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6.xml" ContentType="application/vnd.openxmlformats-officedocument.drawing+xml"/>
  <Override PartName="/xl/worksheets/sheet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1.xml" ContentType="application/vnd.openxmlformats-officedocument.drawing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rate setting\Rate Setting\Hospitals\Acute Care\DRG\WVPPSUpdateRY2018 SFY 2019\"/>
    </mc:Choice>
  </mc:AlternateContent>
  <xr:revisionPtr revIDLastSave="0" documentId="8_{6BCFC0CA-A076-42F9-95D9-4CFBB1D399F7}" xr6:coauthVersionLast="37" xr6:coauthVersionMax="37" xr10:uidLastSave="{00000000-0000-0000-0000-000000000000}"/>
  <bookViews>
    <workbookView xWindow="108" yWindow="12" windowWidth="8508" windowHeight="9480" activeTab="3" xr2:uid="{00000000-000D-0000-FFFF-FFFF00000000}"/>
  </bookViews>
  <sheets>
    <sheet name="DRG" sheetId="1" r:id="rId1"/>
    <sheet name="Percent Change" sheetId="51" r:id="rId2"/>
    <sheet name="Volume Change" sheetId="52" r:id="rId3"/>
    <sheet name="Final" sheetId="2" r:id="rId4"/>
    <sheet name="Sorted" sheetId="54" r:id="rId5"/>
    <sheet name="Previous Update" sheetId="53" r:id="rId6"/>
    <sheet name="Data" sheetId="22" r:id="rId7"/>
  </sheets>
  <definedNames>
    <definedName name="_xlnm._FilterDatabase" localSheetId="0" hidden="1">DRG!$A$7:$Z$775</definedName>
    <definedName name="_xlnm._FilterDatabase" localSheetId="3" hidden="1">Final!$A$8:$F$8</definedName>
    <definedName name="_xlnm._FilterDatabase" localSheetId="1" hidden="1">'Percent Change'!$A$8:$M$8</definedName>
    <definedName name="_xlnm._FilterDatabase" localSheetId="4" hidden="1">Sorted!$A$7:$M$753</definedName>
    <definedName name="_xlnm._FilterDatabase" localSheetId="2" hidden="1">'Volume Change'!$A$8:$N$754</definedName>
    <definedName name="Data_Tab">Data!$A$3:$AV$769</definedName>
    <definedName name="_xlnm.Database">DRG!$A$7:$V$555</definedName>
    <definedName name="DRG_Tab">DRG!$A$8:$Z$774</definedName>
    <definedName name="Previous_Update">'Previous Update'!$A$9:$F$764</definedName>
    <definedName name="_xlnm.Print_Titles" localSheetId="0">DRG!$1:$7</definedName>
    <definedName name="_xlnm.Print_Titles" localSheetId="3">Final!$1:$8</definedName>
    <definedName name="_xlnm.Print_Titles" localSheetId="1">'Percent Change'!$1:$8</definedName>
    <definedName name="_xlnm.Print_Titles" localSheetId="4">Sorted!$1:$7</definedName>
    <definedName name="_xlnm.Print_Titles" localSheetId="2">'Volume Change'!$1:$8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U740" i="1" l="1"/>
  <c r="V8" i="1" l="1"/>
  <c r="AF771" i="22" l="1"/>
  <c r="AE771" i="22"/>
  <c r="B66" i="52" l="1"/>
  <c r="E66" i="52"/>
  <c r="H66" i="52"/>
  <c r="B753" i="52"/>
  <c r="E753" i="52"/>
  <c r="H753" i="52"/>
  <c r="B30" i="52"/>
  <c r="E30" i="52"/>
  <c r="H30" i="52"/>
  <c r="B47" i="52"/>
  <c r="E47" i="52"/>
  <c r="H47" i="52"/>
  <c r="B737" i="52"/>
  <c r="E737" i="52"/>
  <c r="H737" i="52"/>
  <c r="B701" i="52"/>
  <c r="E701" i="52"/>
  <c r="H701" i="52"/>
  <c r="T614" i="1" l="1"/>
  <c r="H324" i="52" l="1"/>
  <c r="H75" i="52"/>
  <c r="H28" i="52"/>
  <c r="H325" i="52"/>
  <c r="H326" i="52"/>
  <c r="H327" i="52"/>
  <c r="H328" i="52"/>
  <c r="H329" i="52"/>
  <c r="H19" i="52"/>
  <c r="H218" i="52"/>
  <c r="H32" i="52"/>
  <c r="H330" i="52"/>
  <c r="H331" i="52"/>
  <c r="H332" i="52"/>
  <c r="H37" i="52"/>
  <c r="H206" i="52"/>
  <c r="H333" i="52"/>
  <c r="H728" i="52"/>
  <c r="H422" i="52"/>
  <c r="H142" i="52"/>
  <c r="H594" i="52"/>
  <c r="H46" i="52"/>
  <c r="H485" i="52"/>
  <c r="H740" i="52"/>
  <c r="H160" i="52"/>
  <c r="H558" i="52"/>
  <c r="H395" i="52"/>
  <c r="H425" i="52"/>
  <c r="H529" i="52"/>
  <c r="H628" i="52"/>
  <c r="H473" i="52"/>
  <c r="H700" i="52"/>
  <c r="H407" i="52"/>
  <c r="H45" i="52"/>
  <c r="H35" i="52"/>
  <c r="H54" i="52"/>
  <c r="H136" i="52"/>
  <c r="H304" i="52"/>
  <c r="H366" i="52"/>
  <c r="H140" i="52"/>
  <c r="H383" i="52"/>
  <c r="H603" i="52"/>
  <c r="H637" i="52"/>
  <c r="H361" i="52"/>
  <c r="H599" i="52"/>
  <c r="H294" i="52"/>
  <c r="H563" i="52"/>
  <c r="H631" i="52"/>
  <c r="H505" i="52"/>
  <c r="H733" i="52"/>
  <c r="H687" i="52"/>
  <c r="H150" i="52"/>
  <c r="H378" i="52"/>
  <c r="H440" i="52"/>
  <c r="H614" i="52"/>
  <c r="H88" i="52"/>
  <c r="H536" i="52"/>
  <c r="H254" i="52"/>
  <c r="H302" i="52"/>
  <c r="H105" i="52"/>
  <c r="H528" i="52"/>
  <c r="H589" i="52"/>
  <c r="H397" i="52"/>
  <c r="H468" i="52"/>
  <c r="H380" i="52"/>
  <c r="H369" i="52"/>
  <c r="H215" i="52"/>
  <c r="H632" i="52"/>
  <c r="H486" i="52"/>
  <c r="H196" i="52"/>
  <c r="H664" i="52"/>
  <c r="H171" i="52"/>
  <c r="H521" i="52"/>
  <c r="H409" i="52"/>
  <c r="H192" i="52"/>
  <c r="H364" i="52"/>
  <c r="H585" i="52"/>
  <c r="H234" i="52"/>
  <c r="H561" i="52"/>
  <c r="H682" i="52"/>
  <c r="H586" i="52"/>
  <c r="H523" i="52"/>
  <c r="H665" i="52"/>
  <c r="H710" i="52"/>
  <c r="H489" i="52"/>
  <c r="H258" i="52"/>
  <c r="H722" i="52"/>
  <c r="H290" i="52"/>
  <c r="H129" i="52"/>
  <c r="H431" i="52"/>
  <c r="H430" i="52"/>
  <c r="H514" i="52"/>
  <c r="H560" i="52"/>
  <c r="H578" i="52"/>
  <c r="H623" i="52"/>
  <c r="H530" i="52"/>
  <c r="H242" i="52"/>
  <c r="H362" i="52"/>
  <c r="H532" i="52"/>
  <c r="H317" i="52"/>
  <c r="H154" i="52"/>
  <c r="H276" i="52"/>
  <c r="H605" i="52"/>
  <c r="H96" i="52"/>
  <c r="H663" i="52"/>
  <c r="H483" i="52"/>
  <c r="H334" i="52"/>
  <c r="H504" i="52"/>
  <c r="H495" i="52"/>
  <c r="H228" i="52"/>
  <c r="H477" i="52"/>
  <c r="H469" i="52"/>
  <c r="H394" i="52"/>
  <c r="H471" i="52"/>
  <c r="H370" i="52"/>
  <c r="H428" i="52"/>
  <c r="H626" i="52"/>
  <c r="H634" i="52"/>
  <c r="H357" i="52"/>
  <c r="H689" i="52"/>
  <c r="H633" i="52"/>
  <c r="H288" i="52"/>
  <c r="H153" i="52"/>
  <c r="H191" i="52"/>
  <c r="H744" i="52"/>
  <c r="H470" i="52"/>
  <c r="H42" i="52"/>
  <c r="H724" i="52"/>
  <c r="H38" i="52"/>
  <c r="H598" i="52"/>
  <c r="H65" i="52"/>
  <c r="H115" i="52"/>
  <c r="H266" i="52"/>
  <c r="H707" i="52"/>
  <c r="H205" i="52"/>
  <c r="H209" i="52"/>
  <c r="H547" i="52"/>
  <c r="H389" i="52"/>
  <c r="H303" i="52"/>
  <c r="H285" i="52"/>
  <c r="H296" i="52"/>
  <c r="H454" i="52"/>
  <c r="H448" i="52"/>
  <c r="H488" i="52"/>
  <c r="H299" i="52"/>
  <c r="H25" i="52"/>
  <c r="H20" i="52"/>
  <c r="H114" i="52"/>
  <c r="H113" i="52"/>
  <c r="H719" i="52"/>
  <c r="H718" i="52"/>
  <c r="H652" i="52"/>
  <c r="H494" i="52"/>
  <c r="H442" i="52"/>
  <c r="H620" i="52"/>
  <c r="H121" i="52"/>
  <c r="H174" i="52"/>
  <c r="H660" i="52"/>
  <c r="H606" i="52"/>
  <c r="H551" i="52"/>
  <c r="H693" i="52"/>
  <c r="H671" i="52"/>
  <c r="H27" i="52"/>
  <c r="H702" i="52"/>
  <c r="H749" i="52"/>
  <c r="H731" i="52"/>
  <c r="H310" i="52"/>
  <c r="H363" i="52"/>
  <c r="H13" i="52"/>
  <c r="H730" i="52"/>
  <c r="H381" i="52"/>
  <c r="H612" i="52"/>
  <c r="H446" i="52"/>
  <c r="H554" i="52"/>
  <c r="H568" i="52"/>
  <c r="H155" i="52"/>
  <c r="H645" i="52"/>
  <c r="H24" i="52"/>
  <c r="H569" i="52"/>
  <c r="H725" i="52"/>
  <c r="H703" i="52"/>
  <c r="H36" i="52"/>
  <c r="H16" i="52"/>
  <c r="H746" i="52"/>
  <c r="H86" i="52"/>
  <c r="H189" i="52"/>
  <c r="H684" i="52"/>
  <c r="H367" i="52"/>
  <c r="H706" i="52"/>
  <c r="H577" i="52"/>
  <c r="H525" i="52"/>
  <c r="H742" i="52"/>
  <c r="H139" i="52"/>
  <c r="H15" i="52"/>
  <c r="H104" i="52"/>
  <c r="H131" i="52"/>
  <c r="H157" i="52"/>
  <c r="H490" i="52"/>
  <c r="H99" i="52"/>
  <c r="H677" i="52"/>
  <c r="H95" i="52"/>
  <c r="H372" i="52"/>
  <c r="H164" i="52"/>
  <c r="H267" i="52"/>
  <c r="H617" i="52"/>
  <c r="H685" i="52"/>
  <c r="H527" i="52"/>
  <c r="H609" i="52"/>
  <c r="H447" i="52"/>
  <c r="H460" i="52"/>
  <c r="H93" i="52"/>
  <c r="H510" i="52"/>
  <c r="H656" i="52"/>
  <c r="H584" i="52"/>
  <c r="H289" i="52"/>
  <c r="H696" i="52"/>
  <c r="H31" i="52"/>
  <c r="H64" i="52"/>
  <c r="H84" i="52"/>
  <c r="H144" i="52"/>
  <c r="H57" i="52"/>
  <c r="H513" i="52"/>
  <c r="H81" i="52"/>
  <c r="H85" i="52"/>
  <c r="H60" i="52"/>
  <c r="H413" i="52"/>
  <c r="H355" i="52"/>
  <c r="H240" i="52"/>
  <c r="H82" i="52"/>
  <c r="H690" i="52"/>
  <c r="H286" i="52"/>
  <c r="H502" i="52"/>
  <c r="H748" i="52"/>
  <c r="H182" i="52"/>
  <c r="H199" i="52"/>
  <c r="H309" i="52"/>
  <c r="H390" i="52"/>
  <c r="H74" i="52"/>
  <c r="H376" i="52"/>
  <c r="H335" i="52"/>
  <c r="H662" i="52"/>
  <c r="H186" i="52"/>
  <c r="H314" i="52"/>
  <c r="H143" i="52"/>
  <c r="H177" i="52"/>
  <c r="H607" i="52"/>
  <c r="H188" i="52"/>
  <c r="H259" i="52"/>
  <c r="H493" i="52"/>
  <c r="H669" i="52"/>
  <c r="H50" i="52"/>
  <c r="H681" i="52"/>
  <c r="H368" i="52"/>
  <c r="H128" i="52"/>
  <c r="H278" i="52"/>
  <c r="H14" i="52"/>
  <c r="H52" i="52"/>
  <c r="H231" i="52"/>
  <c r="H97" i="52"/>
  <c r="H158" i="52"/>
  <c r="H100" i="52"/>
  <c r="H729" i="52"/>
  <c r="H119" i="52"/>
  <c r="H260" i="52"/>
  <c r="H601" i="52"/>
  <c r="H434" i="52"/>
  <c r="H491" i="52"/>
  <c r="H180" i="52"/>
  <c r="H627" i="52"/>
  <c r="H618" i="52"/>
  <c r="H715" i="52"/>
  <c r="H570" i="52"/>
  <c r="H152" i="52"/>
  <c r="H126" i="52"/>
  <c r="H211" i="52"/>
  <c r="H657" i="52"/>
  <c r="H487" i="52"/>
  <c r="H641" i="52"/>
  <c r="H506" i="52"/>
  <c r="H463" i="52"/>
  <c r="H590" i="52"/>
  <c r="H437" i="52"/>
  <c r="H695" i="52"/>
  <c r="H621" i="52"/>
  <c r="H688" i="52"/>
  <c r="H650" i="52"/>
  <c r="H268" i="52"/>
  <c r="H636" i="52"/>
  <c r="H611" i="52"/>
  <c r="H77" i="52"/>
  <c r="H520" i="52"/>
  <c r="H197" i="52"/>
  <c r="H106" i="52"/>
  <c r="H283" i="52"/>
  <c r="H392" i="52"/>
  <c r="H92" i="52"/>
  <c r="H517" i="52"/>
  <c r="H597" i="52"/>
  <c r="H651" i="52"/>
  <c r="H443" i="52"/>
  <c r="H659" i="52"/>
  <c r="H63" i="52"/>
  <c r="H235" i="52"/>
  <c r="H89" i="52"/>
  <c r="H316" i="52"/>
  <c r="H515" i="52"/>
  <c r="H336" i="52"/>
  <c r="H562" i="52"/>
  <c r="H714" i="52"/>
  <c r="H210" i="52"/>
  <c r="H227" i="52"/>
  <c r="H111" i="52"/>
  <c r="H670" i="52"/>
  <c r="H566" i="52"/>
  <c r="H133" i="52"/>
  <c r="H55" i="52"/>
  <c r="H73" i="52"/>
  <c r="H141" i="52"/>
  <c r="H243" i="52"/>
  <c r="H112" i="52"/>
  <c r="H33" i="52"/>
  <c r="H176" i="52"/>
  <c r="H500" i="52"/>
  <c r="H445" i="52"/>
  <c r="H509" i="52"/>
  <c r="H337" i="52"/>
  <c r="H526" i="52"/>
  <c r="H416" i="52"/>
  <c r="H522" i="52"/>
  <c r="H555" i="52"/>
  <c r="H414" i="52"/>
  <c r="H183" i="52"/>
  <c r="H120" i="52"/>
  <c r="H53" i="52"/>
  <c r="H123" i="52"/>
  <c r="H127" i="52"/>
  <c r="H295" i="52"/>
  <c r="H457" i="52"/>
  <c r="H496" i="52"/>
  <c r="H338" i="52"/>
  <c r="H40" i="52"/>
  <c r="H146" i="52"/>
  <c r="H479" i="52"/>
  <c r="H581" i="52"/>
  <c r="H187" i="52"/>
  <c r="H273" i="52"/>
  <c r="H26" i="52"/>
  <c r="H124" i="52"/>
  <c r="H94" i="52"/>
  <c r="H727" i="52"/>
  <c r="H59" i="52"/>
  <c r="H226" i="52"/>
  <c r="H516" i="52"/>
  <c r="H539" i="52"/>
  <c r="H252" i="52"/>
  <c r="H674" i="52"/>
  <c r="H747" i="52"/>
  <c r="H750" i="52"/>
  <c r="H630" i="52"/>
  <c r="H711" i="52"/>
  <c r="H723" i="52"/>
  <c r="H716" i="52"/>
  <c r="H67" i="52"/>
  <c r="H339" i="52"/>
  <c r="H604" i="52"/>
  <c r="H629" i="52"/>
  <c r="H739" i="52"/>
  <c r="H655" i="52"/>
  <c r="H518" i="52"/>
  <c r="H649" i="52"/>
  <c r="H653" i="52"/>
  <c r="H233" i="52"/>
  <c r="H752" i="52"/>
  <c r="H698" i="52"/>
  <c r="H743" i="52"/>
  <c r="H648" i="52"/>
  <c r="H667" i="52"/>
  <c r="H576" i="52"/>
  <c r="H236" i="52"/>
  <c r="H546" i="52"/>
  <c r="H101" i="52"/>
  <c r="H138" i="52"/>
  <c r="H203" i="52"/>
  <c r="H462" i="52"/>
  <c r="H705" i="52"/>
  <c r="H717" i="52"/>
  <c r="H172" i="52"/>
  <c r="H147" i="52"/>
  <c r="H201" i="52"/>
  <c r="H675" i="52"/>
  <c r="H537" i="52"/>
  <c r="H312" i="52"/>
  <c r="H122" i="52"/>
  <c r="H697" i="52"/>
  <c r="H257" i="52"/>
  <c r="H130" i="52"/>
  <c r="H185" i="52"/>
  <c r="H270" i="52"/>
  <c r="H519" i="52"/>
  <c r="H107" i="52"/>
  <c r="H673" i="52"/>
  <c r="H208" i="52"/>
  <c r="H708" i="52"/>
  <c r="H148" i="52"/>
  <c r="H184" i="52"/>
  <c r="H622" i="52"/>
  <c r="H465" i="52"/>
  <c r="H511" i="52"/>
  <c r="H438" i="52"/>
  <c r="H356" i="52"/>
  <c r="H497" i="52"/>
  <c r="H498" i="52"/>
  <c r="H672" i="52"/>
  <c r="H481" i="52"/>
  <c r="H582" i="52"/>
  <c r="H29" i="52"/>
  <c r="H156" i="52"/>
  <c r="H709" i="52"/>
  <c r="H608" i="52"/>
  <c r="H68" i="52"/>
  <c r="H322" i="52"/>
  <c r="H680" i="52"/>
  <c r="H451" i="52"/>
  <c r="H507" i="52"/>
  <c r="H410" i="52"/>
  <c r="H340" i="52"/>
  <c r="H683" i="52"/>
  <c r="H704" i="52"/>
  <c r="H466" i="52"/>
  <c r="H284" i="52"/>
  <c r="H168" i="52"/>
  <c r="H385" i="52"/>
  <c r="H319" i="52"/>
  <c r="H556" i="52"/>
  <c r="H427" i="52"/>
  <c r="H459" i="52"/>
  <c r="H580" i="52"/>
  <c r="H398" i="52"/>
  <c r="H217" i="52"/>
  <c r="H426" i="52"/>
  <c r="H371" i="52"/>
  <c r="H220" i="52"/>
  <c r="H564" i="52"/>
  <c r="H533" i="52"/>
  <c r="H315" i="52"/>
  <c r="H125" i="52"/>
  <c r="H399" i="52"/>
  <c r="H110" i="52"/>
  <c r="H263" i="52"/>
  <c r="H170" i="52"/>
  <c r="H354" i="52"/>
  <c r="H200" i="52"/>
  <c r="H166" i="52"/>
  <c r="H250" i="52"/>
  <c r="H271" i="52"/>
  <c r="H58" i="52"/>
  <c r="H70" i="52"/>
  <c r="H181" i="52"/>
  <c r="H499" i="52"/>
  <c r="H412" i="52"/>
  <c r="H198" i="52"/>
  <c r="H549" i="52"/>
  <c r="H169" i="52"/>
  <c r="H647" i="52"/>
  <c r="H732" i="52"/>
  <c r="H738" i="52"/>
  <c r="H223" i="52"/>
  <c r="H476" i="52"/>
  <c r="H282" i="52"/>
  <c r="H644" i="52"/>
  <c r="H293" i="52"/>
  <c r="H306" i="52"/>
  <c r="H321" i="52"/>
  <c r="H265" i="52"/>
  <c r="H165" i="52"/>
  <c r="H492" i="52"/>
  <c r="H384" i="52"/>
  <c r="H382" i="52"/>
  <c r="H467" i="52"/>
  <c r="H404" i="52"/>
  <c r="H646" i="52"/>
  <c r="H34" i="52"/>
  <c r="H275" i="52"/>
  <c r="H247" i="52"/>
  <c r="H455" i="52"/>
  <c r="H194" i="52"/>
  <c r="H450" i="52"/>
  <c r="H423" i="52"/>
  <c r="H261" i="52"/>
  <c r="H221" i="52"/>
  <c r="H374" i="52"/>
  <c r="H341" i="52"/>
  <c r="H214" i="52"/>
  <c r="H713" i="52"/>
  <c r="H734" i="52"/>
  <c r="H281" i="52"/>
  <c r="H352" i="52"/>
  <c r="H619" i="52"/>
  <c r="H572" i="52"/>
  <c r="H308" i="52"/>
  <c r="H300" i="52"/>
  <c r="H274" i="52"/>
  <c r="H320" i="52"/>
  <c r="H163" i="52"/>
  <c r="H311" i="52"/>
  <c r="H251" i="52"/>
  <c r="H49" i="52"/>
  <c r="H109" i="52"/>
  <c r="H541" i="52"/>
  <c r="H658" i="52"/>
  <c r="H91" i="52"/>
  <c r="H262" i="52"/>
  <c r="H342" i="52"/>
  <c r="H543" i="52"/>
  <c r="H550" i="52"/>
  <c r="H179" i="52"/>
  <c r="H692" i="52"/>
  <c r="H87" i="52"/>
  <c r="H71" i="52"/>
  <c r="H162" i="52"/>
  <c r="H255" i="52"/>
  <c r="H699" i="52"/>
  <c r="H379" i="52"/>
  <c r="H435" i="52"/>
  <c r="H418" i="52"/>
  <c r="H420" i="52"/>
  <c r="H400" i="52"/>
  <c r="H343" i="52"/>
  <c r="H90" i="52"/>
  <c r="H225" i="52"/>
  <c r="H237" i="52"/>
  <c r="H353" i="52"/>
  <c r="H360" i="52"/>
  <c r="H640" i="52"/>
  <c r="H531" i="52"/>
  <c r="H444" i="52"/>
  <c r="H18" i="52"/>
  <c r="H44" i="52"/>
  <c r="H359" i="52"/>
  <c r="H461" i="52"/>
  <c r="H512" i="52"/>
  <c r="H405" i="52"/>
  <c r="H51" i="52"/>
  <c r="H102" i="52"/>
  <c r="H402" i="52"/>
  <c r="H344" i="52"/>
  <c r="H222" i="52"/>
  <c r="H80" i="52"/>
  <c r="H424" i="52"/>
  <c r="H456" i="52"/>
  <c r="H439" i="52"/>
  <c r="H643" i="52"/>
  <c r="H56" i="52"/>
  <c r="H248" i="52"/>
  <c r="H503" i="52"/>
  <c r="H264" i="52"/>
  <c r="H464" i="52"/>
  <c r="H313" i="52"/>
  <c r="H116" i="52"/>
  <c r="H213" i="52"/>
  <c r="H421" i="52"/>
  <c r="H345" i="52"/>
  <c r="H346" i="52"/>
  <c r="H365" i="52"/>
  <c r="H480" i="52"/>
  <c r="H401" i="52"/>
  <c r="H415" i="52"/>
  <c r="H347" i="52"/>
  <c r="H387" i="52"/>
  <c r="H348" i="52"/>
  <c r="H391" i="52"/>
  <c r="H453" i="52"/>
  <c r="H62" i="52"/>
  <c r="H349" i="52"/>
  <c r="H350" i="52"/>
  <c r="H256" i="52"/>
  <c r="H202" i="52"/>
  <c r="H553" i="52"/>
  <c r="H230" i="52"/>
  <c r="H403" i="52"/>
  <c r="H482" i="52"/>
  <c r="H72" i="52"/>
  <c r="H484" i="52"/>
  <c r="H602" i="52"/>
  <c r="H39" i="52"/>
  <c r="H625" i="52"/>
  <c r="H396" i="52"/>
  <c r="H232" i="52"/>
  <c r="H501" i="52"/>
  <c r="H279" i="52"/>
  <c r="H642" i="52"/>
  <c r="H433" i="52"/>
  <c r="H436" i="52"/>
  <c r="H216" i="52"/>
  <c r="H305" i="52"/>
  <c r="H419" i="52"/>
  <c r="H377" i="52"/>
  <c r="H244" i="52"/>
  <c r="H269" i="52"/>
  <c r="H475" i="52"/>
  <c r="H639" i="52"/>
  <c r="H393" i="52"/>
  <c r="H472" i="52"/>
  <c r="H624" i="52"/>
  <c r="H386" i="52"/>
  <c r="H253" i="52"/>
  <c r="H458" i="52"/>
  <c r="H691" i="52"/>
  <c r="H726" i="52"/>
  <c r="H735" i="52"/>
  <c r="H595" i="52"/>
  <c r="H544" i="52"/>
  <c r="H638" i="52"/>
  <c r="H587" i="52"/>
  <c r="H524" i="52"/>
  <c r="H441" i="52"/>
  <c r="H238" i="52"/>
  <c r="H239" i="52"/>
  <c r="H224" i="52"/>
  <c r="H108" i="52"/>
  <c r="H190" i="52"/>
  <c r="H43" i="52"/>
  <c r="H79" i="52"/>
  <c r="H21" i="52"/>
  <c r="H661" i="52"/>
  <c r="H573" i="52"/>
  <c r="H548" i="52"/>
  <c r="H417" i="52"/>
  <c r="H534" i="52"/>
  <c r="H429" i="52"/>
  <c r="H678" i="52"/>
  <c r="H559" i="52"/>
  <c r="H375" i="52"/>
  <c r="H542" i="52"/>
  <c r="H552" i="52"/>
  <c r="H408" i="52"/>
  <c r="H69" i="52"/>
  <c r="H318" i="52"/>
  <c r="H98" i="52"/>
  <c r="H173" i="52"/>
  <c r="H666" i="52"/>
  <c r="H298" i="52"/>
  <c r="H592" i="52"/>
  <c r="H212" i="52"/>
  <c r="H280" i="52"/>
  <c r="H149" i="52"/>
  <c r="H167" i="52"/>
  <c r="H596" i="52"/>
  <c r="H579" i="52"/>
  <c r="H557" i="52"/>
  <c r="H83" i="52"/>
  <c r="H118" i="52"/>
  <c r="H452" i="52"/>
  <c r="H161" i="52"/>
  <c r="H9" i="52"/>
  <c r="H41" i="52"/>
  <c r="H301" i="52"/>
  <c r="H23" i="52"/>
  <c r="H78" i="52"/>
  <c r="H246" i="52"/>
  <c r="H159" i="52"/>
  <c r="H103" i="52"/>
  <c r="H137" i="52"/>
  <c r="H575" i="52"/>
  <c r="H588" i="52"/>
  <c r="H297" i="52"/>
  <c r="H686" i="52"/>
  <c r="H565" i="52"/>
  <c r="H10" i="52"/>
  <c r="H17" i="52"/>
  <c r="H22" i="52"/>
  <c r="H615" i="52"/>
  <c r="H583" i="52"/>
  <c r="H178" i="52"/>
  <c r="H613" i="52"/>
  <c r="H712" i="52"/>
  <c r="H151" i="52"/>
  <c r="H751" i="52"/>
  <c r="H745" i="52"/>
  <c r="H411" i="52"/>
  <c r="H593" i="52"/>
  <c r="H135" i="52"/>
  <c r="H720" i="52"/>
  <c r="H694" i="52"/>
  <c r="H432" i="52"/>
  <c r="H668" i="52"/>
  <c r="H292" i="52"/>
  <c r="H571" i="52"/>
  <c r="H307" i="52"/>
  <c r="H654" i="52"/>
  <c r="H741" i="52"/>
  <c r="H117" i="52"/>
  <c r="H616" i="52"/>
  <c r="H373" i="52"/>
  <c r="H145" i="52"/>
  <c r="H635" i="52"/>
  <c r="H287" i="52"/>
  <c r="H535" i="52"/>
  <c r="H193" i="52"/>
  <c r="H545" i="52"/>
  <c r="H175" i="52"/>
  <c r="H241" i="52"/>
  <c r="H449" i="52"/>
  <c r="H600" i="52"/>
  <c r="H245" i="52"/>
  <c r="H721" i="52"/>
  <c r="H291" i="52"/>
  <c r="H351" i="52"/>
  <c r="H134" i="52"/>
  <c r="H195" i="52"/>
  <c r="H574" i="52"/>
  <c r="H591" i="52"/>
  <c r="H474" i="52"/>
  <c r="H249" i="52"/>
  <c r="H538" i="52"/>
  <c r="H207" i="52"/>
  <c r="H272" i="52"/>
  <c r="H219" i="52"/>
  <c r="H676" i="52"/>
  <c r="H11" i="52"/>
  <c r="H736" i="52"/>
  <c r="H61" i="52"/>
  <c r="H277" i="52"/>
  <c r="H132" i="52"/>
  <c r="H610" i="52"/>
  <c r="H388" i="52"/>
  <c r="H478" i="52"/>
  <c r="H358" i="52"/>
  <c r="H76" i="52"/>
  <c r="H567" i="52"/>
  <c r="H406" i="52"/>
  <c r="H508" i="52"/>
  <c r="H12" i="52"/>
  <c r="H679" i="52"/>
  <c r="H229" i="52"/>
  <c r="H204" i="52"/>
  <c r="H48" i="52"/>
  <c r="H540" i="52"/>
  <c r="B204" i="52"/>
  <c r="E204" i="52"/>
  <c r="B48" i="52"/>
  <c r="E48" i="52"/>
  <c r="B540" i="52"/>
  <c r="E540" i="52"/>
  <c r="H323" i="52"/>
  <c r="E324" i="52"/>
  <c r="E75" i="52"/>
  <c r="E28" i="52"/>
  <c r="E325" i="52"/>
  <c r="E326" i="52"/>
  <c r="E327" i="52"/>
  <c r="E328" i="52"/>
  <c r="E329" i="52"/>
  <c r="E19" i="52"/>
  <c r="E218" i="52"/>
  <c r="E32" i="52"/>
  <c r="E330" i="52"/>
  <c r="E331" i="52"/>
  <c r="E332" i="52"/>
  <c r="E37" i="52"/>
  <c r="E206" i="52"/>
  <c r="E333" i="52"/>
  <c r="E728" i="52"/>
  <c r="E422" i="52"/>
  <c r="E142" i="52"/>
  <c r="E594" i="52"/>
  <c r="E46" i="52"/>
  <c r="E485" i="52"/>
  <c r="E740" i="52"/>
  <c r="E160" i="52"/>
  <c r="E558" i="52"/>
  <c r="E395" i="52"/>
  <c r="E425" i="52"/>
  <c r="E529" i="52"/>
  <c r="E628" i="52"/>
  <c r="E473" i="52"/>
  <c r="E700" i="52"/>
  <c r="E407" i="52"/>
  <c r="E45" i="52"/>
  <c r="E35" i="52"/>
  <c r="E54" i="52"/>
  <c r="E136" i="52"/>
  <c r="E304" i="52"/>
  <c r="E366" i="52"/>
  <c r="E140" i="52"/>
  <c r="E383" i="52"/>
  <c r="E603" i="52"/>
  <c r="E637" i="52"/>
  <c r="E361" i="52"/>
  <c r="E599" i="52"/>
  <c r="E294" i="52"/>
  <c r="E563" i="52"/>
  <c r="E631" i="52"/>
  <c r="E505" i="52"/>
  <c r="E733" i="52"/>
  <c r="E687" i="52"/>
  <c r="E150" i="52"/>
  <c r="E378" i="52"/>
  <c r="E440" i="52"/>
  <c r="E614" i="52"/>
  <c r="E88" i="52"/>
  <c r="E536" i="52"/>
  <c r="E254" i="52"/>
  <c r="E302" i="52"/>
  <c r="E105" i="52"/>
  <c r="E528" i="52"/>
  <c r="E589" i="52"/>
  <c r="E397" i="52"/>
  <c r="E468" i="52"/>
  <c r="E380" i="52"/>
  <c r="E369" i="52"/>
  <c r="E215" i="52"/>
  <c r="E632" i="52"/>
  <c r="E486" i="52"/>
  <c r="E196" i="52"/>
  <c r="E664" i="52"/>
  <c r="E171" i="52"/>
  <c r="E521" i="52"/>
  <c r="E409" i="52"/>
  <c r="E192" i="52"/>
  <c r="E364" i="52"/>
  <c r="E585" i="52"/>
  <c r="E234" i="52"/>
  <c r="E561" i="52"/>
  <c r="E682" i="52"/>
  <c r="E586" i="52"/>
  <c r="E523" i="52"/>
  <c r="E665" i="52"/>
  <c r="E710" i="52"/>
  <c r="E489" i="52"/>
  <c r="E258" i="52"/>
  <c r="E722" i="52"/>
  <c r="E290" i="52"/>
  <c r="E129" i="52"/>
  <c r="E431" i="52"/>
  <c r="E430" i="52"/>
  <c r="E514" i="52"/>
  <c r="E560" i="52"/>
  <c r="E578" i="52"/>
  <c r="E623" i="52"/>
  <c r="E530" i="52"/>
  <c r="E242" i="52"/>
  <c r="E362" i="52"/>
  <c r="E532" i="52"/>
  <c r="E317" i="52"/>
  <c r="E154" i="52"/>
  <c r="E276" i="52"/>
  <c r="E605" i="52"/>
  <c r="E96" i="52"/>
  <c r="E663" i="52"/>
  <c r="E483" i="52"/>
  <c r="E334" i="52"/>
  <c r="E504" i="52"/>
  <c r="E495" i="52"/>
  <c r="E228" i="52"/>
  <c r="E477" i="52"/>
  <c r="E469" i="52"/>
  <c r="E394" i="52"/>
  <c r="E471" i="52"/>
  <c r="E370" i="52"/>
  <c r="E428" i="52"/>
  <c r="E626" i="52"/>
  <c r="E634" i="52"/>
  <c r="E357" i="52"/>
  <c r="E689" i="52"/>
  <c r="E633" i="52"/>
  <c r="E288" i="52"/>
  <c r="E153" i="52"/>
  <c r="E191" i="52"/>
  <c r="E744" i="52"/>
  <c r="E470" i="52"/>
  <c r="E42" i="52"/>
  <c r="E724" i="52"/>
  <c r="E38" i="52"/>
  <c r="E598" i="52"/>
  <c r="E65" i="52"/>
  <c r="E115" i="52"/>
  <c r="E266" i="52"/>
  <c r="E707" i="52"/>
  <c r="E205" i="52"/>
  <c r="E209" i="52"/>
  <c r="E547" i="52"/>
  <c r="E389" i="52"/>
  <c r="E303" i="52"/>
  <c r="E285" i="52"/>
  <c r="E296" i="52"/>
  <c r="E454" i="52"/>
  <c r="E448" i="52"/>
  <c r="E488" i="52"/>
  <c r="E299" i="52"/>
  <c r="E25" i="52"/>
  <c r="E20" i="52"/>
  <c r="E114" i="52"/>
  <c r="E113" i="52"/>
  <c r="E719" i="52"/>
  <c r="E718" i="52"/>
  <c r="E652" i="52"/>
  <c r="E494" i="52"/>
  <c r="E442" i="52"/>
  <c r="E620" i="52"/>
  <c r="E121" i="52"/>
  <c r="E174" i="52"/>
  <c r="E660" i="52"/>
  <c r="E606" i="52"/>
  <c r="E551" i="52"/>
  <c r="E693" i="52"/>
  <c r="E671" i="52"/>
  <c r="E27" i="52"/>
  <c r="E702" i="52"/>
  <c r="E749" i="52"/>
  <c r="E731" i="52"/>
  <c r="E310" i="52"/>
  <c r="E363" i="52"/>
  <c r="E13" i="52"/>
  <c r="E730" i="52"/>
  <c r="E381" i="52"/>
  <c r="E612" i="52"/>
  <c r="E446" i="52"/>
  <c r="E554" i="52"/>
  <c r="E568" i="52"/>
  <c r="E155" i="52"/>
  <c r="E645" i="52"/>
  <c r="E24" i="52"/>
  <c r="E569" i="52"/>
  <c r="E725" i="52"/>
  <c r="E703" i="52"/>
  <c r="E36" i="52"/>
  <c r="E16" i="52"/>
  <c r="E746" i="52"/>
  <c r="E86" i="52"/>
  <c r="E189" i="52"/>
  <c r="E684" i="52"/>
  <c r="E367" i="52"/>
  <c r="E706" i="52"/>
  <c r="E577" i="52"/>
  <c r="E525" i="52"/>
  <c r="E742" i="52"/>
  <c r="E139" i="52"/>
  <c r="E15" i="52"/>
  <c r="E104" i="52"/>
  <c r="E131" i="52"/>
  <c r="E157" i="52"/>
  <c r="E490" i="52"/>
  <c r="E99" i="52"/>
  <c r="E677" i="52"/>
  <c r="E95" i="52"/>
  <c r="E372" i="52"/>
  <c r="E164" i="52"/>
  <c r="E267" i="52"/>
  <c r="E617" i="52"/>
  <c r="E685" i="52"/>
  <c r="E527" i="52"/>
  <c r="E609" i="52"/>
  <c r="E447" i="52"/>
  <c r="E460" i="52"/>
  <c r="E93" i="52"/>
  <c r="E510" i="52"/>
  <c r="E656" i="52"/>
  <c r="E584" i="52"/>
  <c r="E289" i="52"/>
  <c r="E696" i="52"/>
  <c r="E31" i="52"/>
  <c r="E64" i="52"/>
  <c r="E84" i="52"/>
  <c r="E144" i="52"/>
  <c r="E57" i="52"/>
  <c r="E513" i="52"/>
  <c r="E81" i="52"/>
  <c r="E85" i="52"/>
  <c r="E60" i="52"/>
  <c r="E413" i="52"/>
  <c r="E355" i="52"/>
  <c r="E240" i="52"/>
  <c r="E82" i="52"/>
  <c r="E690" i="52"/>
  <c r="E286" i="52"/>
  <c r="E502" i="52"/>
  <c r="E748" i="52"/>
  <c r="E182" i="52"/>
  <c r="E199" i="52"/>
  <c r="E309" i="52"/>
  <c r="E390" i="52"/>
  <c r="E74" i="52"/>
  <c r="E376" i="52"/>
  <c r="E335" i="52"/>
  <c r="E662" i="52"/>
  <c r="E186" i="52"/>
  <c r="E314" i="52"/>
  <c r="E143" i="52"/>
  <c r="E177" i="52"/>
  <c r="E607" i="52"/>
  <c r="E188" i="52"/>
  <c r="E259" i="52"/>
  <c r="E493" i="52"/>
  <c r="E669" i="52"/>
  <c r="E50" i="52"/>
  <c r="E681" i="52"/>
  <c r="E368" i="52"/>
  <c r="E128" i="52"/>
  <c r="E278" i="52"/>
  <c r="E14" i="52"/>
  <c r="E52" i="52"/>
  <c r="E231" i="52"/>
  <c r="E97" i="52"/>
  <c r="E158" i="52"/>
  <c r="E100" i="52"/>
  <c r="E729" i="52"/>
  <c r="E119" i="52"/>
  <c r="E260" i="52"/>
  <c r="E601" i="52"/>
  <c r="E434" i="52"/>
  <c r="E491" i="52"/>
  <c r="E180" i="52"/>
  <c r="E627" i="52"/>
  <c r="E618" i="52"/>
  <c r="E715" i="52"/>
  <c r="E570" i="52"/>
  <c r="E152" i="52"/>
  <c r="E126" i="52"/>
  <c r="E211" i="52"/>
  <c r="E657" i="52"/>
  <c r="E487" i="52"/>
  <c r="E641" i="52"/>
  <c r="E506" i="52"/>
  <c r="E463" i="52"/>
  <c r="E590" i="52"/>
  <c r="E437" i="52"/>
  <c r="E695" i="52"/>
  <c r="E621" i="52"/>
  <c r="E688" i="52"/>
  <c r="E650" i="52"/>
  <c r="E268" i="52"/>
  <c r="E636" i="52"/>
  <c r="E611" i="52"/>
  <c r="E77" i="52"/>
  <c r="E520" i="52"/>
  <c r="E197" i="52"/>
  <c r="E106" i="52"/>
  <c r="E283" i="52"/>
  <c r="E392" i="52"/>
  <c r="E92" i="52"/>
  <c r="E517" i="52"/>
  <c r="E597" i="52"/>
  <c r="E651" i="52"/>
  <c r="E443" i="52"/>
  <c r="E659" i="52"/>
  <c r="E63" i="52"/>
  <c r="E235" i="52"/>
  <c r="E89" i="52"/>
  <c r="E316" i="52"/>
  <c r="E515" i="52"/>
  <c r="E336" i="52"/>
  <c r="E562" i="52"/>
  <c r="E714" i="52"/>
  <c r="E210" i="52"/>
  <c r="E227" i="52"/>
  <c r="E111" i="52"/>
  <c r="E670" i="52"/>
  <c r="E566" i="52"/>
  <c r="E133" i="52"/>
  <c r="E55" i="52"/>
  <c r="E73" i="52"/>
  <c r="E141" i="52"/>
  <c r="E243" i="52"/>
  <c r="E112" i="52"/>
  <c r="E33" i="52"/>
  <c r="E176" i="52"/>
  <c r="E500" i="52"/>
  <c r="E445" i="52"/>
  <c r="E509" i="52"/>
  <c r="E337" i="52"/>
  <c r="E526" i="52"/>
  <c r="E416" i="52"/>
  <c r="E522" i="52"/>
  <c r="E555" i="52"/>
  <c r="E414" i="52"/>
  <c r="E183" i="52"/>
  <c r="E120" i="52"/>
  <c r="E53" i="52"/>
  <c r="E123" i="52"/>
  <c r="E127" i="52"/>
  <c r="E295" i="52"/>
  <c r="E457" i="52"/>
  <c r="E496" i="52"/>
  <c r="E338" i="52"/>
  <c r="E40" i="52"/>
  <c r="E146" i="52"/>
  <c r="E479" i="52"/>
  <c r="E581" i="52"/>
  <c r="E187" i="52"/>
  <c r="E273" i="52"/>
  <c r="E26" i="52"/>
  <c r="E124" i="52"/>
  <c r="E94" i="52"/>
  <c r="E727" i="52"/>
  <c r="E59" i="52"/>
  <c r="E226" i="52"/>
  <c r="E516" i="52"/>
  <c r="E539" i="52"/>
  <c r="E252" i="52"/>
  <c r="E674" i="52"/>
  <c r="E747" i="52"/>
  <c r="E750" i="52"/>
  <c r="E630" i="52"/>
  <c r="E711" i="52"/>
  <c r="E723" i="52"/>
  <c r="E716" i="52"/>
  <c r="E67" i="52"/>
  <c r="E339" i="52"/>
  <c r="E604" i="52"/>
  <c r="E629" i="52"/>
  <c r="E739" i="52"/>
  <c r="E655" i="52"/>
  <c r="E518" i="52"/>
  <c r="E649" i="52"/>
  <c r="E653" i="52"/>
  <c r="E233" i="52"/>
  <c r="E752" i="52"/>
  <c r="E698" i="52"/>
  <c r="E743" i="52"/>
  <c r="E648" i="52"/>
  <c r="E667" i="52"/>
  <c r="E576" i="52"/>
  <c r="E236" i="52"/>
  <c r="E546" i="52"/>
  <c r="E101" i="52"/>
  <c r="E138" i="52"/>
  <c r="E203" i="52"/>
  <c r="E462" i="52"/>
  <c r="E705" i="52"/>
  <c r="E717" i="52"/>
  <c r="E172" i="52"/>
  <c r="E147" i="52"/>
  <c r="E201" i="52"/>
  <c r="E675" i="52"/>
  <c r="E537" i="52"/>
  <c r="E312" i="52"/>
  <c r="E122" i="52"/>
  <c r="E697" i="52"/>
  <c r="E257" i="52"/>
  <c r="E130" i="52"/>
  <c r="E185" i="52"/>
  <c r="E270" i="52"/>
  <c r="E519" i="52"/>
  <c r="E107" i="52"/>
  <c r="E673" i="52"/>
  <c r="E208" i="52"/>
  <c r="E708" i="52"/>
  <c r="E148" i="52"/>
  <c r="E184" i="52"/>
  <c r="E622" i="52"/>
  <c r="E465" i="52"/>
  <c r="E511" i="52"/>
  <c r="E438" i="52"/>
  <c r="E356" i="52"/>
  <c r="E497" i="52"/>
  <c r="E498" i="52"/>
  <c r="E672" i="52"/>
  <c r="E481" i="52"/>
  <c r="E582" i="52"/>
  <c r="E29" i="52"/>
  <c r="E156" i="52"/>
  <c r="E709" i="52"/>
  <c r="E608" i="52"/>
  <c r="E68" i="52"/>
  <c r="E322" i="52"/>
  <c r="E680" i="52"/>
  <c r="E451" i="52"/>
  <c r="E507" i="52"/>
  <c r="E410" i="52"/>
  <c r="E340" i="52"/>
  <c r="E683" i="52"/>
  <c r="E704" i="52"/>
  <c r="E466" i="52"/>
  <c r="E284" i="52"/>
  <c r="E168" i="52"/>
  <c r="E385" i="52"/>
  <c r="E319" i="52"/>
  <c r="E556" i="52"/>
  <c r="E427" i="52"/>
  <c r="E459" i="52"/>
  <c r="E580" i="52"/>
  <c r="E398" i="52"/>
  <c r="E217" i="52"/>
  <c r="E426" i="52"/>
  <c r="E371" i="52"/>
  <c r="E220" i="52"/>
  <c r="E564" i="52"/>
  <c r="E533" i="52"/>
  <c r="E315" i="52"/>
  <c r="E125" i="52"/>
  <c r="E399" i="52"/>
  <c r="E110" i="52"/>
  <c r="E263" i="52"/>
  <c r="E170" i="52"/>
  <c r="E354" i="52"/>
  <c r="E200" i="52"/>
  <c r="E166" i="52"/>
  <c r="E250" i="52"/>
  <c r="E271" i="52"/>
  <c r="E58" i="52"/>
  <c r="E70" i="52"/>
  <c r="E181" i="52"/>
  <c r="E499" i="52"/>
  <c r="E412" i="52"/>
  <c r="E198" i="52"/>
  <c r="E549" i="52"/>
  <c r="E169" i="52"/>
  <c r="E647" i="52"/>
  <c r="E732" i="52"/>
  <c r="E738" i="52"/>
  <c r="E223" i="52"/>
  <c r="E476" i="52"/>
  <c r="E282" i="52"/>
  <c r="E644" i="52"/>
  <c r="E293" i="52"/>
  <c r="E306" i="52"/>
  <c r="E321" i="52"/>
  <c r="E265" i="52"/>
  <c r="E165" i="52"/>
  <c r="E492" i="52"/>
  <c r="E384" i="52"/>
  <c r="E382" i="52"/>
  <c r="E467" i="52"/>
  <c r="E404" i="52"/>
  <c r="E646" i="52"/>
  <c r="E34" i="52"/>
  <c r="E275" i="52"/>
  <c r="E247" i="52"/>
  <c r="E455" i="52"/>
  <c r="E194" i="52"/>
  <c r="E450" i="52"/>
  <c r="E423" i="52"/>
  <c r="E261" i="52"/>
  <c r="E221" i="52"/>
  <c r="E374" i="52"/>
  <c r="E341" i="52"/>
  <c r="E214" i="52"/>
  <c r="E713" i="52"/>
  <c r="E734" i="52"/>
  <c r="E281" i="52"/>
  <c r="E352" i="52"/>
  <c r="E619" i="52"/>
  <c r="E572" i="52"/>
  <c r="E308" i="52"/>
  <c r="E300" i="52"/>
  <c r="E274" i="52"/>
  <c r="E320" i="52"/>
  <c r="E163" i="52"/>
  <c r="E311" i="52"/>
  <c r="E251" i="52"/>
  <c r="E49" i="52"/>
  <c r="E109" i="52"/>
  <c r="E541" i="52"/>
  <c r="E658" i="52"/>
  <c r="E91" i="52"/>
  <c r="E262" i="52"/>
  <c r="E342" i="52"/>
  <c r="E543" i="52"/>
  <c r="E550" i="52"/>
  <c r="E179" i="52"/>
  <c r="E692" i="52"/>
  <c r="E87" i="52"/>
  <c r="E71" i="52"/>
  <c r="E162" i="52"/>
  <c r="E255" i="52"/>
  <c r="E699" i="52"/>
  <c r="E379" i="52"/>
  <c r="E435" i="52"/>
  <c r="E418" i="52"/>
  <c r="E420" i="52"/>
  <c r="E400" i="52"/>
  <c r="E343" i="52"/>
  <c r="E90" i="52"/>
  <c r="E225" i="52"/>
  <c r="E237" i="52"/>
  <c r="E353" i="52"/>
  <c r="E360" i="52"/>
  <c r="E640" i="52"/>
  <c r="E531" i="52"/>
  <c r="E444" i="52"/>
  <c r="E18" i="52"/>
  <c r="E44" i="52"/>
  <c r="E359" i="52"/>
  <c r="E461" i="52"/>
  <c r="E512" i="52"/>
  <c r="E405" i="52"/>
  <c r="E51" i="52"/>
  <c r="E102" i="52"/>
  <c r="E402" i="52"/>
  <c r="E344" i="52"/>
  <c r="E222" i="52"/>
  <c r="E80" i="52"/>
  <c r="E424" i="52"/>
  <c r="E456" i="52"/>
  <c r="E439" i="52"/>
  <c r="E643" i="52"/>
  <c r="E56" i="52"/>
  <c r="E248" i="52"/>
  <c r="E503" i="52"/>
  <c r="E264" i="52"/>
  <c r="E464" i="52"/>
  <c r="E313" i="52"/>
  <c r="E116" i="52"/>
  <c r="E213" i="52"/>
  <c r="E421" i="52"/>
  <c r="E345" i="52"/>
  <c r="E346" i="52"/>
  <c r="E365" i="52"/>
  <c r="E480" i="52"/>
  <c r="E401" i="52"/>
  <c r="E415" i="52"/>
  <c r="E347" i="52"/>
  <c r="E387" i="52"/>
  <c r="E348" i="52"/>
  <c r="E391" i="52"/>
  <c r="E453" i="52"/>
  <c r="E62" i="52"/>
  <c r="E349" i="52"/>
  <c r="E350" i="52"/>
  <c r="E256" i="52"/>
  <c r="E202" i="52"/>
  <c r="E553" i="52"/>
  <c r="E230" i="52"/>
  <c r="E403" i="52"/>
  <c r="E482" i="52"/>
  <c r="E72" i="52"/>
  <c r="E484" i="52"/>
  <c r="E602" i="52"/>
  <c r="E39" i="52"/>
  <c r="E625" i="52"/>
  <c r="E396" i="52"/>
  <c r="E232" i="52"/>
  <c r="E501" i="52"/>
  <c r="E279" i="52"/>
  <c r="E642" i="52"/>
  <c r="E433" i="52"/>
  <c r="E436" i="52"/>
  <c r="E216" i="52"/>
  <c r="E305" i="52"/>
  <c r="E419" i="52"/>
  <c r="E377" i="52"/>
  <c r="E244" i="52"/>
  <c r="E269" i="52"/>
  <c r="E475" i="52"/>
  <c r="E639" i="52"/>
  <c r="E393" i="52"/>
  <c r="E472" i="52"/>
  <c r="E624" i="52"/>
  <c r="E386" i="52"/>
  <c r="E253" i="52"/>
  <c r="E458" i="52"/>
  <c r="E691" i="52"/>
  <c r="E726" i="52"/>
  <c r="E735" i="52"/>
  <c r="E595" i="52"/>
  <c r="E544" i="52"/>
  <c r="E638" i="52"/>
  <c r="E587" i="52"/>
  <c r="E524" i="52"/>
  <c r="E441" i="52"/>
  <c r="E238" i="52"/>
  <c r="E239" i="52"/>
  <c r="E224" i="52"/>
  <c r="E108" i="52"/>
  <c r="E190" i="52"/>
  <c r="E43" i="52"/>
  <c r="E79" i="52"/>
  <c r="E21" i="52"/>
  <c r="E661" i="52"/>
  <c r="E573" i="52"/>
  <c r="E548" i="52"/>
  <c r="E417" i="52"/>
  <c r="E534" i="52"/>
  <c r="E429" i="52"/>
  <c r="E678" i="52"/>
  <c r="E559" i="52"/>
  <c r="E375" i="52"/>
  <c r="E542" i="52"/>
  <c r="E552" i="52"/>
  <c r="E408" i="52"/>
  <c r="E69" i="52"/>
  <c r="E318" i="52"/>
  <c r="E98" i="52"/>
  <c r="E173" i="52"/>
  <c r="E666" i="52"/>
  <c r="E298" i="52"/>
  <c r="E592" i="52"/>
  <c r="E212" i="52"/>
  <c r="E280" i="52"/>
  <c r="E149" i="52"/>
  <c r="E167" i="52"/>
  <c r="E596" i="52"/>
  <c r="E579" i="52"/>
  <c r="E557" i="52"/>
  <c r="E83" i="52"/>
  <c r="E118" i="52"/>
  <c r="E452" i="52"/>
  <c r="E161" i="52"/>
  <c r="E9" i="52"/>
  <c r="E41" i="52"/>
  <c r="E301" i="52"/>
  <c r="E23" i="52"/>
  <c r="E78" i="52"/>
  <c r="E246" i="52"/>
  <c r="E159" i="52"/>
  <c r="E103" i="52"/>
  <c r="E137" i="52"/>
  <c r="E575" i="52"/>
  <c r="E588" i="52"/>
  <c r="E297" i="52"/>
  <c r="E686" i="52"/>
  <c r="E565" i="52"/>
  <c r="E10" i="52"/>
  <c r="E17" i="52"/>
  <c r="E22" i="52"/>
  <c r="E615" i="52"/>
  <c r="E583" i="52"/>
  <c r="E178" i="52"/>
  <c r="E613" i="52"/>
  <c r="E712" i="52"/>
  <c r="E151" i="52"/>
  <c r="E751" i="52"/>
  <c r="E745" i="52"/>
  <c r="E411" i="52"/>
  <c r="E593" i="52"/>
  <c r="E135" i="52"/>
  <c r="E720" i="52"/>
  <c r="E694" i="52"/>
  <c r="E432" i="52"/>
  <c r="E668" i="52"/>
  <c r="E292" i="52"/>
  <c r="E571" i="52"/>
  <c r="E307" i="52"/>
  <c r="E654" i="52"/>
  <c r="E741" i="52"/>
  <c r="E117" i="52"/>
  <c r="E616" i="52"/>
  <c r="E373" i="52"/>
  <c r="E145" i="52"/>
  <c r="E635" i="52"/>
  <c r="E287" i="52"/>
  <c r="E535" i="52"/>
  <c r="E193" i="52"/>
  <c r="E545" i="52"/>
  <c r="E175" i="52"/>
  <c r="E241" i="52"/>
  <c r="E449" i="52"/>
  <c r="E600" i="52"/>
  <c r="E245" i="52"/>
  <c r="E721" i="52"/>
  <c r="E291" i="52"/>
  <c r="E351" i="52"/>
  <c r="E134" i="52"/>
  <c r="E195" i="52"/>
  <c r="E574" i="52"/>
  <c r="E591" i="52"/>
  <c r="E474" i="52"/>
  <c r="E249" i="52"/>
  <c r="E538" i="52"/>
  <c r="E207" i="52"/>
  <c r="E272" i="52"/>
  <c r="E219" i="52"/>
  <c r="E676" i="52"/>
  <c r="E11" i="52"/>
  <c r="E736" i="52"/>
  <c r="E61" i="52"/>
  <c r="E277" i="52"/>
  <c r="E132" i="52"/>
  <c r="E610" i="52"/>
  <c r="E388" i="52"/>
  <c r="E478" i="52"/>
  <c r="E358" i="52"/>
  <c r="E76" i="52"/>
  <c r="E567" i="52"/>
  <c r="E406" i="52"/>
  <c r="E508" i="52"/>
  <c r="E12" i="52"/>
  <c r="E679" i="52"/>
  <c r="E229" i="52"/>
  <c r="E323" i="52"/>
  <c r="V9" i="1" l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D759" i="2" s="1"/>
  <c r="V765" i="1"/>
  <c r="V766" i="1"/>
  <c r="D765" i="2" s="1"/>
  <c r="V767" i="1"/>
  <c r="V768" i="1"/>
  <c r="V769" i="1"/>
  <c r="V770" i="1"/>
  <c r="V771" i="1"/>
  <c r="V772" i="1"/>
  <c r="V773" i="1"/>
  <c r="V774" i="1"/>
  <c r="T768" i="1"/>
  <c r="U768" i="1"/>
  <c r="T769" i="1"/>
  <c r="U769" i="1"/>
  <c r="J263" i="51" s="1"/>
  <c r="T770" i="1"/>
  <c r="U770" i="1"/>
  <c r="J641" i="51" s="1"/>
  <c r="T771" i="1"/>
  <c r="U771" i="1"/>
  <c r="T772" i="1"/>
  <c r="U772" i="1"/>
  <c r="T773" i="1"/>
  <c r="U773" i="1"/>
  <c r="T774" i="1"/>
  <c r="U774" i="1"/>
  <c r="I768" i="1"/>
  <c r="J768" i="1"/>
  <c r="K768" i="1"/>
  <c r="L768" i="1"/>
  <c r="M768" i="1"/>
  <c r="N768" i="1"/>
  <c r="O768" i="1"/>
  <c r="P768" i="1"/>
  <c r="Q768" i="1"/>
  <c r="R768" i="1"/>
  <c r="I769" i="1"/>
  <c r="J769" i="1"/>
  <c r="K769" i="1"/>
  <c r="L769" i="1"/>
  <c r="M769" i="1"/>
  <c r="N769" i="1"/>
  <c r="O769" i="1"/>
  <c r="P769" i="1"/>
  <c r="Q769" i="1"/>
  <c r="R769" i="1"/>
  <c r="I770" i="1"/>
  <c r="J770" i="1"/>
  <c r="K770" i="1"/>
  <c r="L770" i="1"/>
  <c r="M770" i="1"/>
  <c r="N770" i="1"/>
  <c r="O770" i="1"/>
  <c r="P770" i="1"/>
  <c r="Q770" i="1"/>
  <c r="R770" i="1"/>
  <c r="I771" i="1"/>
  <c r="J771" i="1"/>
  <c r="K771" i="1"/>
  <c r="L771" i="1"/>
  <c r="F190" i="54" s="1"/>
  <c r="M771" i="1"/>
  <c r="N771" i="1"/>
  <c r="O771" i="1"/>
  <c r="P771" i="1"/>
  <c r="Q771" i="1"/>
  <c r="R771" i="1"/>
  <c r="I772" i="1"/>
  <c r="J772" i="1"/>
  <c r="K772" i="1"/>
  <c r="L772" i="1"/>
  <c r="F216" i="54" s="1"/>
  <c r="M772" i="1"/>
  <c r="N772" i="1"/>
  <c r="O772" i="1"/>
  <c r="P772" i="1"/>
  <c r="Q772" i="1"/>
  <c r="R772" i="1"/>
  <c r="I773" i="1"/>
  <c r="J773" i="1"/>
  <c r="K773" i="1"/>
  <c r="L773" i="1"/>
  <c r="F425" i="54" s="1"/>
  <c r="M773" i="1"/>
  <c r="N773" i="1"/>
  <c r="O773" i="1"/>
  <c r="P773" i="1"/>
  <c r="Q773" i="1"/>
  <c r="R773" i="1"/>
  <c r="I774" i="1"/>
  <c r="J774" i="1"/>
  <c r="K774" i="1"/>
  <c r="L774" i="1"/>
  <c r="F360" i="54" s="1"/>
  <c r="M774" i="1"/>
  <c r="N774" i="1"/>
  <c r="O774" i="1"/>
  <c r="P774" i="1"/>
  <c r="Q774" i="1"/>
  <c r="R774" i="1"/>
  <c r="G768" i="1"/>
  <c r="G769" i="1"/>
  <c r="G770" i="1"/>
  <c r="G771" i="1"/>
  <c r="G772" i="1"/>
  <c r="G773" i="1"/>
  <c r="G774" i="1"/>
  <c r="F774" i="1"/>
  <c r="F768" i="1"/>
  <c r="F769" i="1"/>
  <c r="F770" i="1"/>
  <c r="F771" i="1"/>
  <c r="F772" i="1"/>
  <c r="F773" i="1"/>
  <c r="E768" i="1"/>
  <c r="E769" i="1"/>
  <c r="E770" i="1"/>
  <c r="E771" i="1"/>
  <c r="E772" i="1"/>
  <c r="E773" i="1"/>
  <c r="E774" i="1"/>
  <c r="D768" i="1"/>
  <c r="D769" i="1"/>
  <c r="D770" i="1"/>
  <c r="D771" i="1"/>
  <c r="D772" i="1"/>
  <c r="D773" i="1"/>
  <c r="D774" i="1"/>
  <c r="C768" i="1"/>
  <c r="C769" i="1"/>
  <c r="C770" i="1"/>
  <c r="C771" i="1"/>
  <c r="C772" i="1"/>
  <c r="C773" i="1"/>
  <c r="C774" i="1"/>
  <c r="B768" i="1"/>
  <c r="B769" i="1"/>
  <c r="B770" i="1"/>
  <c r="B771" i="1"/>
  <c r="B772" i="1"/>
  <c r="B773" i="1"/>
  <c r="B774" i="1"/>
  <c r="B761" i="1"/>
  <c r="H771" i="22"/>
  <c r="J360" i="54" l="1"/>
  <c r="J470" i="51"/>
  <c r="J216" i="54"/>
  <c r="J183" i="51"/>
  <c r="I360" i="54"/>
  <c r="I470" i="51"/>
  <c r="I641" i="51"/>
  <c r="J425" i="54"/>
  <c r="J398" i="51"/>
  <c r="J190" i="54"/>
  <c r="J252" i="51"/>
  <c r="I216" i="54"/>
  <c r="I183" i="51"/>
  <c r="I425" i="54"/>
  <c r="I398" i="51"/>
  <c r="I190" i="54"/>
  <c r="I252" i="51"/>
  <c r="I263" i="51"/>
  <c r="G360" i="54"/>
  <c r="E771" i="2"/>
  <c r="F701" i="52"/>
  <c r="G470" i="51"/>
  <c r="D470" i="51"/>
  <c r="D360" i="54"/>
  <c r="F47" i="52"/>
  <c r="G183" i="51"/>
  <c r="G216" i="54"/>
  <c r="E769" i="2"/>
  <c r="C769" i="2"/>
  <c r="F183" i="51"/>
  <c r="F641" i="51"/>
  <c r="C767" i="2"/>
  <c r="K190" i="54"/>
  <c r="D768" i="2"/>
  <c r="K252" i="51"/>
  <c r="L252" i="51" s="1"/>
  <c r="M252" i="51" s="1"/>
  <c r="I30" i="52"/>
  <c r="J30" i="52" s="1"/>
  <c r="E398" i="51"/>
  <c r="E425" i="54"/>
  <c r="F769" i="2"/>
  <c r="C183" i="51"/>
  <c r="C216" i="54"/>
  <c r="D47" i="52"/>
  <c r="E263" i="51"/>
  <c r="B360" i="54"/>
  <c r="C701" i="52"/>
  <c r="B771" i="2"/>
  <c r="B470" i="51"/>
  <c r="C753" i="52"/>
  <c r="B767" i="2"/>
  <c r="B641" i="51"/>
  <c r="C770" i="2"/>
  <c r="F398" i="51"/>
  <c r="D425" i="54"/>
  <c r="D398" i="51"/>
  <c r="G190" i="54"/>
  <c r="E768" i="2"/>
  <c r="F30" i="52"/>
  <c r="G252" i="51"/>
  <c r="D252" i="51"/>
  <c r="D190" i="54"/>
  <c r="E766" i="2"/>
  <c r="F66" i="52"/>
  <c r="G263" i="51"/>
  <c r="F263" i="51"/>
  <c r="C766" i="2"/>
  <c r="K398" i="51"/>
  <c r="I737" i="52"/>
  <c r="J737" i="52" s="1"/>
  <c r="D770" i="2"/>
  <c r="K425" i="54"/>
  <c r="K263" i="51"/>
  <c r="L263" i="51" s="1"/>
  <c r="M263" i="51" s="1"/>
  <c r="I66" i="52"/>
  <c r="J66" i="52" s="1"/>
  <c r="D766" i="2"/>
  <c r="B770" i="2"/>
  <c r="B425" i="54"/>
  <c r="C737" i="52"/>
  <c r="B398" i="51"/>
  <c r="B766" i="2"/>
  <c r="B263" i="51"/>
  <c r="C66" i="52"/>
  <c r="E360" i="54"/>
  <c r="E470" i="51"/>
  <c r="F770" i="2"/>
  <c r="C398" i="51"/>
  <c r="C425" i="54"/>
  <c r="D737" i="52"/>
  <c r="E216" i="54"/>
  <c r="E183" i="51"/>
  <c r="C252" i="51"/>
  <c r="D30" i="52"/>
  <c r="C190" i="54"/>
  <c r="F768" i="2"/>
  <c r="E641" i="51"/>
  <c r="F766" i="2"/>
  <c r="C263" i="51"/>
  <c r="D66" i="52"/>
  <c r="K216" i="54"/>
  <c r="I47" i="52"/>
  <c r="J47" i="52" s="1"/>
  <c r="K183" i="51"/>
  <c r="D769" i="2"/>
  <c r="B183" i="51"/>
  <c r="C47" i="52"/>
  <c r="B769" i="2"/>
  <c r="B216" i="54"/>
  <c r="C771" i="2"/>
  <c r="F470" i="51"/>
  <c r="E190" i="54"/>
  <c r="E252" i="51"/>
  <c r="I701" i="52"/>
  <c r="J701" i="52" s="1"/>
  <c r="K470" i="51"/>
  <c r="K360" i="54"/>
  <c r="L360" i="54" s="1"/>
  <c r="M360" i="54" s="1"/>
  <c r="D771" i="2"/>
  <c r="D183" i="51"/>
  <c r="D216" i="54"/>
  <c r="E767" i="2"/>
  <c r="G641" i="51"/>
  <c r="F753" i="52"/>
  <c r="D641" i="51"/>
  <c r="B190" i="54"/>
  <c r="B768" i="2"/>
  <c r="C30" i="52"/>
  <c r="B252" i="51"/>
  <c r="C360" i="54"/>
  <c r="C470" i="51"/>
  <c r="D701" i="52"/>
  <c r="F771" i="2"/>
  <c r="D753" i="52"/>
  <c r="C641" i="51"/>
  <c r="F767" i="2"/>
  <c r="D767" i="2"/>
  <c r="I753" i="52"/>
  <c r="J753" i="52" s="1"/>
  <c r="K641" i="51"/>
  <c r="L641" i="51" s="1"/>
  <c r="M641" i="51" s="1"/>
  <c r="G398" i="51"/>
  <c r="G425" i="54"/>
  <c r="E770" i="2"/>
  <c r="F737" i="52"/>
  <c r="C768" i="2"/>
  <c r="F252" i="51"/>
  <c r="D263" i="51"/>
  <c r="D760" i="2"/>
  <c r="D764" i="2"/>
  <c r="K101" i="51"/>
  <c r="I540" i="52"/>
  <c r="J540" i="52" s="1"/>
  <c r="D763" i="2"/>
  <c r="K363" i="51"/>
  <c r="K409" i="51"/>
  <c r="D761" i="2"/>
  <c r="I204" i="52"/>
  <c r="J204" i="52" s="1"/>
  <c r="W774" i="1"/>
  <c r="X774" i="1" s="1"/>
  <c r="W772" i="1"/>
  <c r="X772" i="1" s="1"/>
  <c r="K44" i="51"/>
  <c r="Y774" i="1"/>
  <c r="Z774" i="1" s="1"/>
  <c r="K534" i="51"/>
  <c r="K90" i="51"/>
  <c r="I48" i="52"/>
  <c r="J48" i="52" s="1"/>
  <c r="D762" i="2"/>
  <c r="K304" i="51"/>
  <c r="Y772" i="1"/>
  <c r="Z772" i="1" s="1"/>
  <c r="Y768" i="1"/>
  <c r="Z768" i="1" s="1"/>
  <c r="Y773" i="1"/>
  <c r="Z773" i="1" s="1"/>
  <c r="Y769" i="1"/>
  <c r="Z769" i="1" s="1"/>
  <c r="Y771" i="1"/>
  <c r="Z771" i="1" s="1"/>
  <c r="W770" i="1"/>
  <c r="X770" i="1" s="1"/>
  <c r="W768" i="1"/>
  <c r="X768" i="1" s="1"/>
  <c r="W773" i="1"/>
  <c r="X773" i="1" s="1"/>
  <c r="W771" i="1"/>
  <c r="X771" i="1" s="1"/>
  <c r="W769" i="1"/>
  <c r="X769" i="1" s="1"/>
  <c r="Y770" i="1"/>
  <c r="Z770" i="1" s="1"/>
  <c r="B311" i="52"/>
  <c r="B567" i="52"/>
  <c r="B325" i="52"/>
  <c r="B229" i="52"/>
  <c r="B324" i="52"/>
  <c r="B444" i="52"/>
  <c r="B389" i="52"/>
  <c r="B176" i="52"/>
  <c r="B370" i="52"/>
  <c r="B226" i="52"/>
  <c r="B679" i="52"/>
  <c r="B115" i="52"/>
  <c r="B404" i="52"/>
  <c r="B201" i="52"/>
  <c r="B583" i="52"/>
  <c r="B220" i="52"/>
  <c r="B371" i="52"/>
  <c r="B124" i="52"/>
  <c r="B177" i="52"/>
  <c r="B246" i="52"/>
  <c r="B309" i="52"/>
  <c r="B10" i="52"/>
  <c r="B600" i="52"/>
  <c r="B241" i="52"/>
  <c r="B578" i="52"/>
  <c r="B69" i="52"/>
  <c r="B214" i="52"/>
  <c r="B524" i="52"/>
  <c r="B488" i="52"/>
  <c r="B687" i="52"/>
  <c r="B625" i="52"/>
  <c r="B135" i="52"/>
  <c r="B531" i="52"/>
  <c r="B465" i="52"/>
  <c r="B586" i="52"/>
  <c r="B500" i="52"/>
  <c r="B283" i="52"/>
  <c r="B42" i="52"/>
  <c r="B489" i="52"/>
  <c r="B734" i="52"/>
  <c r="B549" i="52"/>
  <c r="B235" i="52"/>
  <c r="B745" i="52"/>
  <c r="B114" i="52"/>
  <c r="B681" i="52"/>
  <c r="B330" i="52"/>
  <c r="L470" i="51" l="1"/>
  <c r="M470" i="51" s="1"/>
  <c r="L190" i="54"/>
  <c r="M190" i="54" s="1"/>
  <c r="L183" i="51"/>
  <c r="M183" i="51" s="1"/>
  <c r="L425" i="54"/>
  <c r="M425" i="54" s="1"/>
  <c r="L216" i="54"/>
  <c r="M216" i="54" s="1"/>
  <c r="L398" i="51"/>
  <c r="M398" i="51" s="1"/>
  <c r="M753" i="52"/>
  <c r="L753" i="52"/>
  <c r="L701" i="52"/>
  <c r="M701" i="52"/>
  <c r="L30" i="52"/>
  <c r="M30" i="52"/>
  <c r="L47" i="52"/>
  <c r="M47" i="52"/>
  <c r="L66" i="52"/>
  <c r="M66" i="52"/>
  <c r="L737" i="52"/>
  <c r="M737" i="52"/>
  <c r="B513" i="52"/>
  <c r="B310" i="52"/>
  <c r="B419" i="52"/>
  <c r="B506" i="52"/>
  <c r="B301" i="52"/>
  <c r="B332" i="52"/>
  <c r="B57" i="52"/>
  <c r="B677" i="52"/>
  <c r="B407" i="52"/>
  <c r="B624" i="52"/>
  <c r="B521" i="52"/>
  <c r="B347" i="52"/>
  <c r="B615" i="52"/>
  <c r="B616" i="52"/>
  <c r="B716" i="52"/>
  <c r="B712" i="52"/>
  <c r="B123" i="52"/>
  <c r="B104" i="52"/>
  <c r="B728" i="52"/>
  <c r="B374" i="52"/>
  <c r="B51" i="52"/>
  <c r="B141" i="52"/>
  <c r="B95" i="52"/>
  <c r="B153" i="52"/>
  <c r="B257" i="52"/>
  <c r="B511" i="52"/>
  <c r="B12" i="52"/>
  <c r="B700" i="52"/>
  <c r="B695" i="52"/>
  <c r="B381" i="52"/>
  <c r="B514" i="52"/>
  <c r="B626" i="52"/>
  <c r="B447" i="52"/>
  <c r="B707" i="52"/>
  <c r="B288" i="52"/>
  <c r="B449" i="52"/>
  <c r="B20" i="52"/>
  <c r="B635" i="52"/>
  <c r="B545" i="52"/>
  <c r="B210" i="52"/>
  <c r="B206" i="52"/>
  <c r="B610" i="52"/>
  <c r="B434" i="52"/>
  <c r="B505" i="52"/>
  <c r="B292" i="52"/>
  <c r="B14" i="52"/>
  <c r="B460" i="52"/>
  <c r="B264" i="52"/>
  <c r="B445" i="52"/>
  <c r="B482" i="52"/>
  <c r="B436" i="52"/>
  <c r="B346" i="52"/>
  <c r="B639" i="52"/>
  <c r="B128" i="52"/>
  <c r="B668" i="52"/>
  <c r="B632" i="52"/>
  <c r="B714" i="52"/>
  <c r="B266" i="52"/>
  <c r="B454" i="52"/>
  <c r="B367" i="52"/>
  <c r="B155" i="52"/>
  <c r="B281" i="52"/>
  <c r="B99" i="52"/>
  <c r="B313" i="52"/>
  <c r="B233" i="52"/>
  <c r="B752" i="52"/>
  <c r="B62" i="52"/>
  <c r="B89" i="52"/>
  <c r="B335" i="52"/>
  <c r="B581" i="52"/>
  <c r="B388" i="52"/>
  <c r="B409" i="52"/>
  <c r="B156" i="52"/>
  <c r="B512" i="52"/>
  <c r="B593" i="52"/>
  <c r="B650" i="52"/>
  <c r="B60" i="52"/>
  <c r="B35" i="52"/>
  <c r="B706" i="52"/>
  <c r="B139" i="52"/>
  <c r="B11" i="52"/>
  <c r="B45" i="52"/>
  <c r="B558" i="52"/>
  <c r="B503" i="52"/>
  <c r="B633" i="52"/>
  <c r="B441" i="52"/>
  <c r="B157" i="52"/>
  <c r="B354" i="52"/>
  <c r="B13" i="52"/>
  <c r="B417" i="52"/>
  <c r="B439" i="52"/>
  <c r="B751" i="52"/>
  <c r="B179" i="52"/>
  <c r="B127" i="52"/>
  <c r="B28" i="52"/>
  <c r="B294" i="52"/>
  <c r="B255" i="52"/>
  <c r="B341" i="52"/>
  <c r="B383" i="52"/>
  <c r="B215" i="52"/>
  <c r="B651" i="52"/>
  <c r="B659" i="52"/>
  <c r="B343" i="52"/>
  <c r="B392" i="52"/>
  <c r="B582" i="52"/>
  <c r="B499" i="52"/>
  <c r="B225" i="52"/>
  <c r="B400" i="52"/>
  <c r="B490" i="52"/>
  <c r="B690" i="52"/>
  <c r="B729" i="52"/>
  <c r="B172" i="52"/>
  <c r="B492" i="52"/>
  <c r="B630" i="52"/>
  <c r="B547" i="52"/>
  <c r="B733" i="52"/>
  <c r="B470" i="52"/>
  <c r="B244" i="52"/>
  <c r="B198" i="52"/>
  <c r="B526" i="52"/>
  <c r="B148" i="52"/>
  <c r="B96" i="52"/>
  <c r="B424" i="52"/>
  <c r="B248" i="52"/>
  <c r="B280" i="52"/>
  <c r="B250" i="52"/>
  <c r="B170" i="52"/>
  <c r="B686" i="52"/>
  <c r="B515" i="52"/>
  <c r="B705" i="52"/>
  <c r="B200" i="52"/>
  <c r="B438" i="52"/>
  <c r="B498" i="52"/>
  <c r="B576" i="52"/>
  <c r="B426" i="52"/>
  <c r="B92" i="52"/>
  <c r="B518" i="52"/>
  <c r="B122" i="52"/>
  <c r="B497" i="52"/>
  <c r="B541" i="52"/>
  <c r="B300" i="52"/>
  <c r="B484" i="52"/>
  <c r="B747" i="52"/>
  <c r="B312" i="52"/>
  <c r="B725" i="52"/>
  <c r="B742" i="52"/>
  <c r="B496" i="52"/>
  <c r="B736" i="52"/>
  <c r="B228" i="52"/>
  <c r="B566" i="52"/>
  <c r="B750" i="52"/>
  <c r="B732" i="52"/>
  <c r="B186" i="52"/>
  <c r="B437" i="52"/>
  <c r="B217" i="52"/>
  <c r="B573" i="52"/>
  <c r="B285" i="52"/>
  <c r="B577" i="52"/>
  <c r="B34" i="52"/>
  <c r="B461" i="52"/>
  <c r="B457" i="52"/>
  <c r="B107" i="52"/>
  <c r="B501" i="52"/>
  <c r="B473" i="52"/>
  <c r="B478" i="52"/>
  <c r="B597" i="52"/>
  <c r="B528" i="52"/>
  <c r="B304" i="52"/>
  <c r="B708" i="52"/>
  <c r="B271" i="52"/>
  <c r="B26" i="52"/>
  <c r="B691" i="52"/>
  <c r="B619" i="52"/>
  <c r="B564" i="52"/>
  <c r="B398" i="52"/>
  <c r="B138" i="52"/>
  <c r="B169" i="52"/>
  <c r="B487" i="52"/>
  <c r="B546" i="52"/>
  <c r="B129" i="52"/>
  <c r="B357" i="52"/>
  <c r="B654" i="52"/>
  <c r="B401" i="52"/>
  <c r="B415" i="52"/>
  <c r="B663" i="52"/>
  <c r="B213" i="52"/>
  <c r="B9" i="52"/>
  <c r="B18" i="52"/>
  <c r="B580" i="52"/>
  <c r="B653" i="52"/>
  <c r="B595" i="52"/>
  <c r="B642" i="52"/>
  <c r="B391" i="52"/>
  <c r="B171" i="52"/>
  <c r="B440" i="52"/>
  <c r="B645" i="52"/>
  <c r="B568" i="52"/>
  <c r="B184" i="52"/>
  <c r="B289" i="52"/>
  <c r="B279" i="52"/>
  <c r="B713" i="52"/>
  <c r="B476" i="52"/>
  <c r="B101" i="52"/>
  <c r="B72" i="52"/>
  <c r="B365" i="52"/>
  <c r="B425" i="52"/>
  <c r="B689" i="52"/>
  <c r="B658" i="52"/>
  <c r="B185" i="52"/>
  <c r="B647" i="52"/>
  <c r="B703" i="52"/>
  <c r="B536" i="52"/>
  <c r="B421" i="52"/>
  <c r="B411" i="52"/>
  <c r="B256" i="52"/>
  <c r="B181" i="52"/>
  <c r="B502" i="52"/>
  <c r="B587" i="52"/>
  <c r="B56" i="52"/>
  <c r="B408" i="52"/>
  <c r="B412" i="52"/>
  <c r="B262" i="52"/>
  <c r="B479" i="52"/>
  <c r="B237" i="52"/>
  <c r="B739" i="52"/>
  <c r="B393" i="52"/>
  <c r="B459" i="52"/>
  <c r="B399" i="52"/>
  <c r="B251" i="52"/>
  <c r="B453" i="52"/>
  <c r="B584" i="52"/>
  <c r="B656" i="52"/>
  <c r="B562" i="52"/>
  <c r="B463" i="52"/>
  <c r="B606" i="52"/>
  <c r="B613" i="52"/>
  <c r="B267" i="52"/>
  <c r="B236" i="52"/>
  <c r="B604" i="52"/>
  <c r="B259" i="52"/>
  <c r="B621" i="52"/>
  <c r="B36" i="52"/>
  <c r="B49" i="52"/>
  <c r="B121" i="52"/>
  <c r="B640" i="52"/>
  <c r="B282" i="52"/>
  <c r="B450" i="52"/>
  <c r="B565" i="52"/>
  <c r="B377" i="52"/>
  <c r="B648" i="52"/>
  <c r="B387" i="52"/>
  <c r="B666" i="52"/>
  <c r="B80" i="52"/>
  <c r="B534" i="52"/>
  <c r="B64" i="52"/>
  <c r="B252" i="52"/>
  <c r="B317" i="52"/>
  <c r="B355" i="52"/>
  <c r="B362" i="52"/>
  <c r="B525" i="52"/>
  <c r="B106" i="52"/>
  <c r="B296" i="52"/>
  <c r="B158" i="52"/>
  <c r="B435" i="52"/>
  <c r="B314" i="52"/>
  <c r="B486" i="52"/>
  <c r="B63" i="52"/>
  <c r="B50" i="52"/>
  <c r="B715" i="52"/>
  <c r="B293" i="52"/>
  <c r="B205" i="52"/>
  <c r="B471" i="52"/>
  <c r="B125" i="52"/>
  <c r="B270" i="52"/>
  <c r="B86" i="52"/>
  <c r="B649" i="52"/>
  <c r="B672" i="52"/>
  <c r="B427" i="52"/>
  <c r="B523" i="52"/>
  <c r="B378" i="52"/>
  <c r="B664" i="52"/>
  <c r="B694" i="52"/>
  <c r="B575" i="52"/>
  <c r="B605" i="52"/>
  <c r="B572" i="52"/>
  <c r="B702" i="52"/>
  <c r="B569" i="52"/>
  <c r="B655" i="52"/>
  <c r="B556" i="52"/>
  <c r="B382" i="52"/>
  <c r="B550" i="52"/>
  <c r="B112" i="52"/>
  <c r="B749" i="52"/>
  <c r="B530" i="52"/>
  <c r="B517" i="52"/>
  <c r="B446" i="52"/>
  <c r="B191" i="52"/>
  <c r="B249" i="52"/>
  <c r="B337" i="52"/>
  <c r="B361" i="52"/>
  <c r="B554" i="52"/>
  <c r="B113" i="52"/>
  <c r="B24" i="52"/>
  <c r="B644" i="52"/>
  <c r="B366" i="52"/>
  <c r="B548" i="52"/>
  <c r="B102" i="52"/>
  <c r="B290" i="52"/>
  <c r="B390" i="52"/>
  <c r="B81" i="52"/>
  <c r="B657" i="52"/>
  <c r="B428" i="52"/>
  <c r="B721" i="52"/>
  <c r="B140" i="52"/>
  <c r="B234" i="52"/>
  <c r="B620" i="52"/>
  <c r="B187" i="52"/>
  <c r="B195" i="52"/>
  <c r="B533" i="52"/>
  <c r="B394" i="52"/>
  <c r="B442" i="52"/>
  <c r="B665" i="52"/>
  <c r="B79" i="52"/>
  <c r="B560" i="52"/>
  <c r="B508" i="52"/>
  <c r="B136" i="52"/>
  <c r="B402" i="52"/>
  <c r="B109" i="52"/>
  <c r="B697" i="52"/>
  <c r="B718" i="52"/>
  <c r="B364" i="52"/>
  <c r="B676" i="52"/>
  <c r="B298" i="52"/>
  <c r="B319" i="52"/>
  <c r="B23" i="52"/>
  <c r="B603" i="52"/>
  <c r="B588" i="52"/>
  <c r="B452" i="52"/>
  <c r="B61" i="52"/>
  <c r="B126" i="52"/>
  <c r="B722" i="52"/>
  <c r="B678" i="52"/>
  <c r="B39" i="52"/>
  <c r="B352" i="52"/>
  <c r="B253" i="52"/>
  <c r="B131" i="52"/>
  <c r="B596" i="52"/>
  <c r="B682" i="52"/>
  <c r="B164" i="52"/>
  <c r="B308" i="52"/>
  <c r="B535" i="52"/>
  <c r="B738" i="52"/>
  <c r="B43" i="52"/>
  <c r="B671" i="52"/>
  <c r="B743" i="52"/>
  <c r="B105" i="52"/>
  <c r="B474" i="52"/>
  <c r="B385" i="52"/>
  <c r="B91" i="52"/>
  <c r="B557" i="52"/>
  <c r="B344" i="52"/>
  <c r="B291" i="52"/>
  <c r="B277" i="52"/>
  <c r="B464" i="52"/>
  <c r="B609" i="52"/>
  <c r="B161" i="52"/>
  <c r="B31" i="52"/>
  <c r="B265" i="52"/>
  <c r="B493" i="52"/>
  <c r="B274" i="52"/>
  <c r="B622" i="52"/>
  <c r="B168" i="52"/>
  <c r="B629" i="52"/>
  <c r="B182" i="52"/>
  <c r="B520" i="52"/>
  <c r="B617" i="52"/>
  <c r="B41" i="52"/>
  <c r="B145" i="52"/>
  <c r="B602" i="52"/>
  <c r="B15" i="52"/>
  <c r="B84" i="52"/>
  <c r="B287" i="52"/>
  <c r="B638" i="52"/>
  <c r="B154" i="52"/>
  <c r="B458" i="52"/>
  <c r="B98" i="52"/>
  <c r="B231" i="52"/>
  <c r="B209" i="52"/>
  <c r="B744" i="52"/>
  <c r="B197" i="52"/>
  <c r="B675" i="52"/>
  <c r="B618" i="52"/>
  <c r="B510" i="52"/>
  <c r="B240" i="52"/>
  <c r="B627" i="52"/>
  <c r="B529" i="52"/>
  <c r="B333" i="52"/>
  <c r="B731" i="52"/>
  <c r="B542" i="52"/>
  <c r="B537" i="52"/>
  <c r="B504" i="52"/>
  <c r="B216" i="52"/>
  <c r="B396" i="52"/>
  <c r="B481" i="52"/>
  <c r="B709" i="52"/>
  <c r="B480" i="52"/>
  <c r="B222" i="52"/>
  <c r="B137" i="52"/>
  <c r="B219" i="52"/>
  <c r="B143" i="52"/>
  <c r="B100" i="52"/>
  <c r="B117" i="52"/>
  <c r="B607" i="52"/>
  <c r="B27" i="52"/>
  <c r="B462" i="52"/>
  <c r="B65" i="52"/>
  <c r="B598" i="52"/>
  <c r="B286" i="52"/>
  <c r="B203" i="52"/>
  <c r="B386" i="52"/>
  <c r="B196" i="52"/>
  <c r="B239" i="52"/>
  <c r="B307" i="52"/>
  <c r="B110" i="52"/>
  <c r="B21" i="52"/>
  <c r="B379" i="52"/>
  <c r="B590" i="52"/>
  <c r="B276" i="52"/>
  <c r="B38" i="52"/>
  <c r="B735" i="52"/>
  <c r="B269" i="52"/>
  <c r="B726" i="52"/>
  <c r="B469" i="52"/>
  <c r="B369" i="52"/>
  <c r="B149" i="52"/>
  <c r="B485" i="52"/>
  <c r="B76" i="52"/>
  <c r="B59" i="52"/>
  <c r="B592" i="52"/>
  <c r="B19" i="52"/>
  <c r="B559" i="52"/>
  <c r="B431" i="52"/>
  <c r="B111" i="52"/>
  <c r="B710" i="52"/>
  <c r="B90" i="52"/>
  <c r="B118" i="52"/>
  <c r="B359" i="52"/>
  <c r="B275" i="52"/>
  <c r="B719" i="52"/>
  <c r="B368" i="52"/>
  <c r="B120" i="52"/>
  <c r="B477" i="52"/>
  <c r="B144" i="52"/>
  <c r="B303" i="52"/>
  <c r="B284" i="52"/>
  <c r="B147" i="52"/>
  <c r="B224" i="52"/>
  <c r="B130" i="52"/>
  <c r="B306" i="52"/>
  <c r="B82" i="52"/>
  <c r="B637" i="52"/>
  <c r="B247" i="52"/>
  <c r="B544" i="52"/>
  <c r="B142" i="52"/>
  <c r="B741" i="52"/>
  <c r="B466" i="52"/>
  <c r="B208" i="52"/>
  <c r="B552" i="52"/>
  <c r="B258" i="52"/>
  <c r="B338" i="52"/>
  <c r="B467" i="52"/>
  <c r="B329" i="52"/>
  <c r="B685" i="52"/>
  <c r="B44" i="52"/>
  <c r="B150" i="52"/>
  <c r="B432" i="52"/>
  <c r="B78" i="52"/>
  <c r="B351" i="52"/>
  <c r="B420" i="52"/>
  <c r="B116" i="52"/>
  <c r="B509" i="52"/>
  <c r="B538" i="52"/>
  <c r="B413" i="52"/>
  <c r="B723" i="52"/>
  <c r="B403" i="52"/>
  <c r="B456" i="52"/>
  <c r="B40" i="52"/>
  <c r="B539" i="52"/>
  <c r="B717" i="52"/>
  <c r="B662" i="52"/>
  <c r="B345" i="52"/>
  <c r="B585" i="52"/>
  <c r="B37" i="52"/>
  <c r="B406" i="52"/>
  <c r="B192" i="52"/>
  <c r="B363" i="52"/>
  <c r="B589" i="52"/>
  <c r="B152" i="52"/>
  <c r="B218" i="52"/>
  <c r="B227" i="52"/>
  <c r="B730" i="52"/>
  <c r="B336" i="52"/>
  <c r="B232" i="52"/>
  <c r="B373" i="52"/>
  <c r="B146" i="52"/>
  <c r="B670" i="52"/>
  <c r="B175" i="52"/>
  <c r="B594" i="52"/>
  <c r="B740" i="52"/>
  <c r="B328" i="52"/>
  <c r="B611" i="52"/>
  <c r="B599" i="52"/>
  <c r="B32" i="52"/>
  <c r="B574" i="52"/>
  <c r="B297" i="52"/>
  <c r="B397" i="52"/>
  <c r="B166" i="52"/>
  <c r="B261" i="52"/>
  <c r="B263" i="52"/>
  <c r="B94" i="52"/>
  <c r="B579" i="52"/>
  <c r="B614" i="52"/>
  <c r="B132" i="52"/>
  <c r="B52" i="52"/>
  <c r="B88" i="52"/>
  <c r="B494" i="52"/>
  <c r="B103" i="52"/>
  <c r="B395" i="52"/>
  <c r="B75" i="52"/>
  <c r="B305" i="52"/>
  <c r="B25" i="52"/>
  <c r="B684" i="52"/>
  <c r="B174" i="52"/>
  <c r="B563" i="52"/>
  <c r="B601" i="52"/>
  <c r="B551" i="52"/>
  <c r="B163" i="52"/>
  <c r="B165" i="52"/>
  <c r="B73" i="52"/>
  <c r="B646" i="52"/>
  <c r="B652" i="52"/>
  <c r="B561" i="52"/>
  <c r="B422" i="52"/>
  <c r="B430" i="52"/>
  <c r="B207" i="52"/>
  <c r="B326" i="52"/>
  <c r="B327" i="52"/>
  <c r="B223" i="52"/>
  <c r="B360" i="52"/>
  <c r="B433" i="52"/>
  <c r="B356" i="52"/>
  <c r="B133" i="52"/>
  <c r="B295" i="52"/>
  <c r="B543" i="52"/>
  <c r="B167" i="52"/>
  <c r="B178" i="52"/>
  <c r="B472" i="52"/>
  <c r="B97" i="52"/>
  <c r="B748" i="52"/>
  <c r="B631" i="52"/>
  <c r="B334" i="52"/>
  <c r="B299" i="52"/>
  <c r="B353" i="52"/>
  <c r="B278" i="52"/>
  <c r="B212" i="52"/>
  <c r="B532" i="52"/>
  <c r="B375" i="52"/>
  <c r="B58" i="52"/>
  <c r="B688" i="52"/>
  <c r="B720" i="52"/>
  <c r="B405" i="52"/>
  <c r="B74" i="52"/>
  <c r="B448" i="52"/>
  <c r="B93" i="52"/>
  <c r="B641" i="52"/>
  <c r="B696" i="52"/>
  <c r="B315" i="52"/>
  <c r="B268" i="52"/>
  <c r="B384" i="52"/>
  <c r="B418" i="52"/>
  <c r="B162" i="52"/>
  <c r="B527" i="52"/>
  <c r="B636" i="52"/>
  <c r="B199" i="52"/>
  <c r="B698" i="52"/>
  <c r="B669" i="52"/>
  <c r="B693" i="52"/>
  <c r="B17" i="52"/>
  <c r="B71" i="52"/>
  <c r="B54" i="52"/>
  <c r="B238" i="52"/>
  <c r="B318" i="52"/>
  <c r="B188" i="52"/>
  <c r="B519" i="52"/>
  <c r="B443" i="52"/>
  <c r="B316" i="52"/>
  <c r="B320" i="52"/>
  <c r="B727" i="52"/>
  <c r="B260" i="52"/>
  <c r="B711" i="52"/>
  <c r="B674" i="52"/>
  <c r="B416" i="52"/>
  <c r="B553" i="52"/>
  <c r="B746" i="52"/>
  <c r="B628" i="52"/>
  <c r="B159" i="52"/>
  <c r="B22" i="52"/>
  <c r="B414" i="52"/>
  <c r="B475" i="52"/>
  <c r="B230" i="52"/>
  <c r="B202" i="52"/>
  <c r="B724" i="52"/>
  <c r="B87" i="52"/>
  <c r="B516" i="52"/>
  <c r="B302" i="52"/>
  <c r="B180" i="52"/>
  <c r="B67" i="52"/>
  <c r="B16" i="52"/>
  <c r="B667" i="52"/>
  <c r="B33" i="52"/>
  <c r="B571" i="52"/>
  <c r="B660" i="52"/>
  <c r="B348" i="52"/>
  <c r="B483" i="52"/>
  <c r="B376" i="52"/>
  <c r="B119" i="52"/>
  <c r="B211" i="52"/>
  <c r="B612" i="52"/>
  <c r="B29" i="52"/>
  <c r="B522" i="52"/>
  <c r="B349" i="52"/>
  <c r="B495" i="52"/>
  <c r="B321" i="52"/>
  <c r="B455" i="52"/>
  <c r="B429" i="52"/>
  <c r="B85" i="52"/>
  <c r="B491" i="52"/>
  <c r="B339" i="52"/>
  <c r="B194" i="52"/>
  <c r="B272" i="52"/>
  <c r="B77" i="52"/>
  <c r="B342" i="52"/>
  <c r="B190" i="52"/>
  <c r="B570" i="52"/>
  <c r="B423" i="52"/>
  <c r="B372" i="52"/>
  <c r="B70" i="52"/>
  <c r="B468" i="52"/>
  <c r="B108" i="52"/>
  <c r="B173" i="52"/>
  <c r="B189" i="52"/>
  <c r="B673" i="52"/>
  <c r="B692" i="52"/>
  <c r="B643" i="52"/>
  <c r="B83" i="52"/>
  <c r="B331" i="52"/>
  <c r="B242" i="52"/>
  <c r="B53" i="52"/>
  <c r="B254" i="52"/>
  <c r="B623" i="52"/>
  <c r="B221" i="52"/>
  <c r="B55" i="52"/>
  <c r="B273" i="52"/>
  <c r="B555" i="52"/>
  <c r="B160" i="52"/>
  <c r="B243" i="52"/>
  <c r="B183" i="52"/>
  <c r="B245" i="52"/>
  <c r="B591" i="52"/>
  <c r="B380" i="52"/>
  <c r="B699" i="52"/>
  <c r="B134" i="52"/>
  <c r="B350" i="52"/>
  <c r="B193" i="52"/>
  <c r="B358" i="52"/>
  <c r="B704" i="52"/>
  <c r="B683" i="52"/>
  <c r="B340" i="52"/>
  <c r="B661" i="52"/>
  <c r="B46" i="52"/>
  <c r="B151" i="52"/>
  <c r="B410" i="52"/>
  <c r="B507" i="52"/>
  <c r="B451" i="52"/>
  <c r="B680" i="52"/>
  <c r="B322" i="52"/>
  <c r="B634" i="52"/>
  <c r="B323" i="52"/>
  <c r="B68" i="52"/>
  <c r="B608" i="52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N66" i="52" l="1"/>
  <c r="N753" i="52"/>
  <c r="N737" i="52"/>
  <c r="N47" i="52"/>
  <c r="N701" i="52"/>
  <c r="N30" i="52"/>
  <c r="R767" i="1"/>
  <c r="Q767" i="1"/>
  <c r="O767" i="1"/>
  <c r="N767" i="1"/>
  <c r="M767" i="1"/>
  <c r="L767" i="1"/>
  <c r="K767" i="1"/>
  <c r="J767" i="1"/>
  <c r="I767" i="1"/>
  <c r="G767" i="1"/>
  <c r="F767" i="1"/>
  <c r="E767" i="1"/>
  <c r="D767" i="1"/>
  <c r="C767" i="1"/>
  <c r="B767" i="1"/>
  <c r="R766" i="1"/>
  <c r="Q766" i="1"/>
  <c r="O766" i="1"/>
  <c r="N766" i="1"/>
  <c r="C765" i="2" s="1"/>
  <c r="M766" i="1"/>
  <c r="L766" i="1"/>
  <c r="K766" i="1"/>
  <c r="J766" i="1"/>
  <c r="I766" i="1"/>
  <c r="G766" i="1"/>
  <c r="F766" i="1"/>
  <c r="E766" i="1"/>
  <c r="D766" i="1"/>
  <c r="C766" i="1"/>
  <c r="B766" i="1"/>
  <c r="R765" i="1"/>
  <c r="Q765" i="1"/>
  <c r="O765" i="1"/>
  <c r="N765" i="1"/>
  <c r="M765" i="1"/>
  <c r="L765" i="1"/>
  <c r="K765" i="1"/>
  <c r="J765" i="1"/>
  <c r="I765" i="1"/>
  <c r="G765" i="1"/>
  <c r="F765" i="1"/>
  <c r="E765" i="1"/>
  <c r="D765" i="1"/>
  <c r="C765" i="1"/>
  <c r="B765" i="1"/>
  <c r="R764" i="1"/>
  <c r="Q764" i="1"/>
  <c r="O764" i="1"/>
  <c r="N764" i="1"/>
  <c r="M764" i="1"/>
  <c r="L764" i="1"/>
  <c r="K764" i="1"/>
  <c r="J764" i="1"/>
  <c r="I764" i="1"/>
  <c r="G764" i="1"/>
  <c r="F764" i="1"/>
  <c r="E764" i="1"/>
  <c r="D764" i="1"/>
  <c r="C764" i="1"/>
  <c r="B764" i="1"/>
  <c r="R763" i="1"/>
  <c r="Q763" i="1"/>
  <c r="O763" i="1"/>
  <c r="N763" i="1"/>
  <c r="C762" i="2" s="1"/>
  <c r="M763" i="1"/>
  <c r="L763" i="1"/>
  <c r="K763" i="1"/>
  <c r="J763" i="1"/>
  <c r="I763" i="1"/>
  <c r="F762" i="2" s="1"/>
  <c r="G763" i="1"/>
  <c r="F763" i="1"/>
  <c r="E763" i="1"/>
  <c r="D763" i="1"/>
  <c r="C763" i="1"/>
  <c r="B763" i="1"/>
  <c r="B762" i="2" s="1"/>
  <c r="R762" i="1"/>
  <c r="Q762" i="1"/>
  <c r="O762" i="1"/>
  <c r="N762" i="1"/>
  <c r="M762" i="1"/>
  <c r="L762" i="1"/>
  <c r="K762" i="1"/>
  <c r="J762" i="1"/>
  <c r="I762" i="1"/>
  <c r="G762" i="1"/>
  <c r="F762" i="1"/>
  <c r="E762" i="1"/>
  <c r="D762" i="1"/>
  <c r="C762" i="1"/>
  <c r="B762" i="1"/>
  <c r="U761" i="1"/>
  <c r="Y761" i="1" s="1"/>
  <c r="Z761" i="1" s="1"/>
  <c r="T761" i="1"/>
  <c r="R761" i="1"/>
  <c r="Q761" i="1"/>
  <c r="O761" i="1"/>
  <c r="N761" i="1"/>
  <c r="M761" i="1"/>
  <c r="L761" i="1"/>
  <c r="K761" i="1"/>
  <c r="J761" i="1"/>
  <c r="I761" i="1"/>
  <c r="G761" i="1"/>
  <c r="F761" i="1"/>
  <c r="E761" i="1"/>
  <c r="D761" i="1"/>
  <c r="C761" i="1"/>
  <c r="U760" i="1"/>
  <c r="T760" i="1"/>
  <c r="R760" i="1"/>
  <c r="Q760" i="1"/>
  <c r="O760" i="1"/>
  <c r="N760" i="1"/>
  <c r="M760" i="1"/>
  <c r="L760" i="1"/>
  <c r="K760" i="1"/>
  <c r="J760" i="1"/>
  <c r="I760" i="1"/>
  <c r="G760" i="1"/>
  <c r="F760" i="1"/>
  <c r="E760" i="1"/>
  <c r="D760" i="1"/>
  <c r="C760" i="1"/>
  <c r="B760" i="1"/>
  <c r="R759" i="1"/>
  <c r="Q759" i="1"/>
  <c r="O759" i="1"/>
  <c r="N759" i="1"/>
  <c r="M759" i="1"/>
  <c r="L759" i="1"/>
  <c r="K759" i="1"/>
  <c r="J759" i="1"/>
  <c r="I759" i="1"/>
  <c r="G759" i="1"/>
  <c r="F759" i="1"/>
  <c r="E759" i="1"/>
  <c r="D759" i="1"/>
  <c r="C759" i="1"/>
  <c r="B759" i="1"/>
  <c r="R758" i="1"/>
  <c r="Q758" i="1"/>
  <c r="O758" i="1"/>
  <c r="N758" i="1"/>
  <c r="M758" i="1"/>
  <c r="L758" i="1"/>
  <c r="K758" i="1"/>
  <c r="J758" i="1"/>
  <c r="I758" i="1"/>
  <c r="G758" i="1"/>
  <c r="F758" i="1"/>
  <c r="E758" i="1"/>
  <c r="D758" i="1"/>
  <c r="C758" i="1"/>
  <c r="B758" i="1"/>
  <c r="R757" i="1"/>
  <c r="Q757" i="1"/>
  <c r="O757" i="1"/>
  <c r="N757" i="1"/>
  <c r="M757" i="1"/>
  <c r="L757" i="1"/>
  <c r="K757" i="1"/>
  <c r="J757" i="1"/>
  <c r="I757" i="1"/>
  <c r="G757" i="1"/>
  <c r="F757" i="1"/>
  <c r="E757" i="1"/>
  <c r="D757" i="1"/>
  <c r="C757" i="1"/>
  <c r="B757" i="1"/>
  <c r="R756" i="1"/>
  <c r="Q756" i="1"/>
  <c r="O756" i="1"/>
  <c r="N756" i="1"/>
  <c r="M756" i="1"/>
  <c r="L756" i="1"/>
  <c r="K756" i="1"/>
  <c r="J756" i="1"/>
  <c r="I756" i="1"/>
  <c r="G756" i="1"/>
  <c r="F756" i="1"/>
  <c r="E756" i="1"/>
  <c r="D756" i="1"/>
  <c r="C756" i="1"/>
  <c r="B756" i="1"/>
  <c r="R755" i="1"/>
  <c r="Q755" i="1"/>
  <c r="O755" i="1"/>
  <c r="N755" i="1"/>
  <c r="M755" i="1"/>
  <c r="L755" i="1"/>
  <c r="K755" i="1"/>
  <c r="J755" i="1"/>
  <c r="I755" i="1"/>
  <c r="G755" i="1"/>
  <c r="F755" i="1"/>
  <c r="E755" i="1"/>
  <c r="D755" i="1"/>
  <c r="C755" i="1"/>
  <c r="B755" i="1"/>
  <c r="R754" i="1"/>
  <c r="Q754" i="1"/>
  <c r="O754" i="1"/>
  <c r="N754" i="1"/>
  <c r="M754" i="1"/>
  <c r="L754" i="1"/>
  <c r="K754" i="1"/>
  <c r="J754" i="1"/>
  <c r="I754" i="1"/>
  <c r="G754" i="1"/>
  <c r="F754" i="1"/>
  <c r="E754" i="1"/>
  <c r="D754" i="1"/>
  <c r="C754" i="1"/>
  <c r="B754" i="1"/>
  <c r="R753" i="1"/>
  <c r="Q753" i="1"/>
  <c r="O753" i="1"/>
  <c r="N753" i="1"/>
  <c r="M753" i="1"/>
  <c r="L753" i="1"/>
  <c r="K753" i="1"/>
  <c r="J753" i="1"/>
  <c r="I753" i="1"/>
  <c r="G753" i="1"/>
  <c r="F753" i="1"/>
  <c r="E753" i="1"/>
  <c r="D753" i="1"/>
  <c r="C753" i="1"/>
  <c r="B753" i="1"/>
  <c r="I404" i="52"/>
  <c r="J404" i="52" s="1"/>
  <c r="R752" i="1"/>
  <c r="Q752" i="1"/>
  <c r="O752" i="1"/>
  <c r="N752" i="1"/>
  <c r="M752" i="1"/>
  <c r="L752" i="1"/>
  <c r="K752" i="1"/>
  <c r="J752" i="1"/>
  <c r="I752" i="1"/>
  <c r="G752" i="1"/>
  <c r="F752" i="1"/>
  <c r="E752" i="1"/>
  <c r="D752" i="1"/>
  <c r="C752" i="1"/>
  <c r="B752" i="1"/>
  <c r="I201" i="52"/>
  <c r="J201" i="52" s="1"/>
  <c r="R751" i="1"/>
  <c r="Q751" i="1"/>
  <c r="O751" i="1"/>
  <c r="N751" i="1"/>
  <c r="M751" i="1"/>
  <c r="L751" i="1"/>
  <c r="K751" i="1"/>
  <c r="J751" i="1"/>
  <c r="I751" i="1"/>
  <c r="G751" i="1"/>
  <c r="F751" i="1"/>
  <c r="E751" i="1"/>
  <c r="D751" i="1"/>
  <c r="C751" i="1"/>
  <c r="B751" i="1"/>
  <c r="I583" i="52"/>
  <c r="J583" i="52" s="1"/>
  <c r="R750" i="1"/>
  <c r="Q750" i="1"/>
  <c r="O750" i="1"/>
  <c r="N750" i="1"/>
  <c r="M750" i="1"/>
  <c r="L750" i="1"/>
  <c r="K750" i="1"/>
  <c r="J750" i="1"/>
  <c r="I750" i="1"/>
  <c r="G750" i="1"/>
  <c r="F750" i="1"/>
  <c r="E750" i="1"/>
  <c r="D750" i="1"/>
  <c r="C750" i="1"/>
  <c r="B750" i="1"/>
  <c r="I220" i="52"/>
  <c r="J220" i="52" s="1"/>
  <c r="R749" i="1"/>
  <c r="Q749" i="1"/>
  <c r="O749" i="1"/>
  <c r="N749" i="1"/>
  <c r="M749" i="1"/>
  <c r="L749" i="1"/>
  <c r="K749" i="1"/>
  <c r="J749" i="1"/>
  <c r="I749" i="1"/>
  <c r="G749" i="1"/>
  <c r="F749" i="1"/>
  <c r="E749" i="1"/>
  <c r="D749" i="1"/>
  <c r="C749" i="1"/>
  <c r="B749" i="1"/>
  <c r="I371" i="52"/>
  <c r="J371" i="52" s="1"/>
  <c r="R748" i="1"/>
  <c r="Q748" i="1"/>
  <c r="O748" i="1"/>
  <c r="N748" i="1"/>
  <c r="M748" i="1"/>
  <c r="L748" i="1"/>
  <c r="K748" i="1"/>
  <c r="J748" i="1"/>
  <c r="I748" i="1"/>
  <c r="G748" i="1"/>
  <c r="F748" i="1"/>
  <c r="E748" i="1"/>
  <c r="D748" i="1"/>
  <c r="C748" i="1"/>
  <c r="B748" i="1"/>
  <c r="I124" i="52"/>
  <c r="J124" i="52" s="1"/>
  <c r="R747" i="1"/>
  <c r="Q747" i="1"/>
  <c r="O747" i="1"/>
  <c r="N747" i="1"/>
  <c r="M747" i="1"/>
  <c r="L747" i="1"/>
  <c r="K747" i="1"/>
  <c r="J747" i="1"/>
  <c r="I747" i="1"/>
  <c r="G747" i="1"/>
  <c r="F747" i="1"/>
  <c r="E747" i="1"/>
  <c r="D747" i="1"/>
  <c r="C747" i="1"/>
  <c r="B747" i="1"/>
  <c r="I177" i="52"/>
  <c r="J177" i="52" s="1"/>
  <c r="R746" i="1"/>
  <c r="Q746" i="1"/>
  <c r="O746" i="1"/>
  <c r="N746" i="1"/>
  <c r="M746" i="1"/>
  <c r="L746" i="1"/>
  <c r="K746" i="1"/>
  <c r="J746" i="1"/>
  <c r="I746" i="1"/>
  <c r="G746" i="1"/>
  <c r="F746" i="1"/>
  <c r="E746" i="1"/>
  <c r="D746" i="1"/>
  <c r="C746" i="1"/>
  <c r="B746" i="1"/>
  <c r="I246" i="52"/>
  <c r="J246" i="52" s="1"/>
  <c r="R745" i="1"/>
  <c r="Q745" i="1"/>
  <c r="O745" i="1"/>
  <c r="N745" i="1"/>
  <c r="M745" i="1"/>
  <c r="L745" i="1"/>
  <c r="K745" i="1"/>
  <c r="J745" i="1"/>
  <c r="I745" i="1"/>
  <c r="G745" i="1"/>
  <c r="F745" i="1"/>
  <c r="E745" i="1"/>
  <c r="D745" i="1"/>
  <c r="C745" i="1"/>
  <c r="B745" i="1"/>
  <c r="I309" i="52"/>
  <c r="J309" i="52" s="1"/>
  <c r="R744" i="1"/>
  <c r="Q744" i="1"/>
  <c r="O744" i="1"/>
  <c r="N744" i="1"/>
  <c r="M744" i="1"/>
  <c r="L744" i="1"/>
  <c r="K744" i="1"/>
  <c r="J744" i="1"/>
  <c r="I744" i="1"/>
  <c r="G744" i="1"/>
  <c r="F744" i="1"/>
  <c r="E744" i="1"/>
  <c r="D744" i="1"/>
  <c r="C744" i="1"/>
  <c r="B744" i="1"/>
  <c r="I10" i="52"/>
  <c r="J10" i="52" s="1"/>
  <c r="R743" i="1"/>
  <c r="Q743" i="1"/>
  <c r="O743" i="1"/>
  <c r="N743" i="1"/>
  <c r="M743" i="1"/>
  <c r="L743" i="1"/>
  <c r="K743" i="1"/>
  <c r="J743" i="1"/>
  <c r="I743" i="1"/>
  <c r="G743" i="1"/>
  <c r="F743" i="1"/>
  <c r="E743" i="1"/>
  <c r="D743" i="1"/>
  <c r="C743" i="1"/>
  <c r="B743" i="1"/>
  <c r="I600" i="52"/>
  <c r="J600" i="52" s="1"/>
  <c r="R742" i="1"/>
  <c r="Q742" i="1"/>
  <c r="O742" i="1"/>
  <c r="N742" i="1"/>
  <c r="M742" i="1"/>
  <c r="L742" i="1"/>
  <c r="K742" i="1"/>
  <c r="J742" i="1"/>
  <c r="I742" i="1"/>
  <c r="G742" i="1"/>
  <c r="F742" i="1"/>
  <c r="E742" i="1"/>
  <c r="D742" i="1"/>
  <c r="C742" i="1"/>
  <c r="B742" i="1"/>
  <c r="I241" i="52"/>
  <c r="J241" i="52" s="1"/>
  <c r="R741" i="1"/>
  <c r="Q741" i="1"/>
  <c r="O741" i="1"/>
  <c r="N741" i="1"/>
  <c r="M741" i="1"/>
  <c r="L741" i="1"/>
  <c r="K741" i="1"/>
  <c r="J741" i="1"/>
  <c r="I741" i="1"/>
  <c r="G741" i="1"/>
  <c r="F741" i="1"/>
  <c r="E741" i="1"/>
  <c r="D741" i="1"/>
  <c r="C741" i="1"/>
  <c r="B741" i="1"/>
  <c r="I578" i="52"/>
  <c r="J578" i="52" s="1"/>
  <c r="R740" i="1"/>
  <c r="Q740" i="1"/>
  <c r="O740" i="1"/>
  <c r="N740" i="1"/>
  <c r="M740" i="1"/>
  <c r="L740" i="1"/>
  <c r="K740" i="1"/>
  <c r="J740" i="1"/>
  <c r="I740" i="1"/>
  <c r="G740" i="1"/>
  <c r="F740" i="1"/>
  <c r="E740" i="1"/>
  <c r="D740" i="1"/>
  <c r="C740" i="1"/>
  <c r="B740" i="1"/>
  <c r="I69" i="52"/>
  <c r="R739" i="1"/>
  <c r="Q739" i="1"/>
  <c r="O739" i="1"/>
  <c r="N739" i="1"/>
  <c r="M739" i="1"/>
  <c r="L739" i="1"/>
  <c r="K739" i="1"/>
  <c r="J739" i="1"/>
  <c r="I739" i="1"/>
  <c r="G739" i="1"/>
  <c r="F739" i="1"/>
  <c r="E739" i="1"/>
  <c r="D739" i="1"/>
  <c r="C739" i="1"/>
  <c r="B739" i="1"/>
  <c r="I214" i="52"/>
  <c r="J214" i="52" s="1"/>
  <c r="R738" i="1"/>
  <c r="Q738" i="1"/>
  <c r="O738" i="1"/>
  <c r="N738" i="1"/>
  <c r="M738" i="1"/>
  <c r="L738" i="1"/>
  <c r="K738" i="1"/>
  <c r="J738" i="1"/>
  <c r="I738" i="1"/>
  <c r="G738" i="1"/>
  <c r="F738" i="1"/>
  <c r="E738" i="1"/>
  <c r="D738" i="1"/>
  <c r="C738" i="1"/>
  <c r="B738" i="1"/>
  <c r="I524" i="52"/>
  <c r="J524" i="52" s="1"/>
  <c r="R737" i="1"/>
  <c r="Q737" i="1"/>
  <c r="O737" i="1"/>
  <c r="N737" i="1"/>
  <c r="M737" i="1"/>
  <c r="L737" i="1"/>
  <c r="K737" i="1"/>
  <c r="J737" i="1"/>
  <c r="I737" i="1"/>
  <c r="G737" i="1"/>
  <c r="F737" i="1"/>
  <c r="E737" i="1"/>
  <c r="D737" i="1"/>
  <c r="C737" i="1"/>
  <c r="B737" i="1"/>
  <c r="I488" i="52"/>
  <c r="J488" i="52" s="1"/>
  <c r="R736" i="1"/>
  <c r="Q736" i="1"/>
  <c r="O736" i="1"/>
  <c r="N736" i="1"/>
  <c r="M736" i="1"/>
  <c r="L736" i="1"/>
  <c r="K736" i="1"/>
  <c r="J736" i="1"/>
  <c r="I736" i="1"/>
  <c r="G736" i="1"/>
  <c r="F736" i="1"/>
  <c r="E736" i="1"/>
  <c r="D736" i="1"/>
  <c r="C736" i="1"/>
  <c r="B736" i="1"/>
  <c r="I687" i="52"/>
  <c r="R735" i="1"/>
  <c r="Q735" i="1"/>
  <c r="O735" i="1"/>
  <c r="N735" i="1"/>
  <c r="M735" i="1"/>
  <c r="L735" i="1"/>
  <c r="K735" i="1"/>
  <c r="J735" i="1"/>
  <c r="I735" i="1"/>
  <c r="G735" i="1"/>
  <c r="F735" i="1"/>
  <c r="E735" i="1"/>
  <c r="D735" i="1"/>
  <c r="C735" i="1"/>
  <c r="B735" i="1"/>
  <c r="U734" i="1"/>
  <c r="T734" i="1"/>
  <c r="R734" i="1"/>
  <c r="Q734" i="1"/>
  <c r="O734" i="1"/>
  <c r="N734" i="1"/>
  <c r="M734" i="1"/>
  <c r="L734" i="1"/>
  <c r="K734" i="1"/>
  <c r="J734" i="1"/>
  <c r="I734" i="1"/>
  <c r="G734" i="1"/>
  <c r="F734" i="1"/>
  <c r="E734" i="1"/>
  <c r="D734" i="1"/>
  <c r="C734" i="1"/>
  <c r="B734" i="1"/>
  <c r="U733" i="1"/>
  <c r="T733" i="1"/>
  <c r="R733" i="1"/>
  <c r="Q733" i="1"/>
  <c r="O733" i="1"/>
  <c r="N733" i="1"/>
  <c r="M733" i="1"/>
  <c r="L733" i="1"/>
  <c r="K733" i="1"/>
  <c r="J733" i="1"/>
  <c r="I733" i="1"/>
  <c r="G733" i="1"/>
  <c r="F733" i="1"/>
  <c r="E733" i="1"/>
  <c r="D733" i="1"/>
  <c r="C733" i="1"/>
  <c r="B733" i="1"/>
  <c r="I625" i="52"/>
  <c r="J625" i="52" s="1"/>
  <c r="R732" i="1"/>
  <c r="Q732" i="1"/>
  <c r="O732" i="1"/>
  <c r="N732" i="1"/>
  <c r="M732" i="1"/>
  <c r="L732" i="1"/>
  <c r="K732" i="1"/>
  <c r="J732" i="1"/>
  <c r="I732" i="1"/>
  <c r="G732" i="1"/>
  <c r="F732" i="1"/>
  <c r="E732" i="1"/>
  <c r="D732" i="1"/>
  <c r="C732" i="1"/>
  <c r="B732" i="1"/>
  <c r="I135" i="52"/>
  <c r="J135" i="52" s="1"/>
  <c r="R731" i="1"/>
  <c r="Q731" i="1"/>
  <c r="O731" i="1"/>
  <c r="N731" i="1"/>
  <c r="M731" i="1"/>
  <c r="L731" i="1"/>
  <c r="K731" i="1"/>
  <c r="J731" i="1"/>
  <c r="I731" i="1"/>
  <c r="G731" i="1"/>
  <c r="F731" i="1"/>
  <c r="E731" i="1"/>
  <c r="D731" i="1"/>
  <c r="C731" i="1"/>
  <c r="B731" i="1"/>
  <c r="I531" i="52"/>
  <c r="J531" i="52" s="1"/>
  <c r="R730" i="1"/>
  <c r="Q730" i="1"/>
  <c r="O730" i="1"/>
  <c r="N730" i="1"/>
  <c r="M730" i="1"/>
  <c r="L730" i="1"/>
  <c r="K730" i="1"/>
  <c r="J730" i="1"/>
  <c r="I730" i="1"/>
  <c r="G730" i="1"/>
  <c r="F730" i="1"/>
  <c r="E730" i="1"/>
  <c r="D730" i="1"/>
  <c r="C730" i="1"/>
  <c r="B730" i="1"/>
  <c r="I465" i="52"/>
  <c r="R729" i="1"/>
  <c r="Q729" i="1"/>
  <c r="O729" i="1"/>
  <c r="N729" i="1"/>
  <c r="M729" i="1"/>
  <c r="L729" i="1"/>
  <c r="K729" i="1"/>
  <c r="J729" i="1"/>
  <c r="I729" i="1"/>
  <c r="G729" i="1"/>
  <c r="F729" i="1"/>
  <c r="E729" i="1"/>
  <c r="D729" i="1"/>
  <c r="C729" i="1"/>
  <c r="B729" i="1"/>
  <c r="I586" i="52"/>
  <c r="J586" i="52" s="1"/>
  <c r="R728" i="1"/>
  <c r="Q728" i="1"/>
  <c r="O728" i="1"/>
  <c r="N728" i="1"/>
  <c r="M728" i="1"/>
  <c r="L728" i="1"/>
  <c r="K728" i="1"/>
  <c r="J728" i="1"/>
  <c r="I728" i="1"/>
  <c r="G728" i="1"/>
  <c r="F728" i="1"/>
  <c r="E728" i="1"/>
  <c r="D728" i="1"/>
  <c r="C728" i="1"/>
  <c r="B728" i="1"/>
  <c r="I500" i="52"/>
  <c r="J500" i="52" s="1"/>
  <c r="R727" i="1"/>
  <c r="Q727" i="1"/>
  <c r="O727" i="1"/>
  <c r="N727" i="1"/>
  <c r="M727" i="1"/>
  <c r="L727" i="1"/>
  <c r="K727" i="1"/>
  <c r="J727" i="1"/>
  <c r="I727" i="1"/>
  <c r="G727" i="1"/>
  <c r="F727" i="1"/>
  <c r="E727" i="1"/>
  <c r="D727" i="1"/>
  <c r="C727" i="1"/>
  <c r="B727" i="1"/>
  <c r="R726" i="1"/>
  <c r="Q726" i="1"/>
  <c r="O726" i="1"/>
  <c r="N726" i="1"/>
  <c r="M726" i="1"/>
  <c r="L726" i="1"/>
  <c r="K726" i="1"/>
  <c r="J726" i="1"/>
  <c r="I726" i="1"/>
  <c r="G726" i="1"/>
  <c r="F726" i="1"/>
  <c r="E726" i="1"/>
  <c r="D726" i="1"/>
  <c r="C726" i="1"/>
  <c r="B726" i="1"/>
  <c r="I42" i="52"/>
  <c r="R725" i="1"/>
  <c r="Q725" i="1"/>
  <c r="O725" i="1"/>
  <c r="N725" i="1"/>
  <c r="M725" i="1"/>
  <c r="L725" i="1"/>
  <c r="K725" i="1"/>
  <c r="J725" i="1"/>
  <c r="I725" i="1"/>
  <c r="G725" i="1"/>
  <c r="F725" i="1"/>
  <c r="E725" i="1"/>
  <c r="D725" i="1"/>
  <c r="C725" i="1"/>
  <c r="B725" i="1"/>
  <c r="I489" i="52"/>
  <c r="J489" i="52" s="1"/>
  <c r="R724" i="1"/>
  <c r="Q724" i="1"/>
  <c r="O724" i="1"/>
  <c r="N724" i="1"/>
  <c r="M724" i="1"/>
  <c r="L724" i="1"/>
  <c r="K724" i="1"/>
  <c r="J724" i="1"/>
  <c r="I724" i="1"/>
  <c r="G724" i="1"/>
  <c r="F724" i="1"/>
  <c r="E724" i="1"/>
  <c r="D724" i="1"/>
  <c r="C724" i="1"/>
  <c r="B724" i="1"/>
  <c r="I734" i="52"/>
  <c r="J734" i="52" s="1"/>
  <c r="R723" i="1"/>
  <c r="Q723" i="1"/>
  <c r="O723" i="1"/>
  <c r="N723" i="1"/>
  <c r="M723" i="1"/>
  <c r="L723" i="1"/>
  <c r="K723" i="1"/>
  <c r="J723" i="1"/>
  <c r="I723" i="1"/>
  <c r="G723" i="1"/>
  <c r="F723" i="1"/>
  <c r="E723" i="1"/>
  <c r="D723" i="1"/>
  <c r="C723" i="1"/>
  <c r="B723" i="1"/>
  <c r="I549" i="52"/>
  <c r="R722" i="1"/>
  <c r="Q722" i="1"/>
  <c r="O722" i="1"/>
  <c r="N722" i="1"/>
  <c r="M722" i="1"/>
  <c r="L722" i="1"/>
  <c r="K722" i="1"/>
  <c r="J722" i="1"/>
  <c r="I722" i="1"/>
  <c r="G722" i="1"/>
  <c r="F722" i="1"/>
  <c r="E722" i="1"/>
  <c r="D722" i="1"/>
  <c r="C722" i="1"/>
  <c r="B722" i="1"/>
  <c r="I235" i="52"/>
  <c r="R721" i="1"/>
  <c r="Q721" i="1"/>
  <c r="O721" i="1"/>
  <c r="N721" i="1"/>
  <c r="M721" i="1"/>
  <c r="L721" i="1"/>
  <c r="K721" i="1"/>
  <c r="J721" i="1"/>
  <c r="I721" i="1"/>
  <c r="G721" i="1"/>
  <c r="F721" i="1"/>
  <c r="E721" i="1"/>
  <c r="D721" i="1"/>
  <c r="C721" i="1"/>
  <c r="B721" i="1"/>
  <c r="I745" i="52"/>
  <c r="J745" i="52" s="1"/>
  <c r="R720" i="1"/>
  <c r="Q720" i="1"/>
  <c r="O720" i="1"/>
  <c r="N720" i="1"/>
  <c r="M720" i="1"/>
  <c r="L720" i="1"/>
  <c r="K720" i="1"/>
  <c r="J720" i="1"/>
  <c r="I720" i="1"/>
  <c r="G720" i="1"/>
  <c r="F720" i="1"/>
  <c r="E720" i="1"/>
  <c r="D720" i="1"/>
  <c r="C720" i="1"/>
  <c r="B720" i="1"/>
  <c r="I114" i="52"/>
  <c r="J114" i="52" s="1"/>
  <c r="R719" i="1"/>
  <c r="Q719" i="1"/>
  <c r="O719" i="1"/>
  <c r="N719" i="1"/>
  <c r="M719" i="1"/>
  <c r="L719" i="1"/>
  <c r="K719" i="1"/>
  <c r="J719" i="1"/>
  <c r="I719" i="1"/>
  <c r="G719" i="1"/>
  <c r="F719" i="1"/>
  <c r="E719" i="1"/>
  <c r="D719" i="1"/>
  <c r="C719" i="1"/>
  <c r="B719" i="1"/>
  <c r="I681" i="52"/>
  <c r="R718" i="1"/>
  <c r="Q718" i="1"/>
  <c r="O718" i="1"/>
  <c r="N718" i="1"/>
  <c r="M718" i="1"/>
  <c r="L718" i="1"/>
  <c r="K718" i="1"/>
  <c r="J718" i="1"/>
  <c r="I718" i="1"/>
  <c r="G718" i="1"/>
  <c r="F718" i="1"/>
  <c r="E718" i="1"/>
  <c r="D718" i="1"/>
  <c r="C718" i="1"/>
  <c r="B718" i="1"/>
  <c r="I330" i="52"/>
  <c r="J330" i="52" s="1"/>
  <c r="R717" i="1"/>
  <c r="Q717" i="1"/>
  <c r="O717" i="1"/>
  <c r="N717" i="1"/>
  <c r="M717" i="1"/>
  <c r="L717" i="1"/>
  <c r="K717" i="1"/>
  <c r="J717" i="1"/>
  <c r="I717" i="1"/>
  <c r="G717" i="1"/>
  <c r="F717" i="1"/>
  <c r="E717" i="1"/>
  <c r="D717" i="1"/>
  <c r="C717" i="1"/>
  <c r="B717" i="1"/>
  <c r="R716" i="1"/>
  <c r="Q716" i="1"/>
  <c r="O716" i="1"/>
  <c r="N716" i="1"/>
  <c r="M716" i="1"/>
  <c r="L716" i="1"/>
  <c r="K716" i="1"/>
  <c r="J716" i="1"/>
  <c r="I716" i="1"/>
  <c r="G716" i="1"/>
  <c r="F716" i="1"/>
  <c r="E716" i="1"/>
  <c r="D716" i="1"/>
  <c r="C716" i="1"/>
  <c r="B716" i="1"/>
  <c r="R715" i="1"/>
  <c r="Q715" i="1"/>
  <c r="O715" i="1"/>
  <c r="N715" i="1"/>
  <c r="M715" i="1"/>
  <c r="L715" i="1"/>
  <c r="K715" i="1"/>
  <c r="J715" i="1"/>
  <c r="I715" i="1"/>
  <c r="G715" i="1"/>
  <c r="F715" i="1"/>
  <c r="E715" i="1"/>
  <c r="D715" i="1"/>
  <c r="C715" i="1"/>
  <c r="B715" i="1"/>
  <c r="R714" i="1"/>
  <c r="Q714" i="1"/>
  <c r="O714" i="1"/>
  <c r="N714" i="1"/>
  <c r="M714" i="1"/>
  <c r="L714" i="1"/>
  <c r="K714" i="1"/>
  <c r="J714" i="1"/>
  <c r="I714" i="1"/>
  <c r="G714" i="1"/>
  <c r="F714" i="1"/>
  <c r="E714" i="1"/>
  <c r="D714" i="1"/>
  <c r="C714" i="1"/>
  <c r="B714" i="1"/>
  <c r="R713" i="1"/>
  <c r="Q713" i="1"/>
  <c r="O713" i="1"/>
  <c r="N713" i="1"/>
  <c r="M713" i="1"/>
  <c r="L713" i="1"/>
  <c r="K713" i="1"/>
  <c r="J713" i="1"/>
  <c r="I713" i="1"/>
  <c r="G713" i="1"/>
  <c r="F713" i="1"/>
  <c r="E713" i="1"/>
  <c r="D713" i="1"/>
  <c r="C713" i="1"/>
  <c r="B713" i="1"/>
  <c r="R712" i="1"/>
  <c r="Q712" i="1"/>
  <c r="O712" i="1"/>
  <c r="N712" i="1"/>
  <c r="M712" i="1"/>
  <c r="L712" i="1"/>
  <c r="K712" i="1"/>
  <c r="J712" i="1"/>
  <c r="I712" i="1"/>
  <c r="G712" i="1"/>
  <c r="F712" i="1"/>
  <c r="E712" i="1"/>
  <c r="D712" i="1"/>
  <c r="C712" i="1"/>
  <c r="B712" i="1"/>
  <c r="R711" i="1"/>
  <c r="Q711" i="1"/>
  <c r="O711" i="1"/>
  <c r="N711" i="1"/>
  <c r="M711" i="1"/>
  <c r="L711" i="1"/>
  <c r="K711" i="1"/>
  <c r="J711" i="1"/>
  <c r="I711" i="1"/>
  <c r="G711" i="1"/>
  <c r="F711" i="1"/>
  <c r="E711" i="1"/>
  <c r="D711" i="1"/>
  <c r="C711" i="1"/>
  <c r="B711" i="1"/>
  <c r="R710" i="1"/>
  <c r="Q710" i="1"/>
  <c r="O710" i="1"/>
  <c r="N710" i="1"/>
  <c r="M710" i="1"/>
  <c r="L710" i="1"/>
  <c r="K710" i="1"/>
  <c r="J710" i="1"/>
  <c r="I710" i="1"/>
  <c r="G710" i="1"/>
  <c r="F710" i="1"/>
  <c r="E710" i="1"/>
  <c r="D710" i="1"/>
  <c r="C710" i="1"/>
  <c r="B710" i="1"/>
  <c r="R709" i="1"/>
  <c r="Q709" i="1"/>
  <c r="O709" i="1"/>
  <c r="N709" i="1"/>
  <c r="M709" i="1"/>
  <c r="L709" i="1"/>
  <c r="K709" i="1"/>
  <c r="J709" i="1"/>
  <c r="I709" i="1"/>
  <c r="G709" i="1"/>
  <c r="F709" i="1"/>
  <c r="E709" i="1"/>
  <c r="D709" i="1"/>
  <c r="C709" i="1"/>
  <c r="B709" i="1"/>
  <c r="R708" i="1"/>
  <c r="Q708" i="1"/>
  <c r="O708" i="1"/>
  <c r="N708" i="1"/>
  <c r="M708" i="1"/>
  <c r="L708" i="1"/>
  <c r="K708" i="1"/>
  <c r="J708" i="1"/>
  <c r="I708" i="1"/>
  <c r="G708" i="1"/>
  <c r="F708" i="1"/>
  <c r="E708" i="1"/>
  <c r="D708" i="1"/>
  <c r="C708" i="1"/>
  <c r="B708" i="1"/>
  <c r="R707" i="1"/>
  <c r="Q707" i="1"/>
  <c r="O707" i="1"/>
  <c r="N707" i="1"/>
  <c r="M707" i="1"/>
  <c r="L707" i="1"/>
  <c r="K707" i="1"/>
  <c r="J707" i="1"/>
  <c r="I707" i="1"/>
  <c r="G707" i="1"/>
  <c r="F707" i="1"/>
  <c r="E707" i="1"/>
  <c r="D707" i="1"/>
  <c r="C707" i="1"/>
  <c r="B707" i="1"/>
  <c r="R706" i="1"/>
  <c r="Q706" i="1"/>
  <c r="O706" i="1"/>
  <c r="N706" i="1"/>
  <c r="M706" i="1"/>
  <c r="L706" i="1"/>
  <c r="K706" i="1"/>
  <c r="J706" i="1"/>
  <c r="I706" i="1"/>
  <c r="G706" i="1"/>
  <c r="F706" i="1"/>
  <c r="E706" i="1"/>
  <c r="D706" i="1"/>
  <c r="C706" i="1"/>
  <c r="B706" i="1"/>
  <c r="R705" i="1"/>
  <c r="Q705" i="1"/>
  <c r="O705" i="1"/>
  <c r="N705" i="1"/>
  <c r="M705" i="1"/>
  <c r="L705" i="1"/>
  <c r="K705" i="1"/>
  <c r="J705" i="1"/>
  <c r="I705" i="1"/>
  <c r="G705" i="1"/>
  <c r="F705" i="1"/>
  <c r="E705" i="1"/>
  <c r="D705" i="1"/>
  <c r="C705" i="1"/>
  <c r="B705" i="1"/>
  <c r="R704" i="1"/>
  <c r="Q704" i="1"/>
  <c r="O704" i="1"/>
  <c r="N704" i="1"/>
  <c r="M704" i="1"/>
  <c r="L704" i="1"/>
  <c r="K704" i="1"/>
  <c r="J704" i="1"/>
  <c r="I704" i="1"/>
  <c r="G704" i="1"/>
  <c r="F704" i="1"/>
  <c r="E704" i="1"/>
  <c r="D704" i="1"/>
  <c r="C704" i="1"/>
  <c r="B704" i="1"/>
  <c r="R703" i="1"/>
  <c r="Q703" i="1"/>
  <c r="O703" i="1"/>
  <c r="N703" i="1"/>
  <c r="M703" i="1"/>
  <c r="L703" i="1"/>
  <c r="K703" i="1"/>
  <c r="J703" i="1"/>
  <c r="I703" i="1"/>
  <c r="G703" i="1"/>
  <c r="F703" i="1"/>
  <c r="E703" i="1"/>
  <c r="D703" i="1"/>
  <c r="C703" i="1"/>
  <c r="B703" i="1"/>
  <c r="R702" i="1"/>
  <c r="Q702" i="1"/>
  <c r="O702" i="1"/>
  <c r="N702" i="1"/>
  <c r="M702" i="1"/>
  <c r="L702" i="1"/>
  <c r="K702" i="1"/>
  <c r="J702" i="1"/>
  <c r="I702" i="1"/>
  <c r="G702" i="1"/>
  <c r="F702" i="1"/>
  <c r="E702" i="1"/>
  <c r="D702" i="1"/>
  <c r="C702" i="1"/>
  <c r="B702" i="1"/>
  <c r="R701" i="1"/>
  <c r="Q701" i="1"/>
  <c r="O701" i="1"/>
  <c r="N701" i="1"/>
  <c r="M701" i="1"/>
  <c r="L701" i="1"/>
  <c r="K701" i="1"/>
  <c r="J701" i="1"/>
  <c r="I701" i="1"/>
  <c r="G701" i="1"/>
  <c r="F701" i="1"/>
  <c r="E701" i="1"/>
  <c r="D701" i="1"/>
  <c r="C701" i="1"/>
  <c r="B701" i="1"/>
  <c r="R700" i="1"/>
  <c r="Q700" i="1"/>
  <c r="O700" i="1"/>
  <c r="N700" i="1"/>
  <c r="M700" i="1"/>
  <c r="L700" i="1"/>
  <c r="K700" i="1"/>
  <c r="J700" i="1"/>
  <c r="I700" i="1"/>
  <c r="G700" i="1"/>
  <c r="F700" i="1"/>
  <c r="E700" i="1"/>
  <c r="D700" i="1"/>
  <c r="C700" i="1"/>
  <c r="B700" i="1"/>
  <c r="R699" i="1"/>
  <c r="Q699" i="1"/>
  <c r="O699" i="1"/>
  <c r="N699" i="1"/>
  <c r="M699" i="1"/>
  <c r="L699" i="1"/>
  <c r="K699" i="1"/>
  <c r="J699" i="1"/>
  <c r="I699" i="1"/>
  <c r="G699" i="1"/>
  <c r="F699" i="1"/>
  <c r="E699" i="1"/>
  <c r="D699" i="1"/>
  <c r="C699" i="1"/>
  <c r="B699" i="1"/>
  <c r="R698" i="1"/>
  <c r="Q698" i="1"/>
  <c r="O698" i="1"/>
  <c r="N698" i="1"/>
  <c r="M698" i="1"/>
  <c r="L698" i="1"/>
  <c r="K698" i="1"/>
  <c r="J698" i="1"/>
  <c r="I698" i="1"/>
  <c r="G698" i="1"/>
  <c r="F698" i="1"/>
  <c r="E698" i="1"/>
  <c r="D698" i="1"/>
  <c r="C698" i="1"/>
  <c r="B698" i="1"/>
  <c r="R697" i="1"/>
  <c r="Q697" i="1"/>
  <c r="O697" i="1"/>
  <c r="N697" i="1"/>
  <c r="M697" i="1"/>
  <c r="L697" i="1"/>
  <c r="K697" i="1"/>
  <c r="J697" i="1"/>
  <c r="I697" i="1"/>
  <c r="G697" i="1"/>
  <c r="F697" i="1"/>
  <c r="E697" i="1"/>
  <c r="D697" i="1"/>
  <c r="C697" i="1"/>
  <c r="B697" i="1"/>
  <c r="R696" i="1"/>
  <c r="Q696" i="1"/>
  <c r="O696" i="1"/>
  <c r="N696" i="1"/>
  <c r="M696" i="1"/>
  <c r="L696" i="1"/>
  <c r="K696" i="1"/>
  <c r="J696" i="1"/>
  <c r="I696" i="1"/>
  <c r="G696" i="1"/>
  <c r="F696" i="1"/>
  <c r="E696" i="1"/>
  <c r="D696" i="1"/>
  <c r="C696" i="1"/>
  <c r="B696" i="1"/>
  <c r="R695" i="1"/>
  <c r="Q695" i="1"/>
  <c r="O695" i="1"/>
  <c r="N695" i="1"/>
  <c r="M695" i="1"/>
  <c r="L695" i="1"/>
  <c r="K695" i="1"/>
  <c r="J695" i="1"/>
  <c r="I695" i="1"/>
  <c r="G695" i="1"/>
  <c r="F695" i="1"/>
  <c r="E695" i="1"/>
  <c r="D695" i="1"/>
  <c r="C695" i="1"/>
  <c r="B695" i="1"/>
  <c r="R694" i="1"/>
  <c r="Q694" i="1"/>
  <c r="O694" i="1"/>
  <c r="N694" i="1"/>
  <c r="M694" i="1"/>
  <c r="L694" i="1"/>
  <c r="K694" i="1"/>
  <c r="J694" i="1"/>
  <c r="I694" i="1"/>
  <c r="G694" i="1"/>
  <c r="F694" i="1"/>
  <c r="E694" i="1"/>
  <c r="D694" i="1"/>
  <c r="C694" i="1"/>
  <c r="B694" i="1"/>
  <c r="R693" i="1"/>
  <c r="Q693" i="1"/>
  <c r="O693" i="1"/>
  <c r="N693" i="1"/>
  <c r="M693" i="1"/>
  <c r="L693" i="1"/>
  <c r="K693" i="1"/>
  <c r="J693" i="1"/>
  <c r="I693" i="1"/>
  <c r="G693" i="1"/>
  <c r="F693" i="1"/>
  <c r="E693" i="1"/>
  <c r="D693" i="1"/>
  <c r="C693" i="1"/>
  <c r="B693" i="1"/>
  <c r="R692" i="1"/>
  <c r="Q692" i="1"/>
  <c r="O692" i="1"/>
  <c r="N692" i="1"/>
  <c r="M692" i="1"/>
  <c r="L692" i="1"/>
  <c r="K692" i="1"/>
  <c r="J692" i="1"/>
  <c r="I692" i="1"/>
  <c r="G692" i="1"/>
  <c r="F692" i="1"/>
  <c r="E692" i="1"/>
  <c r="D692" i="1"/>
  <c r="C692" i="1"/>
  <c r="B692" i="1"/>
  <c r="R691" i="1"/>
  <c r="Q691" i="1"/>
  <c r="O691" i="1"/>
  <c r="N691" i="1"/>
  <c r="M691" i="1"/>
  <c r="L691" i="1"/>
  <c r="K691" i="1"/>
  <c r="J691" i="1"/>
  <c r="I691" i="1"/>
  <c r="G691" i="1"/>
  <c r="F691" i="1"/>
  <c r="E691" i="1"/>
  <c r="D691" i="1"/>
  <c r="C691" i="1"/>
  <c r="B691" i="1"/>
  <c r="R690" i="1"/>
  <c r="Q690" i="1"/>
  <c r="O690" i="1"/>
  <c r="N690" i="1"/>
  <c r="M690" i="1"/>
  <c r="L690" i="1"/>
  <c r="K690" i="1"/>
  <c r="J690" i="1"/>
  <c r="I690" i="1"/>
  <c r="G690" i="1"/>
  <c r="F690" i="1"/>
  <c r="E690" i="1"/>
  <c r="D690" i="1"/>
  <c r="C690" i="1"/>
  <c r="B690" i="1"/>
  <c r="R689" i="1"/>
  <c r="Q689" i="1"/>
  <c r="O689" i="1"/>
  <c r="N689" i="1"/>
  <c r="M689" i="1"/>
  <c r="L689" i="1"/>
  <c r="K689" i="1"/>
  <c r="J689" i="1"/>
  <c r="I689" i="1"/>
  <c r="G689" i="1"/>
  <c r="F689" i="1"/>
  <c r="E689" i="1"/>
  <c r="D689" i="1"/>
  <c r="C689" i="1"/>
  <c r="B689" i="1"/>
  <c r="R688" i="1"/>
  <c r="Q688" i="1"/>
  <c r="O688" i="1"/>
  <c r="N688" i="1"/>
  <c r="M688" i="1"/>
  <c r="L688" i="1"/>
  <c r="K688" i="1"/>
  <c r="J688" i="1"/>
  <c r="I688" i="1"/>
  <c r="G688" i="1"/>
  <c r="F688" i="1"/>
  <c r="E688" i="1"/>
  <c r="D688" i="1"/>
  <c r="C688" i="1"/>
  <c r="B688" i="1"/>
  <c r="R687" i="1"/>
  <c r="Q687" i="1"/>
  <c r="O687" i="1"/>
  <c r="N687" i="1"/>
  <c r="M687" i="1"/>
  <c r="L687" i="1"/>
  <c r="K687" i="1"/>
  <c r="J687" i="1"/>
  <c r="I687" i="1"/>
  <c r="G687" i="1"/>
  <c r="F687" i="1"/>
  <c r="E687" i="1"/>
  <c r="D687" i="1"/>
  <c r="C687" i="1"/>
  <c r="B687" i="1"/>
  <c r="R686" i="1"/>
  <c r="Q686" i="1"/>
  <c r="O686" i="1"/>
  <c r="N686" i="1"/>
  <c r="M686" i="1"/>
  <c r="L686" i="1"/>
  <c r="K686" i="1"/>
  <c r="J686" i="1"/>
  <c r="I686" i="1"/>
  <c r="G686" i="1"/>
  <c r="F686" i="1"/>
  <c r="E686" i="1"/>
  <c r="D686" i="1"/>
  <c r="C686" i="1"/>
  <c r="B686" i="1"/>
  <c r="R685" i="1"/>
  <c r="Q685" i="1"/>
  <c r="O685" i="1"/>
  <c r="N685" i="1"/>
  <c r="M685" i="1"/>
  <c r="L685" i="1"/>
  <c r="K685" i="1"/>
  <c r="J685" i="1"/>
  <c r="I685" i="1"/>
  <c r="G685" i="1"/>
  <c r="F685" i="1"/>
  <c r="E685" i="1"/>
  <c r="D685" i="1"/>
  <c r="C685" i="1"/>
  <c r="B685" i="1"/>
  <c r="R684" i="1"/>
  <c r="Q684" i="1"/>
  <c r="O684" i="1"/>
  <c r="N684" i="1"/>
  <c r="M684" i="1"/>
  <c r="L684" i="1"/>
  <c r="K684" i="1"/>
  <c r="J684" i="1"/>
  <c r="I684" i="1"/>
  <c r="G684" i="1"/>
  <c r="F684" i="1"/>
  <c r="E684" i="1"/>
  <c r="D684" i="1"/>
  <c r="C684" i="1"/>
  <c r="B684" i="1"/>
  <c r="R683" i="1"/>
  <c r="Q683" i="1"/>
  <c r="O683" i="1"/>
  <c r="N683" i="1"/>
  <c r="M683" i="1"/>
  <c r="L683" i="1"/>
  <c r="K683" i="1"/>
  <c r="J683" i="1"/>
  <c r="I683" i="1"/>
  <c r="G683" i="1"/>
  <c r="F683" i="1"/>
  <c r="E683" i="1"/>
  <c r="D683" i="1"/>
  <c r="C683" i="1"/>
  <c r="B683" i="1"/>
  <c r="R682" i="1"/>
  <c r="Q682" i="1"/>
  <c r="O682" i="1"/>
  <c r="N682" i="1"/>
  <c r="M682" i="1"/>
  <c r="L682" i="1"/>
  <c r="K682" i="1"/>
  <c r="J682" i="1"/>
  <c r="I682" i="1"/>
  <c r="G682" i="1"/>
  <c r="F682" i="1"/>
  <c r="E682" i="1"/>
  <c r="D682" i="1"/>
  <c r="C682" i="1"/>
  <c r="B682" i="1"/>
  <c r="R681" i="1"/>
  <c r="Q681" i="1"/>
  <c r="O681" i="1"/>
  <c r="N681" i="1"/>
  <c r="M681" i="1"/>
  <c r="L681" i="1"/>
  <c r="K681" i="1"/>
  <c r="J681" i="1"/>
  <c r="I681" i="1"/>
  <c r="G681" i="1"/>
  <c r="F681" i="1"/>
  <c r="E681" i="1"/>
  <c r="D681" i="1"/>
  <c r="C681" i="1"/>
  <c r="B681" i="1"/>
  <c r="R680" i="1"/>
  <c r="Q680" i="1"/>
  <c r="O680" i="1"/>
  <c r="N680" i="1"/>
  <c r="M680" i="1"/>
  <c r="L680" i="1"/>
  <c r="K680" i="1"/>
  <c r="J680" i="1"/>
  <c r="I680" i="1"/>
  <c r="G680" i="1"/>
  <c r="F680" i="1"/>
  <c r="E680" i="1"/>
  <c r="D680" i="1"/>
  <c r="C680" i="1"/>
  <c r="B680" i="1"/>
  <c r="R679" i="1"/>
  <c r="Q679" i="1"/>
  <c r="O679" i="1"/>
  <c r="N679" i="1"/>
  <c r="M679" i="1"/>
  <c r="L679" i="1"/>
  <c r="K679" i="1"/>
  <c r="J679" i="1"/>
  <c r="I679" i="1"/>
  <c r="G679" i="1"/>
  <c r="F679" i="1"/>
  <c r="E679" i="1"/>
  <c r="D679" i="1"/>
  <c r="C679" i="1"/>
  <c r="B679" i="1"/>
  <c r="R678" i="1"/>
  <c r="Q678" i="1"/>
  <c r="O678" i="1"/>
  <c r="N678" i="1"/>
  <c r="M678" i="1"/>
  <c r="L678" i="1"/>
  <c r="K678" i="1"/>
  <c r="J678" i="1"/>
  <c r="I678" i="1"/>
  <c r="G678" i="1"/>
  <c r="F678" i="1"/>
  <c r="E678" i="1"/>
  <c r="D678" i="1"/>
  <c r="C678" i="1"/>
  <c r="B678" i="1"/>
  <c r="R677" i="1"/>
  <c r="F545" i="52" s="1"/>
  <c r="Q677" i="1"/>
  <c r="O677" i="1"/>
  <c r="N677" i="1"/>
  <c r="M677" i="1"/>
  <c r="L677" i="1"/>
  <c r="K677" i="1"/>
  <c r="J677" i="1"/>
  <c r="I677" i="1"/>
  <c r="D545" i="52" s="1"/>
  <c r="L545" i="52" s="1"/>
  <c r="G677" i="1"/>
  <c r="F677" i="1"/>
  <c r="E677" i="1"/>
  <c r="D677" i="1"/>
  <c r="C677" i="1"/>
  <c r="B677" i="1"/>
  <c r="R676" i="1"/>
  <c r="Q676" i="1"/>
  <c r="O676" i="1"/>
  <c r="N676" i="1"/>
  <c r="M676" i="1"/>
  <c r="L676" i="1"/>
  <c r="K676" i="1"/>
  <c r="J676" i="1"/>
  <c r="I676" i="1"/>
  <c r="G676" i="1"/>
  <c r="F676" i="1"/>
  <c r="E676" i="1"/>
  <c r="D676" i="1"/>
  <c r="C676" i="1"/>
  <c r="B676" i="1"/>
  <c r="R675" i="1"/>
  <c r="Q675" i="1"/>
  <c r="O675" i="1"/>
  <c r="N675" i="1"/>
  <c r="M675" i="1"/>
  <c r="L675" i="1"/>
  <c r="K675" i="1"/>
  <c r="J675" i="1"/>
  <c r="I675" i="1"/>
  <c r="G675" i="1"/>
  <c r="F675" i="1"/>
  <c r="E675" i="1"/>
  <c r="D675" i="1"/>
  <c r="C675" i="1"/>
  <c r="B675" i="1"/>
  <c r="R674" i="1"/>
  <c r="Q674" i="1"/>
  <c r="O674" i="1"/>
  <c r="N674" i="1"/>
  <c r="M674" i="1"/>
  <c r="L674" i="1"/>
  <c r="K674" i="1"/>
  <c r="J674" i="1"/>
  <c r="I674" i="1"/>
  <c r="G674" i="1"/>
  <c r="F674" i="1"/>
  <c r="E674" i="1"/>
  <c r="D674" i="1"/>
  <c r="C674" i="1"/>
  <c r="B674" i="1"/>
  <c r="R673" i="1"/>
  <c r="Q673" i="1"/>
  <c r="O673" i="1"/>
  <c r="N673" i="1"/>
  <c r="M673" i="1"/>
  <c r="L673" i="1"/>
  <c r="K673" i="1"/>
  <c r="J673" i="1"/>
  <c r="I673" i="1"/>
  <c r="G673" i="1"/>
  <c r="F673" i="1"/>
  <c r="E673" i="1"/>
  <c r="D673" i="1"/>
  <c r="C673" i="1"/>
  <c r="B673" i="1"/>
  <c r="R672" i="1"/>
  <c r="Q672" i="1"/>
  <c r="O672" i="1"/>
  <c r="N672" i="1"/>
  <c r="M672" i="1"/>
  <c r="L672" i="1"/>
  <c r="K672" i="1"/>
  <c r="J672" i="1"/>
  <c r="I672" i="1"/>
  <c r="G672" i="1"/>
  <c r="F672" i="1"/>
  <c r="E672" i="1"/>
  <c r="D672" i="1"/>
  <c r="C672" i="1"/>
  <c r="B672" i="1"/>
  <c r="R671" i="1"/>
  <c r="Q671" i="1"/>
  <c r="O671" i="1"/>
  <c r="N671" i="1"/>
  <c r="M671" i="1"/>
  <c r="L671" i="1"/>
  <c r="K671" i="1"/>
  <c r="J671" i="1"/>
  <c r="I671" i="1"/>
  <c r="G671" i="1"/>
  <c r="F671" i="1"/>
  <c r="E671" i="1"/>
  <c r="D671" i="1"/>
  <c r="C671" i="1"/>
  <c r="B671" i="1"/>
  <c r="R670" i="1"/>
  <c r="Q670" i="1"/>
  <c r="O670" i="1"/>
  <c r="N670" i="1"/>
  <c r="M670" i="1"/>
  <c r="L670" i="1"/>
  <c r="K670" i="1"/>
  <c r="J670" i="1"/>
  <c r="I670" i="1"/>
  <c r="G670" i="1"/>
  <c r="F670" i="1"/>
  <c r="E670" i="1"/>
  <c r="D670" i="1"/>
  <c r="C670" i="1"/>
  <c r="B670" i="1"/>
  <c r="R669" i="1"/>
  <c r="Q669" i="1"/>
  <c r="O669" i="1"/>
  <c r="N669" i="1"/>
  <c r="M669" i="1"/>
  <c r="L669" i="1"/>
  <c r="K669" i="1"/>
  <c r="J669" i="1"/>
  <c r="I669" i="1"/>
  <c r="G669" i="1"/>
  <c r="F669" i="1"/>
  <c r="E669" i="1"/>
  <c r="D669" i="1"/>
  <c r="C669" i="1"/>
  <c r="B669" i="1"/>
  <c r="R668" i="1"/>
  <c r="Q668" i="1"/>
  <c r="O668" i="1"/>
  <c r="N668" i="1"/>
  <c r="M668" i="1"/>
  <c r="L668" i="1"/>
  <c r="K668" i="1"/>
  <c r="J668" i="1"/>
  <c r="I668" i="1"/>
  <c r="G668" i="1"/>
  <c r="F668" i="1"/>
  <c r="E668" i="1"/>
  <c r="D668" i="1"/>
  <c r="C668" i="1"/>
  <c r="B668" i="1"/>
  <c r="R667" i="1"/>
  <c r="Q667" i="1"/>
  <c r="O667" i="1"/>
  <c r="N667" i="1"/>
  <c r="M667" i="1"/>
  <c r="L667" i="1"/>
  <c r="K667" i="1"/>
  <c r="J667" i="1"/>
  <c r="I667" i="1"/>
  <c r="G667" i="1"/>
  <c r="F667" i="1"/>
  <c r="E667" i="1"/>
  <c r="D667" i="1"/>
  <c r="C667" i="1"/>
  <c r="B667" i="1"/>
  <c r="R666" i="1"/>
  <c r="Q666" i="1"/>
  <c r="O666" i="1"/>
  <c r="N666" i="1"/>
  <c r="M666" i="1"/>
  <c r="L666" i="1"/>
  <c r="K666" i="1"/>
  <c r="J666" i="1"/>
  <c r="I666" i="1"/>
  <c r="G666" i="1"/>
  <c r="F666" i="1"/>
  <c r="E666" i="1"/>
  <c r="D666" i="1"/>
  <c r="C666" i="1"/>
  <c r="B666" i="1"/>
  <c r="R665" i="1"/>
  <c r="Q665" i="1"/>
  <c r="O665" i="1"/>
  <c r="N665" i="1"/>
  <c r="M665" i="1"/>
  <c r="L665" i="1"/>
  <c r="K665" i="1"/>
  <c r="J665" i="1"/>
  <c r="I665" i="1"/>
  <c r="G665" i="1"/>
  <c r="F665" i="1"/>
  <c r="E665" i="1"/>
  <c r="D665" i="1"/>
  <c r="C665" i="1"/>
  <c r="B665" i="1"/>
  <c r="R664" i="1"/>
  <c r="Q664" i="1"/>
  <c r="O664" i="1"/>
  <c r="N664" i="1"/>
  <c r="M664" i="1"/>
  <c r="L664" i="1"/>
  <c r="K664" i="1"/>
  <c r="J664" i="1"/>
  <c r="I664" i="1"/>
  <c r="G664" i="1"/>
  <c r="F664" i="1"/>
  <c r="E664" i="1"/>
  <c r="D664" i="1"/>
  <c r="C664" i="1"/>
  <c r="B664" i="1"/>
  <c r="R663" i="1"/>
  <c r="Q663" i="1"/>
  <c r="O663" i="1"/>
  <c r="N663" i="1"/>
  <c r="M663" i="1"/>
  <c r="L663" i="1"/>
  <c r="K663" i="1"/>
  <c r="J663" i="1"/>
  <c r="I663" i="1"/>
  <c r="G663" i="1"/>
  <c r="F663" i="1"/>
  <c r="E663" i="1"/>
  <c r="D663" i="1"/>
  <c r="C663" i="1"/>
  <c r="B663" i="1"/>
  <c r="R662" i="1"/>
  <c r="Q662" i="1"/>
  <c r="O662" i="1"/>
  <c r="N662" i="1"/>
  <c r="M662" i="1"/>
  <c r="L662" i="1"/>
  <c r="K662" i="1"/>
  <c r="J662" i="1"/>
  <c r="I662" i="1"/>
  <c r="G662" i="1"/>
  <c r="F662" i="1"/>
  <c r="E662" i="1"/>
  <c r="D662" i="1"/>
  <c r="C662" i="1"/>
  <c r="B662" i="1"/>
  <c r="R661" i="1"/>
  <c r="Q661" i="1"/>
  <c r="O661" i="1"/>
  <c r="N661" i="1"/>
  <c r="M661" i="1"/>
  <c r="L661" i="1"/>
  <c r="K661" i="1"/>
  <c r="J661" i="1"/>
  <c r="I661" i="1"/>
  <c r="G661" i="1"/>
  <c r="F661" i="1"/>
  <c r="E661" i="1"/>
  <c r="D661" i="1"/>
  <c r="C661" i="1"/>
  <c r="B661" i="1"/>
  <c r="R660" i="1"/>
  <c r="Q660" i="1"/>
  <c r="O660" i="1"/>
  <c r="N660" i="1"/>
  <c r="M660" i="1"/>
  <c r="L660" i="1"/>
  <c r="K660" i="1"/>
  <c r="J660" i="1"/>
  <c r="I660" i="1"/>
  <c r="G660" i="1"/>
  <c r="F660" i="1"/>
  <c r="E660" i="1"/>
  <c r="D660" i="1"/>
  <c r="C660" i="1"/>
  <c r="B660" i="1"/>
  <c r="R659" i="1"/>
  <c r="Q659" i="1"/>
  <c r="O659" i="1"/>
  <c r="N659" i="1"/>
  <c r="M659" i="1"/>
  <c r="L659" i="1"/>
  <c r="K659" i="1"/>
  <c r="J659" i="1"/>
  <c r="I659" i="1"/>
  <c r="G659" i="1"/>
  <c r="F659" i="1"/>
  <c r="E659" i="1"/>
  <c r="D659" i="1"/>
  <c r="C659" i="1"/>
  <c r="B659" i="1"/>
  <c r="R658" i="1"/>
  <c r="Q658" i="1"/>
  <c r="O658" i="1"/>
  <c r="N658" i="1"/>
  <c r="M658" i="1"/>
  <c r="L658" i="1"/>
  <c r="K658" i="1"/>
  <c r="J658" i="1"/>
  <c r="I658" i="1"/>
  <c r="G658" i="1"/>
  <c r="F658" i="1"/>
  <c r="E658" i="1"/>
  <c r="D658" i="1"/>
  <c r="C658" i="1"/>
  <c r="B658" i="1"/>
  <c r="R657" i="1"/>
  <c r="Q657" i="1"/>
  <c r="O657" i="1"/>
  <c r="N657" i="1"/>
  <c r="M657" i="1"/>
  <c r="L657" i="1"/>
  <c r="K657" i="1"/>
  <c r="J657" i="1"/>
  <c r="I657" i="1"/>
  <c r="G657" i="1"/>
  <c r="F657" i="1"/>
  <c r="E657" i="1"/>
  <c r="D657" i="1"/>
  <c r="C657" i="1"/>
  <c r="B657" i="1"/>
  <c r="R656" i="1"/>
  <c r="Q656" i="1"/>
  <c r="O656" i="1"/>
  <c r="N656" i="1"/>
  <c r="M656" i="1"/>
  <c r="L656" i="1"/>
  <c r="K656" i="1"/>
  <c r="J656" i="1"/>
  <c r="I656" i="1"/>
  <c r="G656" i="1"/>
  <c r="F656" i="1"/>
  <c r="E656" i="1"/>
  <c r="D656" i="1"/>
  <c r="C656" i="1"/>
  <c r="B656" i="1"/>
  <c r="R655" i="1"/>
  <c r="Q655" i="1"/>
  <c r="O655" i="1"/>
  <c r="N655" i="1"/>
  <c r="M655" i="1"/>
  <c r="L655" i="1"/>
  <c r="K655" i="1"/>
  <c r="J655" i="1"/>
  <c r="I655" i="1"/>
  <c r="G655" i="1"/>
  <c r="F655" i="1"/>
  <c r="E655" i="1"/>
  <c r="D655" i="1"/>
  <c r="C655" i="1"/>
  <c r="B655" i="1"/>
  <c r="R654" i="1"/>
  <c r="Q654" i="1"/>
  <c r="O654" i="1"/>
  <c r="N654" i="1"/>
  <c r="M654" i="1"/>
  <c r="L654" i="1"/>
  <c r="K654" i="1"/>
  <c r="J654" i="1"/>
  <c r="I654" i="1"/>
  <c r="G654" i="1"/>
  <c r="F654" i="1"/>
  <c r="E654" i="1"/>
  <c r="D654" i="1"/>
  <c r="C654" i="1"/>
  <c r="B654" i="1"/>
  <c r="R653" i="1"/>
  <c r="Q653" i="1"/>
  <c r="O653" i="1"/>
  <c r="N653" i="1"/>
  <c r="M653" i="1"/>
  <c r="L653" i="1"/>
  <c r="K653" i="1"/>
  <c r="J653" i="1"/>
  <c r="I653" i="1"/>
  <c r="G653" i="1"/>
  <c r="F653" i="1"/>
  <c r="E653" i="1"/>
  <c r="D653" i="1"/>
  <c r="C653" i="1"/>
  <c r="B653" i="1"/>
  <c r="R652" i="1"/>
  <c r="Q652" i="1"/>
  <c r="O652" i="1"/>
  <c r="N652" i="1"/>
  <c r="M652" i="1"/>
  <c r="L652" i="1"/>
  <c r="K652" i="1"/>
  <c r="J652" i="1"/>
  <c r="I652" i="1"/>
  <c r="G652" i="1"/>
  <c r="F652" i="1"/>
  <c r="E652" i="1"/>
  <c r="D652" i="1"/>
  <c r="C652" i="1"/>
  <c r="B652" i="1"/>
  <c r="R651" i="1"/>
  <c r="Q651" i="1"/>
  <c r="O651" i="1"/>
  <c r="N651" i="1"/>
  <c r="M651" i="1"/>
  <c r="L651" i="1"/>
  <c r="K651" i="1"/>
  <c r="J651" i="1"/>
  <c r="I651" i="1"/>
  <c r="G651" i="1"/>
  <c r="F651" i="1"/>
  <c r="E651" i="1"/>
  <c r="D651" i="1"/>
  <c r="C651" i="1"/>
  <c r="B651" i="1"/>
  <c r="R650" i="1"/>
  <c r="Q650" i="1"/>
  <c r="O650" i="1"/>
  <c r="N650" i="1"/>
  <c r="M650" i="1"/>
  <c r="L650" i="1"/>
  <c r="K650" i="1"/>
  <c r="J650" i="1"/>
  <c r="I650" i="1"/>
  <c r="G650" i="1"/>
  <c r="F650" i="1"/>
  <c r="E650" i="1"/>
  <c r="D650" i="1"/>
  <c r="C650" i="1"/>
  <c r="B650" i="1"/>
  <c r="R649" i="1"/>
  <c r="Q649" i="1"/>
  <c r="O649" i="1"/>
  <c r="N649" i="1"/>
  <c r="M649" i="1"/>
  <c r="L649" i="1"/>
  <c r="K649" i="1"/>
  <c r="J649" i="1"/>
  <c r="I649" i="1"/>
  <c r="G649" i="1"/>
  <c r="F649" i="1"/>
  <c r="E649" i="1"/>
  <c r="D649" i="1"/>
  <c r="C649" i="1"/>
  <c r="B649" i="1"/>
  <c r="R648" i="1"/>
  <c r="Q648" i="1"/>
  <c r="O648" i="1"/>
  <c r="N648" i="1"/>
  <c r="M648" i="1"/>
  <c r="L648" i="1"/>
  <c r="K648" i="1"/>
  <c r="J648" i="1"/>
  <c r="I648" i="1"/>
  <c r="G648" i="1"/>
  <c r="F648" i="1"/>
  <c r="E648" i="1"/>
  <c r="D648" i="1"/>
  <c r="C648" i="1"/>
  <c r="B648" i="1"/>
  <c r="R647" i="1"/>
  <c r="Q647" i="1"/>
  <c r="O647" i="1"/>
  <c r="N647" i="1"/>
  <c r="M647" i="1"/>
  <c r="L647" i="1"/>
  <c r="K647" i="1"/>
  <c r="J647" i="1"/>
  <c r="I647" i="1"/>
  <c r="G647" i="1"/>
  <c r="F647" i="1"/>
  <c r="E647" i="1"/>
  <c r="D647" i="1"/>
  <c r="C647" i="1"/>
  <c r="B647" i="1"/>
  <c r="R646" i="1"/>
  <c r="Q646" i="1"/>
  <c r="O646" i="1"/>
  <c r="N646" i="1"/>
  <c r="M646" i="1"/>
  <c r="L646" i="1"/>
  <c r="K646" i="1"/>
  <c r="J646" i="1"/>
  <c r="I646" i="1"/>
  <c r="G646" i="1"/>
  <c r="F646" i="1"/>
  <c r="E646" i="1"/>
  <c r="D646" i="1"/>
  <c r="C646" i="1"/>
  <c r="B646" i="1"/>
  <c r="R645" i="1"/>
  <c r="Q645" i="1"/>
  <c r="O645" i="1"/>
  <c r="N645" i="1"/>
  <c r="M645" i="1"/>
  <c r="L645" i="1"/>
  <c r="K645" i="1"/>
  <c r="J645" i="1"/>
  <c r="I645" i="1"/>
  <c r="G645" i="1"/>
  <c r="F645" i="1"/>
  <c r="E645" i="1"/>
  <c r="D645" i="1"/>
  <c r="C645" i="1"/>
  <c r="B645" i="1"/>
  <c r="R644" i="1"/>
  <c r="Q644" i="1"/>
  <c r="O644" i="1"/>
  <c r="N644" i="1"/>
  <c r="M644" i="1"/>
  <c r="L644" i="1"/>
  <c r="K644" i="1"/>
  <c r="J644" i="1"/>
  <c r="I644" i="1"/>
  <c r="G644" i="1"/>
  <c r="F644" i="1"/>
  <c r="E644" i="1"/>
  <c r="D644" i="1"/>
  <c r="C644" i="1"/>
  <c r="B644" i="1"/>
  <c r="R643" i="1"/>
  <c r="Q643" i="1"/>
  <c r="O643" i="1"/>
  <c r="N643" i="1"/>
  <c r="M643" i="1"/>
  <c r="L643" i="1"/>
  <c r="K643" i="1"/>
  <c r="J643" i="1"/>
  <c r="I643" i="1"/>
  <c r="G643" i="1"/>
  <c r="F643" i="1"/>
  <c r="E643" i="1"/>
  <c r="D643" i="1"/>
  <c r="C643" i="1"/>
  <c r="B643" i="1"/>
  <c r="R642" i="1"/>
  <c r="Q642" i="1"/>
  <c r="O642" i="1"/>
  <c r="N642" i="1"/>
  <c r="M642" i="1"/>
  <c r="L642" i="1"/>
  <c r="K642" i="1"/>
  <c r="J642" i="1"/>
  <c r="I642" i="1"/>
  <c r="G642" i="1"/>
  <c r="F642" i="1"/>
  <c r="E642" i="1"/>
  <c r="D642" i="1"/>
  <c r="C642" i="1"/>
  <c r="B642" i="1"/>
  <c r="R641" i="1"/>
  <c r="Q641" i="1"/>
  <c r="O641" i="1"/>
  <c r="N641" i="1"/>
  <c r="M641" i="1"/>
  <c r="L641" i="1"/>
  <c r="K641" i="1"/>
  <c r="J641" i="1"/>
  <c r="I641" i="1"/>
  <c r="G641" i="1"/>
  <c r="F641" i="1"/>
  <c r="E641" i="1"/>
  <c r="D641" i="1"/>
  <c r="C641" i="1"/>
  <c r="B641" i="1"/>
  <c r="R640" i="1"/>
  <c r="Q640" i="1"/>
  <c r="O640" i="1"/>
  <c r="N640" i="1"/>
  <c r="M640" i="1"/>
  <c r="L640" i="1"/>
  <c r="K640" i="1"/>
  <c r="J640" i="1"/>
  <c r="I640" i="1"/>
  <c r="G640" i="1"/>
  <c r="F640" i="1"/>
  <c r="E640" i="1"/>
  <c r="D640" i="1"/>
  <c r="C640" i="1"/>
  <c r="B640" i="1"/>
  <c r="R639" i="1"/>
  <c r="Q639" i="1"/>
  <c r="O639" i="1"/>
  <c r="N639" i="1"/>
  <c r="M639" i="1"/>
  <c r="L639" i="1"/>
  <c r="K639" i="1"/>
  <c r="J639" i="1"/>
  <c r="I639" i="1"/>
  <c r="D593" i="52" s="1"/>
  <c r="L593" i="52" s="1"/>
  <c r="G639" i="1"/>
  <c r="F639" i="1"/>
  <c r="E639" i="1"/>
  <c r="D639" i="1"/>
  <c r="C639" i="1"/>
  <c r="B639" i="1"/>
  <c r="R638" i="1"/>
  <c r="Q638" i="1"/>
  <c r="O638" i="1"/>
  <c r="N638" i="1"/>
  <c r="M638" i="1"/>
  <c r="L638" i="1"/>
  <c r="K638" i="1"/>
  <c r="J638" i="1"/>
  <c r="I638" i="1"/>
  <c r="G638" i="1"/>
  <c r="F638" i="1"/>
  <c r="E638" i="1"/>
  <c r="D638" i="1"/>
  <c r="C638" i="1"/>
  <c r="B638" i="1"/>
  <c r="R637" i="1"/>
  <c r="Q637" i="1"/>
  <c r="O637" i="1"/>
  <c r="N637" i="1"/>
  <c r="M637" i="1"/>
  <c r="L637" i="1"/>
  <c r="K637" i="1"/>
  <c r="J637" i="1"/>
  <c r="I637" i="1"/>
  <c r="G637" i="1"/>
  <c r="F637" i="1"/>
  <c r="E637" i="1"/>
  <c r="D637" i="1"/>
  <c r="C637" i="1"/>
  <c r="B637" i="1"/>
  <c r="R636" i="1"/>
  <c r="Q636" i="1"/>
  <c r="O636" i="1"/>
  <c r="N636" i="1"/>
  <c r="M636" i="1"/>
  <c r="L636" i="1"/>
  <c r="K636" i="1"/>
  <c r="J636" i="1"/>
  <c r="I636" i="1"/>
  <c r="G636" i="1"/>
  <c r="F636" i="1"/>
  <c r="E636" i="1"/>
  <c r="D636" i="1"/>
  <c r="C636" i="1"/>
  <c r="B636" i="1"/>
  <c r="R635" i="1"/>
  <c r="Q635" i="1"/>
  <c r="O635" i="1"/>
  <c r="N635" i="1"/>
  <c r="M635" i="1"/>
  <c r="L635" i="1"/>
  <c r="K635" i="1"/>
  <c r="J635" i="1"/>
  <c r="I635" i="1"/>
  <c r="G635" i="1"/>
  <c r="F635" i="1"/>
  <c r="E635" i="1"/>
  <c r="D635" i="1"/>
  <c r="C635" i="1"/>
  <c r="B635" i="1"/>
  <c r="R634" i="1"/>
  <c r="Q634" i="1"/>
  <c r="O634" i="1"/>
  <c r="N634" i="1"/>
  <c r="M634" i="1"/>
  <c r="L634" i="1"/>
  <c r="K634" i="1"/>
  <c r="J634" i="1"/>
  <c r="I634" i="1"/>
  <c r="G634" i="1"/>
  <c r="F634" i="1"/>
  <c r="E634" i="1"/>
  <c r="D634" i="1"/>
  <c r="C634" i="1"/>
  <c r="B634" i="1"/>
  <c r="R633" i="1"/>
  <c r="Q633" i="1"/>
  <c r="O633" i="1"/>
  <c r="N633" i="1"/>
  <c r="M633" i="1"/>
  <c r="L633" i="1"/>
  <c r="K633" i="1"/>
  <c r="J633" i="1"/>
  <c r="I633" i="1"/>
  <c r="G633" i="1"/>
  <c r="F633" i="1"/>
  <c r="E633" i="1"/>
  <c r="D633" i="1"/>
  <c r="C633" i="1"/>
  <c r="B633" i="1"/>
  <c r="R632" i="1"/>
  <c r="Q632" i="1"/>
  <c r="O632" i="1"/>
  <c r="N632" i="1"/>
  <c r="M632" i="1"/>
  <c r="L632" i="1"/>
  <c r="K632" i="1"/>
  <c r="J632" i="1"/>
  <c r="I632" i="1"/>
  <c r="G632" i="1"/>
  <c r="F632" i="1"/>
  <c r="E632" i="1"/>
  <c r="D632" i="1"/>
  <c r="C632" i="1"/>
  <c r="B632" i="1"/>
  <c r="R631" i="1"/>
  <c r="Q631" i="1"/>
  <c r="O631" i="1"/>
  <c r="N631" i="1"/>
  <c r="M631" i="1"/>
  <c r="L631" i="1"/>
  <c r="K631" i="1"/>
  <c r="J631" i="1"/>
  <c r="I631" i="1"/>
  <c r="G631" i="1"/>
  <c r="F631" i="1"/>
  <c r="E631" i="1"/>
  <c r="D631" i="1"/>
  <c r="C631" i="1"/>
  <c r="B631" i="1"/>
  <c r="R630" i="1"/>
  <c r="Q630" i="1"/>
  <c r="O630" i="1"/>
  <c r="N630" i="1"/>
  <c r="M630" i="1"/>
  <c r="L630" i="1"/>
  <c r="K630" i="1"/>
  <c r="J630" i="1"/>
  <c r="I630" i="1"/>
  <c r="G630" i="1"/>
  <c r="F630" i="1"/>
  <c r="E630" i="1"/>
  <c r="D630" i="1"/>
  <c r="C630" i="1"/>
  <c r="B630" i="1"/>
  <c r="R629" i="1"/>
  <c r="Q629" i="1"/>
  <c r="O629" i="1"/>
  <c r="N629" i="1"/>
  <c r="M629" i="1"/>
  <c r="L629" i="1"/>
  <c r="K629" i="1"/>
  <c r="J629" i="1"/>
  <c r="I629" i="1"/>
  <c r="G629" i="1"/>
  <c r="F629" i="1"/>
  <c r="E629" i="1"/>
  <c r="D629" i="1"/>
  <c r="C629" i="1"/>
  <c r="B629" i="1"/>
  <c r="R628" i="1"/>
  <c r="Q628" i="1"/>
  <c r="O628" i="1"/>
  <c r="N628" i="1"/>
  <c r="M628" i="1"/>
  <c r="L628" i="1"/>
  <c r="K628" i="1"/>
  <c r="J628" i="1"/>
  <c r="I628" i="1"/>
  <c r="G628" i="1"/>
  <c r="F628" i="1"/>
  <c r="E628" i="1"/>
  <c r="D628" i="1"/>
  <c r="C628" i="1"/>
  <c r="B628" i="1"/>
  <c r="R627" i="1"/>
  <c r="Q627" i="1"/>
  <c r="O627" i="1"/>
  <c r="N627" i="1"/>
  <c r="M627" i="1"/>
  <c r="L627" i="1"/>
  <c r="K627" i="1"/>
  <c r="J627" i="1"/>
  <c r="I627" i="1"/>
  <c r="G627" i="1"/>
  <c r="F627" i="1"/>
  <c r="E627" i="1"/>
  <c r="D627" i="1"/>
  <c r="C627" i="1"/>
  <c r="B627" i="1"/>
  <c r="R626" i="1"/>
  <c r="Q626" i="1"/>
  <c r="O626" i="1"/>
  <c r="N626" i="1"/>
  <c r="M626" i="1"/>
  <c r="L626" i="1"/>
  <c r="K626" i="1"/>
  <c r="J626" i="1"/>
  <c r="I626" i="1"/>
  <c r="G626" i="1"/>
  <c r="F626" i="1"/>
  <c r="E626" i="1"/>
  <c r="D626" i="1"/>
  <c r="C626" i="1"/>
  <c r="B626" i="1"/>
  <c r="R625" i="1"/>
  <c r="Q625" i="1"/>
  <c r="O625" i="1"/>
  <c r="N625" i="1"/>
  <c r="M625" i="1"/>
  <c r="L625" i="1"/>
  <c r="K625" i="1"/>
  <c r="J625" i="1"/>
  <c r="I625" i="1"/>
  <c r="G625" i="1"/>
  <c r="F625" i="1"/>
  <c r="E625" i="1"/>
  <c r="D625" i="1"/>
  <c r="C625" i="1"/>
  <c r="B625" i="1"/>
  <c r="R624" i="1"/>
  <c r="Q624" i="1"/>
  <c r="O624" i="1"/>
  <c r="N624" i="1"/>
  <c r="M624" i="1"/>
  <c r="L624" i="1"/>
  <c r="K624" i="1"/>
  <c r="J624" i="1"/>
  <c r="I624" i="1"/>
  <c r="G624" i="1"/>
  <c r="F624" i="1"/>
  <c r="E624" i="1"/>
  <c r="D624" i="1"/>
  <c r="C624" i="1"/>
  <c r="B624" i="1"/>
  <c r="R623" i="1"/>
  <c r="Q623" i="1"/>
  <c r="O623" i="1"/>
  <c r="N623" i="1"/>
  <c r="M623" i="1"/>
  <c r="L623" i="1"/>
  <c r="K623" i="1"/>
  <c r="J623" i="1"/>
  <c r="I623" i="1"/>
  <c r="G623" i="1"/>
  <c r="F623" i="1"/>
  <c r="E623" i="1"/>
  <c r="D623" i="1"/>
  <c r="C623" i="1"/>
  <c r="B623" i="1"/>
  <c r="R622" i="1"/>
  <c r="Q622" i="1"/>
  <c r="O622" i="1"/>
  <c r="N622" i="1"/>
  <c r="M622" i="1"/>
  <c r="L622" i="1"/>
  <c r="K622" i="1"/>
  <c r="J622" i="1"/>
  <c r="I622" i="1"/>
  <c r="G622" i="1"/>
  <c r="F622" i="1"/>
  <c r="E622" i="1"/>
  <c r="D622" i="1"/>
  <c r="C622" i="1"/>
  <c r="B622" i="1"/>
  <c r="R621" i="1"/>
  <c r="Q621" i="1"/>
  <c r="O621" i="1"/>
  <c r="N621" i="1"/>
  <c r="M621" i="1"/>
  <c r="L621" i="1"/>
  <c r="K621" i="1"/>
  <c r="J621" i="1"/>
  <c r="I621" i="1"/>
  <c r="G621" i="1"/>
  <c r="F621" i="1"/>
  <c r="E621" i="1"/>
  <c r="D621" i="1"/>
  <c r="C621" i="1"/>
  <c r="B621" i="1"/>
  <c r="R620" i="1"/>
  <c r="Q620" i="1"/>
  <c r="O620" i="1"/>
  <c r="N620" i="1"/>
  <c r="M620" i="1"/>
  <c r="L620" i="1"/>
  <c r="K620" i="1"/>
  <c r="J620" i="1"/>
  <c r="I620" i="1"/>
  <c r="D751" i="52" s="1"/>
  <c r="L751" i="52" s="1"/>
  <c r="G620" i="1"/>
  <c r="F620" i="1"/>
  <c r="E620" i="1"/>
  <c r="D620" i="1"/>
  <c r="C620" i="1"/>
  <c r="B620" i="1"/>
  <c r="R619" i="1"/>
  <c r="Q619" i="1"/>
  <c r="O619" i="1"/>
  <c r="N619" i="1"/>
  <c r="M619" i="1"/>
  <c r="L619" i="1"/>
  <c r="K619" i="1"/>
  <c r="J619" i="1"/>
  <c r="I619" i="1"/>
  <c r="G619" i="1"/>
  <c r="F619" i="1"/>
  <c r="E619" i="1"/>
  <c r="D619" i="1"/>
  <c r="C619" i="1"/>
  <c r="B619" i="1"/>
  <c r="R618" i="1"/>
  <c r="Q618" i="1"/>
  <c r="O618" i="1"/>
  <c r="N618" i="1"/>
  <c r="M618" i="1"/>
  <c r="L618" i="1"/>
  <c r="K618" i="1"/>
  <c r="J618" i="1"/>
  <c r="I618" i="1"/>
  <c r="G618" i="1"/>
  <c r="F618" i="1"/>
  <c r="E618" i="1"/>
  <c r="D618" i="1"/>
  <c r="C618" i="1"/>
  <c r="B618" i="1"/>
  <c r="R617" i="1"/>
  <c r="Q617" i="1"/>
  <c r="O617" i="1"/>
  <c r="N617" i="1"/>
  <c r="M617" i="1"/>
  <c r="L617" i="1"/>
  <c r="K617" i="1"/>
  <c r="J617" i="1"/>
  <c r="I617" i="1"/>
  <c r="G617" i="1"/>
  <c r="F617" i="1"/>
  <c r="E617" i="1"/>
  <c r="D617" i="1"/>
  <c r="C617" i="1"/>
  <c r="B617" i="1"/>
  <c r="R616" i="1"/>
  <c r="Q616" i="1"/>
  <c r="O616" i="1"/>
  <c r="N616" i="1"/>
  <c r="M616" i="1"/>
  <c r="L616" i="1"/>
  <c r="K616" i="1"/>
  <c r="J616" i="1"/>
  <c r="I616" i="1"/>
  <c r="G616" i="1"/>
  <c r="F616" i="1"/>
  <c r="E616" i="1"/>
  <c r="D616" i="1"/>
  <c r="C616" i="1"/>
  <c r="B616" i="1"/>
  <c r="R615" i="1"/>
  <c r="Q615" i="1"/>
  <c r="O615" i="1"/>
  <c r="N615" i="1"/>
  <c r="M615" i="1"/>
  <c r="L615" i="1"/>
  <c r="K615" i="1"/>
  <c r="J615" i="1"/>
  <c r="I615" i="1"/>
  <c r="G615" i="1"/>
  <c r="F615" i="1"/>
  <c r="E615" i="1"/>
  <c r="D615" i="1"/>
  <c r="C615" i="1"/>
  <c r="B615" i="1"/>
  <c r="R614" i="1"/>
  <c r="Q614" i="1"/>
  <c r="O614" i="1"/>
  <c r="N614" i="1"/>
  <c r="M614" i="1"/>
  <c r="L614" i="1"/>
  <c r="K614" i="1"/>
  <c r="J614" i="1"/>
  <c r="I614" i="1"/>
  <c r="G614" i="1"/>
  <c r="F614" i="1"/>
  <c r="E614" i="1"/>
  <c r="D614" i="1"/>
  <c r="C614" i="1"/>
  <c r="B614" i="1"/>
  <c r="R613" i="1"/>
  <c r="Q613" i="1"/>
  <c r="O613" i="1"/>
  <c r="N613" i="1"/>
  <c r="M613" i="1"/>
  <c r="L613" i="1"/>
  <c r="K613" i="1"/>
  <c r="J613" i="1"/>
  <c r="I613" i="1"/>
  <c r="G613" i="1"/>
  <c r="F613" i="1"/>
  <c r="E613" i="1"/>
  <c r="D613" i="1"/>
  <c r="C613" i="1"/>
  <c r="B613" i="1"/>
  <c r="R612" i="1"/>
  <c r="Q612" i="1"/>
  <c r="O612" i="1"/>
  <c r="N612" i="1"/>
  <c r="M612" i="1"/>
  <c r="L612" i="1"/>
  <c r="K612" i="1"/>
  <c r="J612" i="1"/>
  <c r="I612" i="1"/>
  <c r="G612" i="1"/>
  <c r="F612" i="1"/>
  <c r="E612" i="1"/>
  <c r="D612" i="1"/>
  <c r="C612" i="1"/>
  <c r="B612" i="1"/>
  <c r="R611" i="1"/>
  <c r="Q611" i="1"/>
  <c r="O611" i="1"/>
  <c r="N611" i="1"/>
  <c r="M611" i="1"/>
  <c r="L611" i="1"/>
  <c r="K611" i="1"/>
  <c r="J611" i="1"/>
  <c r="I611" i="1"/>
  <c r="G611" i="1"/>
  <c r="F611" i="1"/>
  <c r="E611" i="1"/>
  <c r="D611" i="1"/>
  <c r="C611" i="1"/>
  <c r="B611" i="1"/>
  <c r="R610" i="1"/>
  <c r="Q610" i="1"/>
  <c r="O610" i="1"/>
  <c r="N610" i="1"/>
  <c r="M610" i="1"/>
  <c r="L610" i="1"/>
  <c r="K610" i="1"/>
  <c r="J610" i="1"/>
  <c r="I610" i="1"/>
  <c r="G610" i="1"/>
  <c r="F610" i="1"/>
  <c r="E610" i="1"/>
  <c r="D610" i="1"/>
  <c r="C610" i="1"/>
  <c r="B610" i="1"/>
  <c r="R609" i="1"/>
  <c r="Q609" i="1"/>
  <c r="O609" i="1"/>
  <c r="N609" i="1"/>
  <c r="M609" i="1"/>
  <c r="L609" i="1"/>
  <c r="K609" i="1"/>
  <c r="J609" i="1"/>
  <c r="I609" i="1"/>
  <c r="G609" i="1"/>
  <c r="F609" i="1"/>
  <c r="E609" i="1"/>
  <c r="D609" i="1"/>
  <c r="C609" i="1"/>
  <c r="B609" i="1"/>
  <c r="R608" i="1"/>
  <c r="Q608" i="1"/>
  <c r="O608" i="1"/>
  <c r="N608" i="1"/>
  <c r="M608" i="1"/>
  <c r="L608" i="1"/>
  <c r="K608" i="1"/>
  <c r="J608" i="1"/>
  <c r="I608" i="1"/>
  <c r="G608" i="1"/>
  <c r="F608" i="1"/>
  <c r="E608" i="1"/>
  <c r="D608" i="1"/>
  <c r="C608" i="1"/>
  <c r="B608" i="1"/>
  <c r="R607" i="1"/>
  <c r="Q607" i="1"/>
  <c r="O607" i="1"/>
  <c r="N607" i="1"/>
  <c r="M607" i="1"/>
  <c r="L607" i="1"/>
  <c r="K607" i="1"/>
  <c r="J607" i="1"/>
  <c r="I607" i="1"/>
  <c r="G607" i="1"/>
  <c r="F607" i="1"/>
  <c r="E607" i="1"/>
  <c r="D607" i="1"/>
  <c r="C607" i="1"/>
  <c r="B607" i="1"/>
  <c r="R606" i="1"/>
  <c r="Q606" i="1"/>
  <c r="O606" i="1"/>
  <c r="N606" i="1"/>
  <c r="M606" i="1"/>
  <c r="L606" i="1"/>
  <c r="K606" i="1"/>
  <c r="J606" i="1"/>
  <c r="I606" i="1"/>
  <c r="G606" i="1"/>
  <c r="F606" i="1"/>
  <c r="E606" i="1"/>
  <c r="D606" i="1"/>
  <c r="C606" i="1"/>
  <c r="B606" i="1"/>
  <c r="R605" i="1"/>
  <c r="Q605" i="1"/>
  <c r="O605" i="1"/>
  <c r="N605" i="1"/>
  <c r="M605" i="1"/>
  <c r="L605" i="1"/>
  <c r="K605" i="1"/>
  <c r="J605" i="1"/>
  <c r="I605" i="1"/>
  <c r="G605" i="1"/>
  <c r="F605" i="1"/>
  <c r="E605" i="1"/>
  <c r="D605" i="1"/>
  <c r="C605" i="1"/>
  <c r="B605" i="1"/>
  <c r="R604" i="1"/>
  <c r="Q604" i="1"/>
  <c r="O604" i="1"/>
  <c r="N604" i="1"/>
  <c r="M604" i="1"/>
  <c r="L604" i="1"/>
  <c r="K604" i="1"/>
  <c r="J604" i="1"/>
  <c r="I604" i="1"/>
  <c r="G604" i="1"/>
  <c r="F604" i="1"/>
  <c r="E604" i="1"/>
  <c r="D604" i="1"/>
  <c r="C604" i="1"/>
  <c r="B604" i="1"/>
  <c r="R603" i="1"/>
  <c r="Q603" i="1"/>
  <c r="O603" i="1"/>
  <c r="N603" i="1"/>
  <c r="M603" i="1"/>
  <c r="L603" i="1"/>
  <c r="K603" i="1"/>
  <c r="J603" i="1"/>
  <c r="I603" i="1"/>
  <c r="G603" i="1"/>
  <c r="F603" i="1"/>
  <c r="E603" i="1"/>
  <c r="D603" i="1"/>
  <c r="C603" i="1"/>
  <c r="B603" i="1"/>
  <c r="R602" i="1"/>
  <c r="Q602" i="1"/>
  <c r="O602" i="1"/>
  <c r="N602" i="1"/>
  <c r="M602" i="1"/>
  <c r="L602" i="1"/>
  <c r="K602" i="1"/>
  <c r="J602" i="1"/>
  <c r="I602" i="1"/>
  <c r="G602" i="1"/>
  <c r="F602" i="1"/>
  <c r="E602" i="1"/>
  <c r="D602" i="1"/>
  <c r="C602" i="1"/>
  <c r="B602" i="1"/>
  <c r="R601" i="1"/>
  <c r="Q601" i="1"/>
  <c r="O601" i="1"/>
  <c r="N601" i="1"/>
  <c r="M601" i="1"/>
  <c r="L601" i="1"/>
  <c r="K601" i="1"/>
  <c r="J601" i="1"/>
  <c r="I601" i="1"/>
  <c r="G601" i="1"/>
  <c r="F601" i="1"/>
  <c r="E601" i="1"/>
  <c r="D601" i="1"/>
  <c r="C601" i="1"/>
  <c r="B601" i="1"/>
  <c r="R600" i="1"/>
  <c r="Q600" i="1"/>
  <c r="O600" i="1"/>
  <c r="N600" i="1"/>
  <c r="M600" i="1"/>
  <c r="L600" i="1"/>
  <c r="K600" i="1"/>
  <c r="J600" i="1"/>
  <c r="I600" i="1"/>
  <c r="G600" i="1"/>
  <c r="F600" i="1"/>
  <c r="E600" i="1"/>
  <c r="D600" i="1"/>
  <c r="C600" i="1"/>
  <c r="B600" i="1"/>
  <c r="R599" i="1"/>
  <c r="Q599" i="1"/>
  <c r="O599" i="1"/>
  <c r="N599" i="1"/>
  <c r="M599" i="1"/>
  <c r="L599" i="1"/>
  <c r="K599" i="1"/>
  <c r="J599" i="1"/>
  <c r="I599" i="1"/>
  <c r="G599" i="1"/>
  <c r="F599" i="1"/>
  <c r="E599" i="1"/>
  <c r="D599" i="1"/>
  <c r="C599" i="1"/>
  <c r="B599" i="1"/>
  <c r="R598" i="1"/>
  <c r="Q598" i="1"/>
  <c r="O598" i="1"/>
  <c r="N598" i="1"/>
  <c r="M598" i="1"/>
  <c r="L598" i="1"/>
  <c r="K598" i="1"/>
  <c r="J598" i="1"/>
  <c r="I598" i="1"/>
  <c r="G598" i="1"/>
  <c r="F598" i="1"/>
  <c r="E598" i="1"/>
  <c r="D598" i="1"/>
  <c r="C598" i="1"/>
  <c r="B598" i="1"/>
  <c r="R597" i="1"/>
  <c r="Q597" i="1"/>
  <c r="O597" i="1"/>
  <c r="N597" i="1"/>
  <c r="M597" i="1"/>
  <c r="L597" i="1"/>
  <c r="K597" i="1"/>
  <c r="J597" i="1"/>
  <c r="I597" i="1"/>
  <c r="G597" i="1"/>
  <c r="F597" i="1"/>
  <c r="E597" i="1"/>
  <c r="D597" i="1"/>
  <c r="C597" i="1"/>
  <c r="B597" i="1"/>
  <c r="R596" i="1"/>
  <c r="Q596" i="1"/>
  <c r="O596" i="1"/>
  <c r="N596" i="1"/>
  <c r="M596" i="1"/>
  <c r="L596" i="1"/>
  <c r="K596" i="1"/>
  <c r="J596" i="1"/>
  <c r="I596" i="1"/>
  <c r="G596" i="1"/>
  <c r="F596" i="1"/>
  <c r="E596" i="1"/>
  <c r="D596" i="1"/>
  <c r="C596" i="1"/>
  <c r="B596" i="1"/>
  <c r="R595" i="1"/>
  <c r="Q595" i="1"/>
  <c r="O595" i="1"/>
  <c r="N595" i="1"/>
  <c r="M595" i="1"/>
  <c r="L595" i="1"/>
  <c r="K595" i="1"/>
  <c r="J595" i="1"/>
  <c r="I595" i="1"/>
  <c r="G595" i="1"/>
  <c r="F595" i="1"/>
  <c r="E595" i="1"/>
  <c r="D595" i="1"/>
  <c r="C595" i="1"/>
  <c r="B595" i="1"/>
  <c r="R594" i="1"/>
  <c r="Q594" i="1"/>
  <c r="O594" i="1"/>
  <c r="N594" i="1"/>
  <c r="M594" i="1"/>
  <c r="L594" i="1"/>
  <c r="K594" i="1"/>
  <c r="J594" i="1"/>
  <c r="I594" i="1"/>
  <c r="G594" i="1"/>
  <c r="F594" i="1"/>
  <c r="E594" i="1"/>
  <c r="D594" i="1"/>
  <c r="C594" i="1"/>
  <c r="B594" i="1"/>
  <c r="R593" i="1"/>
  <c r="Q593" i="1"/>
  <c r="O593" i="1"/>
  <c r="N593" i="1"/>
  <c r="M593" i="1"/>
  <c r="L593" i="1"/>
  <c r="K593" i="1"/>
  <c r="J593" i="1"/>
  <c r="I593" i="1"/>
  <c r="G593" i="1"/>
  <c r="F593" i="1"/>
  <c r="E593" i="1"/>
  <c r="D593" i="1"/>
  <c r="C593" i="1"/>
  <c r="B593" i="1"/>
  <c r="R592" i="1"/>
  <c r="Q592" i="1"/>
  <c r="O592" i="1"/>
  <c r="N592" i="1"/>
  <c r="M592" i="1"/>
  <c r="L592" i="1"/>
  <c r="K592" i="1"/>
  <c r="J592" i="1"/>
  <c r="I592" i="1"/>
  <c r="G592" i="1"/>
  <c r="F592" i="1"/>
  <c r="E592" i="1"/>
  <c r="D592" i="1"/>
  <c r="C592" i="1"/>
  <c r="B592" i="1"/>
  <c r="R591" i="1"/>
  <c r="Q591" i="1"/>
  <c r="O591" i="1"/>
  <c r="N591" i="1"/>
  <c r="M591" i="1"/>
  <c r="L591" i="1"/>
  <c r="K591" i="1"/>
  <c r="J591" i="1"/>
  <c r="I591" i="1"/>
  <c r="G591" i="1"/>
  <c r="F591" i="1"/>
  <c r="E591" i="1"/>
  <c r="D591" i="1"/>
  <c r="C591" i="1"/>
  <c r="B591" i="1"/>
  <c r="R590" i="1"/>
  <c r="Q590" i="1"/>
  <c r="O590" i="1"/>
  <c r="N590" i="1"/>
  <c r="M590" i="1"/>
  <c r="L590" i="1"/>
  <c r="K590" i="1"/>
  <c r="J590" i="1"/>
  <c r="I590" i="1"/>
  <c r="G590" i="1"/>
  <c r="F590" i="1"/>
  <c r="E590" i="1"/>
  <c r="D590" i="1"/>
  <c r="C590" i="1"/>
  <c r="B590" i="1"/>
  <c r="R589" i="1"/>
  <c r="Q589" i="1"/>
  <c r="O589" i="1"/>
  <c r="N589" i="1"/>
  <c r="M589" i="1"/>
  <c r="L589" i="1"/>
  <c r="K589" i="1"/>
  <c r="J589" i="1"/>
  <c r="I589" i="1"/>
  <c r="G589" i="1"/>
  <c r="F589" i="1"/>
  <c r="E589" i="1"/>
  <c r="D589" i="1"/>
  <c r="C589" i="1"/>
  <c r="B589" i="1"/>
  <c r="R588" i="1"/>
  <c r="Q588" i="1"/>
  <c r="O588" i="1"/>
  <c r="N588" i="1"/>
  <c r="M588" i="1"/>
  <c r="L588" i="1"/>
  <c r="K588" i="1"/>
  <c r="J588" i="1"/>
  <c r="I588" i="1"/>
  <c r="G588" i="1"/>
  <c r="F588" i="1"/>
  <c r="E588" i="1"/>
  <c r="D588" i="1"/>
  <c r="C588" i="1"/>
  <c r="B588" i="1"/>
  <c r="R587" i="1"/>
  <c r="Q587" i="1"/>
  <c r="O587" i="1"/>
  <c r="N587" i="1"/>
  <c r="M587" i="1"/>
  <c r="L587" i="1"/>
  <c r="K587" i="1"/>
  <c r="J587" i="1"/>
  <c r="I587" i="1"/>
  <c r="G587" i="1"/>
  <c r="F587" i="1"/>
  <c r="E587" i="1"/>
  <c r="D587" i="1"/>
  <c r="C587" i="1"/>
  <c r="B587" i="1"/>
  <c r="R586" i="1"/>
  <c r="Q586" i="1"/>
  <c r="O586" i="1"/>
  <c r="N586" i="1"/>
  <c r="M586" i="1"/>
  <c r="L586" i="1"/>
  <c r="K586" i="1"/>
  <c r="J586" i="1"/>
  <c r="I586" i="1"/>
  <c r="G586" i="1"/>
  <c r="F586" i="1"/>
  <c r="E586" i="1"/>
  <c r="D586" i="1"/>
  <c r="C586" i="1"/>
  <c r="B586" i="1"/>
  <c r="R585" i="1"/>
  <c r="Q585" i="1"/>
  <c r="O585" i="1"/>
  <c r="N585" i="1"/>
  <c r="M585" i="1"/>
  <c r="L585" i="1"/>
  <c r="K585" i="1"/>
  <c r="J585" i="1"/>
  <c r="I585" i="1"/>
  <c r="G585" i="1"/>
  <c r="F585" i="1"/>
  <c r="E585" i="1"/>
  <c r="D585" i="1"/>
  <c r="C585" i="1"/>
  <c r="B585" i="1"/>
  <c r="R584" i="1"/>
  <c r="Q584" i="1"/>
  <c r="O584" i="1"/>
  <c r="N584" i="1"/>
  <c r="M584" i="1"/>
  <c r="L584" i="1"/>
  <c r="K584" i="1"/>
  <c r="J584" i="1"/>
  <c r="I584" i="1"/>
  <c r="G584" i="1"/>
  <c r="F584" i="1"/>
  <c r="E584" i="1"/>
  <c r="D584" i="1"/>
  <c r="C584" i="1"/>
  <c r="B584" i="1"/>
  <c r="R583" i="1"/>
  <c r="Q583" i="1"/>
  <c r="O583" i="1"/>
  <c r="N583" i="1"/>
  <c r="M583" i="1"/>
  <c r="L583" i="1"/>
  <c r="K583" i="1"/>
  <c r="J583" i="1"/>
  <c r="I583" i="1"/>
  <c r="G583" i="1"/>
  <c r="F583" i="1"/>
  <c r="E583" i="1"/>
  <c r="D583" i="1"/>
  <c r="C583" i="1"/>
  <c r="B583" i="1"/>
  <c r="R582" i="1"/>
  <c r="Q582" i="1"/>
  <c r="O582" i="1"/>
  <c r="N582" i="1"/>
  <c r="M582" i="1"/>
  <c r="L582" i="1"/>
  <c r="K582" i="1"/>
  <c r="J582" i="1"/>
  <c r="I582" i="1"/>
  <c r="G582" i="1"/>
  <c r="F582" i="1"/>
  <c r="E582" i="1"/>
  <c r="D582" i="1"/>
  <c r="C582" i="1"/>
  <c r="B582" i="1"/>
  <c r="R581" i="1"/>
  <c r="Q581" i="1"/>
  <c r="O581" i="1"/>
  <c r="N581" i="1"/>
  <c r="M581" i="1"/>
  <c r="L581" i="1"/>
  <c r="K581" i="1"/>
  <c r="J581" i="1"/>
  <c r="I581" i="1"/>
  <c r="G581" i="1"/>
  <c r="F581" i="1"/>
  <c r="E581" i="1"/>
  <c r="D581" i="1"/>
  <c r="C581" i="1"/>
  <c r="B581" i="1"/>
  <c r="R580" i="1"/>
  <c r="Q580" i="1"/>
  <c r="O580" i="1"/>
  <c r="N580" i="1"/>
  <c r="M580" i="1"/>
  <c r="L580" i="1"/>
  <c r="K580" i="1"/>
  <c r="J580" i="1"/>
  <c r="I580" i="1"/>
  <c r="G580" i="1"/>
  <c r="F580" i="1"/>
  <c r="E580" i="1"/>
  <c r="D580" i="1"/>
  <c r="C580" i="1"/>
  <c r="B580" i="1"/>
  <c r="R579" i="1"/>
  <c r="Q579" i="1"/>
  <c r="O579" i="1"/>
  <c r="N579" i="1"/>
  <c r="M579" i="1"/>
  <c r="L579" i="1"/>
  <c r="K579" i="1"/>
  <c r="J579" i="1"/>
  <c r="I579" i="1"/>
  <c r="G579" i="1"/>
  <c r="F579" i="1"/>
  <c r="E579" i="1"/>
  <c r="D579" i="1"/>
  <c r="C579" i="1"/>
  <c r="B579" i="1"/>
  <c r="R578" i="1"/>
  <c r="Q578" i="1"/>
  <c r="O578" i="1"/>
  <c r="N578" i="1"/>
  <c r="M578" i="1"/>
  <c r="L578" i="1"/>
  <c r="K578" i="1"/>
  <c r="J578" i="1"/>
  <c r="I578" i="1"/>
  <c r="G578" i="1"/>
  <c r="F578" i="1"/>
  <c r="E578" i="1"/>
  <c r="D578" i="1"/>
  <c r="C578" i="1"/>
  <c r="B578" i="1"/>
  <c r="R577" i="1"/>
  <c r="Q577" i="1"/>
  <c r="O577" i="1"/>
  <c r="N577" i="1"/>
  <c r="M577" i="1"/>
  <c r="L577" i="1"/>
  <c r="K577" i="1"/>
  <c r="J577" i="1"/>
  <c r="I577" i="1"/>
  <c r="G577" i="1"/>
  <c r="F577" i="1"/>
  <c r="E577" i="1"/>
  <c r="D577" i="1"/>
  <c r="C577" i="1"/>
  <c r="B577" i="1"/>
  <c r="R576" i="1"/>
  <c r="Q576" i="1"/>
  <c r="O576" i="1"/>
  <c r="N576" i="1"/>
  <c r="M576" i="1"/>
  <c r="L576" i="1"/>
  <c r="K576" i="1"/>
  <c r="J576" i="1"/>
  <c r="I576" i="1"/>
  <c r="G576" i="1"/>
  <c r="F576" i="1"/>
  <c r="E576" i="1"/>
  <c r="D576" i="1"/>
  <c r="C576" i="1"/>
  <c r="B576" i="1"/>
  <c r="R575" i="1"/>
  <c r="Q575" i="1"/>
  <c r="O575" i="1"/>
  <c r="N575" i="1"/>
  <c r="M575" i="1"/>
  <c r="L575" i="1"/>
  <c r="K575" i="1"/>
  <c r="J575" i="1"/>
  <c r="I575" i="1"/>
  <c r="G575" i="1"/>
  <c r="F575" i="1"/>
  <c r="E575" i="1"/>
  <c r="D575" i="1"/>
  <c r="C575" i="1"/>
  <c r="B575" i="1"/>
  <c r="R574" i="1"/>
  <c r="Q574" i="1"/>
  <c r="O574" i="1"/>
  <c r="N574" i="1"/>
  <c r="M574" i="1"/>
  <c r="L574" i="1"/>
  <c r="K574" i="1"/>
  <c r="J574" i="1"/>
  <c r="I574" i="1"/>
  <c r="G574" i="1"/>
  <c r="F574" i="1"/>
  <c r="E574" i="1"/>
  <c r="D574" i="1"/>
  <c r="C574" i="1"/>
  <c r="B574" i="1"/>
  <c r="R573" i="1"/>
  <c r="Q573" i="1"/>
  <c r="O573" i="1"/>
  <c r="N573" i="1"/>
  <c r="M573" i="1"/>
  <c r="L573" i="1"/>
  <c r="K573" i="1"/>
  <c r="J573" i="1"/>
  <c r="I573" i="1"/>
  <c r="G573" i="1"/>
  <c r="F573" i="1"/>
  <c r="E573" i="1"/>
  <c r="D573" i="1"/>
  <c r="C573" i="1"/>
  <c r="B573" i="1"/>
  <c r="R572" i="1"/>
  <c r="Q572" i="1"/>
  <c r="O572" i="1"/>
  <c r="N572" i="1"/>
  <c r="M572" i="1"/>
  <c r="L572" i="1"/>
  <c r="K572" i="1"/>
  <c r="J572" i="1"/>
  <c r="I572" i="1"/>
  <c r="G572" i="1"/>
  <c r="F572" i="1"/>
  <c r="E572" i="1"/>
  <c r="D572" i="1"/>
  <c r="C572" i="1"/>
  <c r="B572" i="1"/>
  <c r="R571" i="1"/>
  <c r="Q571" i="1"/>
  <c r="O571" i="1"/>
  <c r="N571" i="1"/>
  <c r="M571" i="1"/>
  <c r="L571" i="1"/>
  <c r="K571" i="1"/>
  <c r="J571" i="1"/>
  <c r="I571" i="1"/>
  <c r="G571" i="1"/>
  <c r="F571" i="1"/>
  <c r="E571" i="1"/>
  <c r="D571" i="1"/>
  <c r="C571" i="1"/>
  <c r="B571" i="1"/>
  <c r="R570" i="1"/>
  <c r="Q570" i="1"/>
  <c r="O570" i="1"/>
  <c r="N570" i="1"/>
  <c r="M570" i="1"/>
  <c r="L570" i="1"/>
  <c r="K570" i="1"/>
  <c r="J570" i="1"/>
  <c r="I570" i="1"/>
  <c r="G570" i="1"/>
  <c r="F570" i="1"/>
  <c r="E570" i="1"/>
  <c r="D570" i="1"/>
  <c r="C570" i="1"/>
  <c r="B570" i="1"/>
  <c r="R569" i="1"/>
  <c r="Q569" i="1"/>
  <c r="O569" i="1"/>
  <c r="N569" i="1"/>
  <c r="M569" i="1"/>
  <c r="L569" i="1"/>
  <c r="K569" i="1"/>
  <c r="J569" i="1"/>
  <c r="I569" i="1"/>
  <c r="G569" i="1"/>
  <c r="F569" i="1"/>
  <c r="E569" i="1"/>
  <c r="D569" i="1"/>
  <c r="C569" i="1"/>
  <c r="B569" i="1"/>
  <c r="R568" i="1"/>
  <c r="Q568" i="1"/>
  <c r="O568" i="1"/>
  <c r="N568" i="1"/>
  <c r="M568" i="1"/>
  <c r="L568" i="1"/>
  <c r="K568" i="1"/>
  <c r="J568" i="1"/>
  <c r="I568" i="1"/>
  <c r="G568" i="1"/>
  <c r="F568" i="1"/>
  <c r="E568" i="1"/>
  <c r="D568" i="1"/>
  <c r="C568" i="1"/>
  <c r="B568" i="1"/>
  <c r="R567" i="1"/>
  <c r="Q567" i="1"/>
  <c r="O567" i="1"/>
  <c r="N567" i="1"/>
  <c r="M567" i="1"/>
  <c r="L567" i="1"/>
  <c r="K567" i="1"/>
  <c r="J567" i="1"/>
  <c r="I567" i="1"/>
  <c r="G567" i="1"/>
  <c r="F567" i="1"/>
  <c r="E567" i="1"/>
  <c r="D567" i="1"/>
  <c r="C567" i="1"/>
  <c r="B567" i="1"/>
  <c r="R566" i="1"/>
  <c r="Q566" i="1"/>
  <c r="O566" i="1"/>
  <c r="N566" i="1"/>
  <c r="M566" i="1"/>
  <c r="L566" i="1"/>
  <c r="K566" i="1"/>
  <c r="J566" i="1"/>
  <c r="I566" i="1"/>
  <c r="G566" i="1"/>
  <c r="F566" i="1"/>
  <c r="E566" i="1"/>
  <c r="D566" i="1"/>
  <c r="C566" i="1"/>
  <c r="B566" i="1"/>
  <c r="R565" i="1"/>
  <c r="Q565" i="1"/>
  <c r="O565" i="1"/>
  <c r="N565" i="1"/>
  <c r="M565" i="1"/>
  <c r="L565" i="1"/>
  <c r="K565" i="1"/>
  <c r="J565" i="1"/>
  <c r="I565" i="1"/>
  <c r="G565" i="1"/>
  <c r="F565" i="1"/>
  <c r="E565" i="1"/>
  <c r="D565" i="1"/>
  <c r="C565" i="1"/>
  <c r="B565" i="1"/>
  <c r="R564" i="1"/>
  <c r="Q564" i="1"/>
  <c r="O564" i="1"/>
  <c r="N564" i="1"/>
  <c r="M564" i="1"/>
  <c r="L564" i="1"/>
  <c r="K564" i="1"/>
  <c r="J564" i="1"/>
  <c r="I564" i="1"/>
  <c r="G564" i="1"/>
  <c r="F564" i="1"/>
  <c r="E564" i="1"/>
  <c r="D564" i="1"/>
  <c r="C564" i="1"/>
  <c r="B564" i="1"/>
  <c r="R563" i="1"/>
  <c r="Q563" i="1"/>
  <c r="O563" i="1"/>
  <c r="N563" i="1"/>
  <c r="M563" i="1"/>
  <c r="L563" i="1"/>
  <c r="K563" i="1"/>
  <c r="J563" i="1"/>
  <c r="I563" i="1"/>
  <c r="G563" i="1"/>
  <c r="F563" i="1"/>
  <c r="E563" i="1"/>
  <c r="D563" i="1"/>
  <c r="C563" i="1"/>
  <c r="B563" i="1"/>
  <c r="R562" i="1"/>
  <c r="Q562" i="1"/>
  <c r="O562" i="1"/>
  <c r="N562" i="1"/>
  <c r="M562" i="1"/>
  <c r="L562" i="1"/>
  <c r="K562" i="1"/>
  <c r="J562" i="1"/>
  <c r="I562" i="1"/>
  <c r="G562" i="1"/>
  <c r="F562" i="1"/>
  <c r="E562" i="1"/>
  <c r="D562" i="1"/>
  <c r="C562" i="1"/>
  <c r="B562" i="1"/>
  <c r="R561" i="1"/>
  <c r="Q561" i="1"/>
  <c r="O561" i="1"/>
  <c r="N561" i="1"/>
  <c r="M561" i="1"/>
  <c r="L561" i="1"/>
  <c r="K561" i="1"/>
  <c r="J561" i="1"/>
  <c r="I561" i="1"/>
  <c r="G561" i="1"/>
  <c r="F561" i="1"/>
  <c r="E561" i="1"/>
  <c r="D561" i="1"/>
  <c r="C561" i="1"/>
  <c r="B561" i="1"/>
  <c r="R560" i="1"/>
  <c r="Q560" i="1"/>
  <c r="O560" i="1"/>
  <c r="N560" i="1"/>
  <c r="M560" i="1"/>
  <c r="L560" i="1"/>
  <c r="K560" i="1"/>
  <c r="J560" i="1"/>
  <c r="I560" i="1"/>
  <c r="G560" i="1"/>
  <c r="F560" i="1"/>
  <c r="E560" i="1"/>
  <c r="D560" i="1"/>
  <c r="C560" i="1"/>
  <c r="B560" i="1"/>
  <c r="R559" i="1"/>
  <c r="Q559" i="1"/>
  <c r="O559" i="1"/>
  <c r="N559" i="1"/>
  <c r="M559" i="1"/>
  <c r="L559" i="1"/>
  <c r="K559" i="1"/>
  <c r="J559" i="1"/>
  <c r="I559" i="1"/>
  <c r="G559" i="1"/>
  <c r="F559" i="1"/>
  <c r="E559" i="1"/>
  <c r="D559" i="1"/>
  <c r="C559" i="1"/>
  <c r="B559" i="1"/>
  <c r="R558" i="1"/>
  <c r="Q558" i="1"/>
  <c r="O558" i="1"/>
  <c r="N558" i="1"/>
  <c r="M558" i="1"/>
  <c r="L558" i="1"/>
  <c r="K558" i="1"/>
  <c r="J558" i="1"/>
  <c r="I558" i="1"/>
  <c r="G558" i="1"/>
  <c r="F558" i="1"/>
  <c r="E558" i="1"/>
  <c r="D558" i="1"/>
  <c r="C558" i="1"/>
  <c r="B558" i="1"/>
  <c r="R557" i="1"/>
  <c r="Q557" i="1"/>
  <c r="O557" i="1"/>
  <c r="N557" i="1"/>
  <c r="M557" i="1"/>
  <c r="L557" i="1"/>
  <c r="K557" i="1"/>
  <c r="J557" i="1"/>
  <c r="I557" i="1"/>
  <c r="G557" i="1"/>
  <c r="F557" i="1"/>
  <c r="E557" i="1"/>
  <c r="D557" i="1"/>
  <c r="C557" i="1"/>
  <c r="B557" i="1"/>
  <c r="R556" i="1"/>
  <c r="Q556" i="1"/>
  <c r="O556" i="1"/>
  <c r="N556" i="1"/>
  <c r="M556" i="1"/>
  <c r="L556" i="1"/>
  <c r="K556" i="1"/>
  <c r="J556" i="1"/>
  <c r="I556" i="1"/>
  <c r="G556" i="1"/>
  <c r="F556" i="1"/>
  <c r="E556" i="1"/>
  <c r="D556" i="1"/>
  <c r="C556" i="1"/>
  <c r="B556" i="1"/>
  <c r="R555" i="1"/>
  <c r="Q555" i="1"/>
  <c r="O555" i="1"/>
  <c r="N555" i="1"/>
  <c r="M555" i="1"/>
  <c r="L555" i="1"/>
  <c r="K555" i="1"/>
  <c r="J555" i="1"/>
  <c r="I555" i="1"/>
  <c r="G555" i="1"/>
  <c r="F555" i="1"/>
  <c r="E555" i="1"/>
  <c r="D555" i="1"/>
  <c r="C555" i="1"/>
  <c r="B555" i="1"/>
  <c r="R554" i="1"/>
  <c r="Q554" i="1"/>
  <c r="O554" i="1"/>
  <c r="N554" i="1"/>
  <c r="M554" i="1"/>
  <c r="L554" i="1"/>
  <c r="K554" i="1"/>
  <c r="J554" i="1"/>
  <c r="I554" i="1"/>
  <c r="G554" i="1"/>
  <c r="F554" i="1"/>
  <c r="E554" i="1"/>
  <c r="D554" i="1"/>
  <c r="C554" i="1"/>
  <c r="B554" i="1"/>
  <c r="R553" i="1"/>
  <c r="Q553" i="1"/>
  <c r="O553" i="1"/>
  <c r="N553" i="1"/>
  <c r="M553" i="1"/>
  <c r="L553" i="1"/>
  <c r="K553" i="1"/>
  <c r="J553" i="1"/>
  <c r="I553" i="1"/>
  <c r="G553" i="1"/>
  <c r="F553" i="1"/>
  <c r="E553" i="1"/>
  <c r="D553" i="1"/>
  <c r="C553" i="1"/>
  <c r="B553" i="1"/>
  <c r="R552" i="1"/>
  <c r="Q552" i="1"/>
  <c r="O552" i="1"/>
  <c r="N552" i="1"/>
  <c r="M552" i="1"/>
  <c r="L552" i="1"/>
  <c r="K552" i="1"/>
  <c r="J552" i="1"/>
  <c r="I552" i="1"/>
  <c r="G552" i="1"/>
  <c r="F552" i="1"/>
  <c r="E552" i="1"/>
  <c r="D552" i="1"/>
  <c r="C552" i="1"/>
  <c r="B552" i="1"/>
  <c r="R551" i="1"/>
  <c r="Q551" i="1"/>
  <c r="O551" i="1"/>
  <c r="N551" i="1"/>
  <c r="M551" i="1"/>
  <c r="L551" i="1"/>
  <c r="K551" i="1"/>
  <c r="J551" i="1"/>
  <c r="I551" i="1"/>
  <c r="G551" i="1"/>
  <c r="F551" i="1"/>
  <c r="E551" i="1"/>
  <c r="D551" i="1"/>
  <c r="C551" i="1"/>
  <c r="B551" i="1"/>
  <c r="R550" i="1"/>
  <c r="Q550" i="1"/>
  <c r="O550" i="1"/>
  <c r="N550" i="1"/>
  <c r="M550" i="1"/>
  <c r="L550" i="1"/>
  <c r="K550" i="1"/>
  <c r="J550" i="1"/>
  <c r="I550" i="1"/>
  <c r="G550" i="1"/>
  <c r="F550" i="1"/>
  <c r="E550" i="1"/>
  <c r="D550" i="1"/>
  <c r="C550" i="1"/>
  <c r="B550" i="1"/>
  <c r="R549" i="1"/>
  <c r="Q549" i="1"/>
  <c r="O549" i="1"/>
  <c r="N549" i="1"/>
  <c r="M549" i="1"/>
  <c r="L549" i="1"/>
  <c r="K549" i="1"/>
  <c r="J549" i="1"/>
  <c r="I549" i="1"/>
  <c r="G549" i="1"/>
  <c r="F549" i="1"/>
  <c r="E549" i="1"/>
  <c r="D549" i="1"/>
  <c r="C549" i="1"/>
  <c r="B549" i="1"/>
  <c r="R548" i="1"/>
  <c r="Q548" i="1"/>
  <c r="O548" i="1"/>
  <c r="N548" i="1"/>
  <c r="M548" i="1"/>
  <c r="L548" i="1"/>
  <c r="K548" i="1"/>
  <c r="J548" i="1"/>
  <c r="I548" i="1"/>
  <c r="G548" i="1"/>
  <c r="F548" i="1"/>
  <c r="E548" i="1"/>
  <c r="D548" i="1"/>
  <c r="C548" i="1"/>
  <c r="B548" i="1"/>
  <c r="R547" i="1"/>
  <c r="Q547" i="1"/>
  <c r="O547" i="1"/>
  <c r="N547" i="1"/>
  <c r="M547" i="1"/>
  <c r="L547" i="1"/>
  <c r="K547" i="1"/>
  <c r="J547" i="1"/>
  <c r="I547" i="1"/>
  <c r="G547" i="1"/>
  <c r="F547" i="1"/>
  <c r="E547" i="1"/>
  <c r="D547" i="1"/>
  <c r="C547" i="1"/>
  <c r="B547" i="1"/>
  <c r="R546" i="1"/>
  <c r="Q546" i="1"/>
  <c r="O546" i="1"/>
  <c r="N546" i="1"/>
  <c r="M546" i="1"/>
  <c r="L546" i="1"/>
  <c r="K546" i="1"/>
  <c r="J546" i="1"/>
  <c r="I546" i="1"/>
  <c r="G546" i="1"/>
  <c r="F546" i="1"/>
  <c r="E546" i="1"/>
  <c r="D546" i="1"/>
  <c r="C546" i="1"/>
  <c r="B546" i="1"/>
  <c r="R545" i="1"/>
  <c r="Q545" i="1"/>
  <c r="O545" i="1"/>
  <c r="N545" i="1"/>
  <c r="M545" i="1"/>
  <c r="L545" i="1"/>
  <c r="K545" i="1"/>
  <c r="J545" i="1"/>
  <c r="I545" i="1"/>
  <c r="G545" i="1"/>
  <c r="F545" i="1"/>
  <c r="E545" i="1"/>
  <c r="D545" i="1"/>
  <c r="C545" i="1"/>
  <c r="B545" i="1"/>
  <c r="R544" i="1"/>
  <c r="Q544" i="1"/>
  <c r="O544" i="1"/>
  <c r="N544" i="1"/>
  <c r="M544" i="1"/>
  <c r="L544" i="1"/>
  <c r="K544" i="1"/>
  <c r="J544" i="1"/>
  <c r="I544" i="1"/>
  <c r="G544" i="1"/>
  <c r="F544" i="1"/>
  <c r="E544" i="1"/>
  <c r="D544" i="1"/>
  <c r="C544" i="1"/>
  <c r="B544" i="1"/>
  <c r="R543" i="1"/>
  <c r="Q543" i="1"/>
  <c r="O543" i="1"/>
  <c r="N543" i="1"/>
  <c r="M543" i="1"/>
  <c r="L543" i="1"/>
  <c r="K543" i="1"/>
  <c r="J543" i="1"/>
  <c r="I543" i="1"/>
  <c r="G543" i="1"/>
  <c r="F543" i="1"/>
  <c r="E543" i="1"/>
  <c r="D543" i="1"/>
  <c r="C543" i="1"/>
  <c r="B543" i="1"/>
  <c r="R542" i="1"/>
  <c r="Q542" i="1"/>
  <c r="O542" i="1"/>
  <c r="N542" i="1"/>
  <c r="M542" i="1"/>
  <c r="L542" i="1"/>
  <c r="K542" i="1"/>
  <c r="J542" i="1"/>
  <c r="I542" i="1"/>
  <c r="G542" i="1"/>
  <c r="F542" i="1"/>
  <c r="E542" i="1"/>
  <c r="D542" i="1"/>
  <c r="C542" i="1"/>
  <c r="B542" i="1"/>
  <c r="R541" i="1"/>
  <c r="Q541" i="1"/>
  <c r="O541" i="1"/>
  <c r="N541" i="1"/>
  <c r="M541" i="1"/>
  <c r="L541" i="1"/>
  <c r="K541" i="1"/>
  <c r="J541" i="1"/>
  <c r="I541" i="1"/>
  <c r="G541" i="1"/>
  <c r="F541" i="1"/>
  <c r="E541" i="1"/>
  <c r="D541" i="1"/>
  <c r="C541" i="1"/>
  <c r="B541" i="1"/>
  <c r="R540" i="1"/>
  <c r="Q540" i="1"/>
  <c r="O540" i="1"/>
  <c r="N540" i="1"/>
  <c r="M540" i="1"/>
  <c r="L540" i="1"/>
  <c r="K540" i="1"/>
  <c r="J540" i="1"/>
  <c r="I540" i="1"/>
  <c r="G540" i="1"/>
  <c r="F540" i="1"/>
  <c r="E540" i="1"/>
  <c r="D540" i="1"/>
  <c r="C540" i="1"/>
  <c r="B540" i="1"/>
  <c r="R539" i="1"/>
  <c r="Q539" i="1"/>
  <c r="O539" i="1"/>
  <c r="N539" i="1"/>
  <c r="M539" i="1"/>
  <c r="L539" i="1"/>
  <c r="K539" i="1"/>
  <c r="J539" i="1"/>
  <c r="I539" i="1"/>
  <c r="G539" i="1"/>
  <c r="F539" i="1"/>
  <c r="E539" i="1"/>
  <c r="D539" i="1"/>
  <c r="C539" i="1"/>
  <c r="B539" i="1"/>
  <c r="R538" i="1"/>
  <c r="F691" i="52" s="1"/>
  <c r="Q538" i="1"/>
  <c r="O538" i="1"/>
  <c r="N538" i="1"/>
  <c r="M538" i="1"/>
  <c r="L538" i="1"/>
  <c r="K538" i="1"/>
  <c r="J538" i="1"/>
  <c r="I538" i="1"/>
  <c r="D691" i="52" s="1"/>
  <c r="L691" i="52" s="1"/>
  <c r="G538" i="1"/>
  <c r="F538" i="1"/>
  <c r="E538" i="1"/>
  <c r="D538" i="1"/>
  <c r="C538" i="1"/>
  <c r="B538" i="1"/>
  <c r="R537" i="1"/>
  <c r="Q537" i="1"/>
  <c r="O537" i="1"/>
  <c r="N537" i="1"/>
  <c r="M537" i="1"/>
  <c r="L537" i="1"/>
  <c r="K537" i="1"/>
  <c r="J537" i="1"/>
  <c r="I537" i="1"/>
  <c r="G537" i="1"/>
  <c r="F537" i="1"/>
  <c r="E537" i="1"/>
  <c r="D537" i="1"/>
  <c r="C537" i="1"/>
  <c r="B537" i="1"/>
  <c r="R536" i="1"/>
  <c r="Q536" i="1"/>
  <c r="O536" i="1"/>
  <c r="N536" i="1"/>
  <c r="M536" i="1"/>
  <c r="L536" i="1"/>
  <c r="K536" i="1"/>
  <c r="J536" i="1"/>
  <c r="I536" i="1"/>
  <c r="G536" i="1"/>
  <c r="F536" i="1"/>
  <c r="E536" i="1"/>
  <c r="D536" i="1"/>
  <c r="C536" i="1"/>
  <c r="B536" i="1"/>
  <c r="R535" i="1"/>
  <c r="Q535" i="1"/>
  <c r="O535" i="1"/>
  <c r="N535" i="1"/>
  <c r="M535" i="1"/>
  <c r="L535" i="1"/>
  <c r="K535" i="1"/>
  <c r="J535" i="1"/>
  <c r="I535" i="1"/>
  <c r="G535" i="1"/>
  <c r="F535" i="1"/>
  <c r="E535" i="1"/>
  <c r="D535" i="1"/>
  <c r="C535" i="1"/>
  <c r="B535" i="1"/>
  <c r="R534" i="1"/>
  <c r="Q534" i="1"/>
  <c r="O534" i="1"/>
  <c r="N534" i="1"/>
  <c r="M534" i="1"/>
  <c r="L534" i="1"/>
  <c r="K534" i="1"/>
  <c r="J534" i="1"/>
  <c r="I534" i="1"/>
  <c r="G534" i="1"/>
  <c r="F534" i="1"/>
  <c r="E534" i="1"/>
  <c r="D534" i="1"/>
  <c r="C534" i="1"/>
  <c r="B534" i="1"/>
  <c r="R533" i="1"/>
  <c r="Q533" i="1"/>
  <c r="O533" i="1"/>
  <c r="N533" i="1"/>
  <c r="M533" i="1"/>
  <c r="L533" i="1"/>
  <c r="K533" i="1"/>
  <c r="J533" i="1"/>
  <c r="I533" i="1"/>
  <c r="G533" i="1"/>
  <c r="F533" i="1"/>
  <c r="E533" i="1"/>
  <c r="D533" i="1"/>
  <c r="C533" i="1"/>
  <c r="B533" i="1"/>
  <c r="R532" i="1"/>
  <c r="Q532" i="1"/>
  <c r="O532" i="1"/>
  <c r="N532" i="1"/>
  <c r="M532" i="1"/>
  <c r="L532" i="1"/>
  <c r="K532" i="1"/>
  <c r="J532" i="1"/>
  <c r="I532" i="1"/>
  <c r="G532" i="1"/>
  <c r="F532" i="1"/>
  <c r="E532" i="1"/>
  <c r="D532" i="1"/>
  <c r="C532" i="1"/>
  <c r="B532" i="1"/>
  <c r="R531" i="1"/>
  <c r="Q531" i="1"/>
  <c r="O531" i="1"/>
  <c r="N531" i="1"/>
  <c r="M531" i="1"/>
  <c r="L531" i="1"/>
  <c r="K531" i="1"/>
  <c r="J531" i="1"/>
  <c r="I531" i="1"/>
  <c r="G531" i="1"/>
  <c r="F531" i="1"/>
  <c r="E531" i="1"/>
  <c r="D531" i="1"/>
  <c r="C531" i="1"/>
  <c r="B531" i="1"/>
  <c r="R530" i="1"/>
  <c r="Q530" i="1"/>
  <c r="O530" i="1"/>
  <c r="N530" i="1"/>
  <c r="M530" i="1"/>
  <c r="L530" i="1"/>
  <c r="K530" i="1"/>
  <c r="J530" i="1"/>
  <c r="I530" i="1"/>
  <c r="G530" i="1"/>
  <c r="F530" i="1"/>
  <c r="E530" i="1"/>
  <c r="D530" i="1"/>
  <c r="C530" i="1"/>
  <c r="B530" i="1"/>
  <c r="R529" i="1"/>
  <c r="Q529" i="1"/>
  <c r="O529" i="1"/>
  <c r="N529" i="1"/>
  <c r="M529" i="1"/>
  <c r="L529" i="1"/>
  <c r="K529" i="1"/>
  <c r="J529" i="1"/>
  <c r="I529" i="1"/>
  <c r="G529" i="1"/>
  <c r="F529" i="1"/>
  <c r="E529" i="1"/>
  <c r="D529" i="1"/>
  <c r="C529" i="1"/>
  <c r="B529" i="1"/>
  <c r="R528" i="1"/>
  <c r="F654" i="52" s="1"/>
  <c r="Q528" i="1"/>
  <c r="O528" i="1"/>
  <c r="N528" i="1"/>
  <c r="M528" i="1"/>
  <c r="L528" i="1"/>
  <c r="K528" i="1"/>
  <c r="J528" i="1"/>
  <c r="I528" i="1"/>
  <c r="D654" i="52" s="1"/>
  <c r="L654" i="52" s="1"/>
  <c r="G528" i="1"/>
  <c r="F528" i="1"/>
  <c r="E528" i="1"/>
  <c r="D528" i="1"/>
  <c r="C528" i="1"/>
  <c r="B528" i="1"/>
  <c r="R527" i="1"/>
  <c r="Q527" i="1"/>
  <c r="O527" i="1"/>
  <c r="N527" i="1"/>
  <c r="M527" i="1"/>
  <c r="L527" i="1"/>
  <c r="K527" i="1"/>
  <c r="J527" i="1"/>
  <c r="I527" i="1"/>
  <c r="G527" i="1"/>
  <c r="F527" i="1"/>
  <c r="E527" i="1"/>
  <c r="D527" i="1"/>
  <c r="C527" i="1"/>
  <c r="B527" i="1"/>
  <c r="R526" i="1"/>
  <c r="Q526" i="1"/>
  <c r="O526" i="1"/>
  <c r="N526" i="1"/>
  <c r="M526" i="1"/>
  <c r="L526" i="1"/>
  <c r="K526" i="1"/>
  <c r="J526" i="1"/>
  <c r="I526" i="1"/>
  <c r="G526" i="1"/>
  <c r="F526" i="1"/>
  <c r="E526" i="1"/>
  <c r="D526" i="1"/>
  <c r="C526" i="1"/>
  <c r="B526" i="1"/>
  <c r="R525" i="1"/>
  <c r="Q525" i="1"/>
  <c r="O525" i="1"/>
  <c r="N525" i="1"/>
  <c r="M525" i="1"/>
  <c r="L525" i="1"/>
  <c r="K525" i="1"/>
  <c r="J525" i="1"/>
  <c r="I525" i="1"/>
  <c r="G525" i="1"/>
  <c r="F525" i="1"/>
  <c r="E525" i="1"/>
  <c r="D525" i="1"/>
  <c r="C525" i="1"/>
  <c r="B525" i="1"/>
  <c r="R524" i="1"/>
  <c r="F213" i="52" s="1"/>
  <c r="Q524" i="1"/>
  <c r="O524" i="1"/>
  <c r="N524" i="1"/>
  <c r="M524" i="1"/>
  <c r="L524" i="1"/>
  <c r="K524" i="1"/>
  <c r="J524" i="1"/>
  <c r="I524" i="1"/>
  <c r="D213" i="52" s="1"/>
  <c r="L213" i="52" s="1"/>
  <c r="G524" i="1"/>
  <c r="F524" i="1"/>
  <c r="E524" i="1"/>
  <c r="D524" i="1"/>
  <c r="C524" i="1"/>
  <c r="B524" i="1"/>
  <c r="R523" i="1"/>
  <c r="Q523" i="1"/>
  <c r="O523" i="1"/>
  <c r="N523" i="1"/>
  <c r="M523" i="1"/>
  <c r="L523" i="1"/>
  <c r="K523" i="1"/>
  <c r="J523" i="1"/>
  <c r="I523" i="1"/>
  <c r="G523" i="1"/>
  <c r="F523" i="1"/>
  <c r="E523" i="1"/>
  <c r="D523" i="1"/>
  <c r="C523" i="1"/>
  <c r="B523" i="1"/>
  <c r="R522" i="1"/>
  <c r="Q522" i="1"/>
  <c r="O522" i="1"/>
  <c r="N522" i="1"/>
  <c r="M522" i="1"/>
  <c r="L522" i="1"/>
  <c r="K522" i="1"/>
  <c r="J522" i="1"/>
  <c r="I522" i="1"/>
  <c r="G522" i="1"/>
  <c r="F522" i="1"/>
  <c r="E522" i="1"/>
  <c r="D522" i="1"/>
  <c r="C522" i="1"/>
  <c r="B522" i="1"/>
  <c r="R521" i="1"/>
  <c r="Q521" i="1"/>
  <c r="O521" i="1"/>
  <c r="N521" i="1"/>
  <c r="M521" i="1"/>
  <c r="L521" i="1"/>
  <c r="K521" i="1"/>
  <c r="J521" i="1"/>
  <c r="I521" i="1"/>
  <c r="G521" i="1"/>
  <c r="F521" i="1"/>
  <c r="E521" i="1"/>
  <c r="D521" i="1"/>
  <c r="C521" i="1"/>
  <c r="B521" i="1"/>
  <c r="R520" i="1"/>
  <c r="Q520" i="1"/>
  <c r="O520" i="1"/>
  <c r="N520" i="1"/>
  <c r="M520" i="1"/>
  <c r="L520" i="1"/>
  <c r="K520" i="1"/>
  <c r="J520" i="1"/>
  <c r="I520" i="1"/>
  <c r="G520" i="1"/>
  <c r="F520" i="1"/>
  <c r="E520" i="1"/>
  <c r="D520" i="1"/>
  <c r="C520" i="1"/>
  <c r="B520" i="1"/>
  <c r="R519" i="1"/>
  <c r="Q519" i="1"/>
  <c r="O519" i="1"/>
  <c r="N519" i="1"/>
  <c r="M519" i="1"/>
  <c r="L519" i="1"/>
  <c r="K519" i="1"/>
  <c r="J519" i="1"/>
  <c r="I519" i="1"/>
  <c r="G519" i="1"/>
  <c r="F519" i="1"/>
  <c r="E519" i="1"/>
  <c r="D519" i="1"/>
  <c r="C519" i="1"/>
  <c r="B519" i="1"/>
  <c r="R518" i="1"/>
  <c r="Q518" i="1"/>
  <c r="O518" i="1"/>
  <c r="N518" i="1"/>
  <c r="M518" i="1"/>
  <c r="L518" i="1"/>
  <c r="K518" i="1"/>
  <c r="J518" i="1"/>
  <c r="I518" i="1"/>
  <c r="G518" i="1"/>
  <c r="F518" i="1"/>
  <c r="E518" i="1"/>
  <c r="D518" i="1"/>
  <c r="C518" i="1"/>
  <c r="B518" i="1"/>
  <c r="R517" i="1"/>
  <c r="Q517" i="1"/>
  <c r="O517" i="1"/>
  <c r="N517" i="1"/>
  <c r="M517" i="1"/>
  <c r="L517" i="1"/>
  <c r="K517" i="1"/>
  <c r="J517" i="1"/>
  <c r="I517" i="1"/>
  <c r="G517" i="1"/>
  <c r="F517" i="1"/>
  <c r="E517" i="1"/>
  <c r="D517" i="1"/>
  <c r="C517" i="1"/>
  <c r="B517" i="1"/>
  <c r="R516" i="1"/>
  <c r="Q516" i="1"/>
  <c r="O516" i="1"/>
  <c r="N516" i="1"/>
  <c r="M516" i="1"/>
  <c r="L516" i="1"/>
  <c r="K516" i="1"/>
  <c r="J516" i="1"/>
  <c r="I516" i="1"/>
  <c r="G516" i="1"/>
  <c r="F516" i="1"/>
  <c r="E516" i="1"/>
  <c r="D516" i="1"/>
  <c r="C516" i="1"/>
  <c r="B516" i="1"/>
  <c r="R515" i="1"/>
  <c r="Q515" i="1"/>
  <c r="O515" i="1"/>
  <c r="N515" i="1"/>
  <c r="M515" i="1"/>
  <c r="L515" i="1"/>
  <c r="K515" i="1"/>
  <c r="J515" i="1"/>
  <c r="I515" i="1"/>
  <c r="G515" i="1"/>
  <c r="F515" i="1"/>
  <c r="E515" i="1"/>
  <c r="D515" i="1"/>
  <c r="C515" i="1"/>
  <c r="B515" i="1"/>
  <c r="R514" i="1"/>
  <c r="Q514" i="1"/>
  <c r="O514" i="1"/>
  <c r="N514" i="1"/>
  <c r="M514" i="1"/>
  <c r="L514" i="1"/>
  <c r="K514" i="1"/>
  <c r="J514" i="1"/>
  <c r="I514" i="1"/>
  <c r="G514" i="1"/>
  <c r="F514" i="1"/>
  <c r="E514" i="1"/>
  <c r="D514" i="1"/>
  <c r="C514" i="1"/>
  <c r="B514" i="1"/>
  <c r="R513" i="1"/>
  <c r="Q513" i="1"/>
  <c r="O513" i="1"/>
  <c r="N513" i="1"/>
  <c r="M513" i="1"/>
  <c r="L513" i="1"/>
  <c r="K513" i="1"/>
  <c r="J513" i="1"/>
  <c r="I513" i="1"/>
  <c r="G513" i="1"/>
  <c r="F513" i="1"/>
  <c r="E513" i="1"/>
  <c r="D513" i="1"/>
  <c r="C513" i="1"/>
  <c r="B513" i="1"/>
  <c r="R512" i="1"/>
  <c r="Q512" i="1"/>
  <c r="O512" i="1"/>
  <c r="N512" i="1"/>
  <c r="M512" i="1"/>
  <c r="L512" i="1"/>
  <c r="K512" i="1"/>
  <c r="J512" i="1"/>
  <c r="I512" i="1"/>
  <c r="G512" i="1"/>
  <c r="F512" i="1"/>
  <c r="E512" i="1"/>
  <c r="D512" i="1"/>
  <c r="C512" i="1"/>
  <c r="B512" i="1"/>
  <c r="R511" i="1"/>
  <c r="Q511" i="1"/>
  <c r="O511" i="1"/>
  <c r="N511" i="1"/>
  <c r="M511" i="1"/>
  <c r="L511" i="1"/>
  <c r="K511" i="1"/>
  <c r="J511" i="1"/>
  <c r="I511" i="1"/>
  <c r="G511" i="1"/>
  <c r="F511" i="1"/>
  <c r="E511" i="1"/>
  <c r="D511" i="1"/>
  <c r="C511" i="1"/>
  <c r="B511" i="1"/>
  <c r="R510" i="1"/>
  <c r="Q510" i="1"/>
  <c r="O510" i="1"/>
  <c r="N510" i="1"/>
  <c r="M510" i="1"/>
  <c r="L510" i="1"/>
  <c r="K510" i="1"/>
  <c r="J510" i="1"/>
  <c r="I510" i="1"/>
  <c r="G510" i="1"/>
  <c r="F510" i="1"/>
  <c r="E510" i="1"/>
  <c r="D510" i="1"/>
  <c r="C510" i="1"/>
  <c r="B510" i="1"/>
  <c r="R509" i="1"/>
  <c r="Q509" i="1"/>
  <c r="O509" i="1"/>
  <c r="N509" i="1"/>
  <c r="M509" i="1"/>
  <c r="L509" i="1"/>
  <c r="K509" i="1"/>
  <c r="J509" i="1"/>
  <c r="I509" i="1"/>
  <c r="G509" i="1"/>
  <c r="F509" i="1"/>
  <c r="E509" i="1"/>
  <c r="D509" i="1"/>
  <c r="C509" i="1"/>
  <c r="B509" i="1"/>
  <c r="R508" i="1"/>
  <c r="Q508" i="1"/>
  <c r="O508" i="1"/>
  <c r="N508" i="1"/>
  <c r="M508" i="1"/>
  <c r="L508" i="1"/>
  <c r="K508" i="1"/>
  <c r="J508" i="1"/>
  <c r="I508" i="1"/>
  <c r="G508" i="1"/>
  <c r="F508" i="1"/>
  <c r="E508" i="1"/>
  <c r="D508" i="1"/>
  <c r="C508" i="1"/>
  <c r="B508" i="1"/>
  <c r="R507" i="1"/>
  <c r="Q507" i="1"/>
  <c r="O507" i="1"/>
  <c r="N507" i="1"/>
  <c r="M507" i="1"/>
  <c r="L507" i="1"/>
  <c r="K507" i="1"/>
  <c r="J507" i="1"/>
  <c r="I507" i="1"/>
  <c r="G507" i="1"/>
  <c r="F507" i="1"/>
  <c r="E507" i="1"/>
  <c r="D507" i="1"/>
  <c r="C507" i="1"/>
  <c r="B507" i="1"/>
  <c r="R506" i="1"/>
  <c r="Q506" i="1"/>
  <c r="O506" i="1"/>
  <c r="N506" i="1"/>
  <c r="M506" i="1"/>
  <c r="L506" i="1"/>
  <c r="K506" i="1"/>
  <c r="J506" i="1"/>
  <c r="I506" i="1"/>
  <c r="G506" i="1"/>
  <c r="F506" i="1"/>
  <c r="E506" i="1"/>
  <c r="D506" i="1"/>
  <c r="C506" i="1"/>
  <c r="B506" i="1"/>
  <c r="R505" i="1"/>
  <c r="Q505" i="1"/>
  <c r="O505" i="1"/>
  <c r="N505" i="1"/>
  <c r="M505" i="1"/>
  <c r="L505" i="1"/>
  <c r="K505" i="1"/>
  <c r="J505" i="1"/>
  <c r="I505" i="1"/>
  <c r="G505" i="1"/>
  <c r="F505" i="1"/>
  <c r="E505" i="1"/>
  <c r="D505" i="1"/>
  <c r="C505" i="1"/>
  <c r="B505" i="1"/>
  <c r="R504" i="1"/>
  <c r="F365" i="52" s="1"/>
  <c r="Q504" i="1"/>
  <c r="O504" i="1"/>
  <c r="N504" i="1"/>
  <c r="M504" i="1"/>
  <c r="L504" i="1"/>
  <c r="K504" i="1"/>
  <c r="J504" i="1"/>
  <c r="I504" i="1"/>
  <c r="G504" i="1"/>
  <c r="F504" i="1"/>
  <c r="E504" i="1"/>
  <c r="D504" i="1"/>
  <c r="C504" i="1"/>
  <c r="B504" i="1"/>
  <c r="R503" i="1"/>
  <c r="Q503" i="1"/>
  <c r="O503" i="1"/>
  <c r="N503" i="1"/>
  <c r="M503" i="1"/>
  <c r="L503" i="1"/>
  <c r="K503" i="1"/>
  <c r="J503" i="1"/>
  <c r="I503" i="1"/>
  <c r="G503" i="1"/>
  <c r="F503" i="1"/>
  <c r="E503" i="1"/>
  <c r="D503" i="1"/>
  <c r="C503" i="1"/>
  <c r="B503" i="1"/>
  <c r="R502" i="1"/>
  <c r="Q502" i="1"/>
  <c r="O502" i="1"/>
  <c r="N502" i="1"/>
  <c r="M502" i="1"/>
  <c r="L502" i="1"/>
  <c r="K502" i="1"/>
  <c r="J502" i="1"/>
  <c r="I502" i="1"/>
  <c r="G502" i="1"/>
  <c r="F502" i="1"/>
  <c r="E502" i="1"/>
  <c r="D502" i="1"/>
  <c r="C502" i="1"/>
  <c r="B502" i="1"/>
  <c r="R501" i="1"/>
  <c r="Q501" i="1"/>
  <c r="O501" i="1"/>
  <c r="N501" i="1"/>
  <c r="M501" i="1"/>
  <c r="L501" i="1"/>
  <c r="K501" i="1"/>
  <c r="J501" i="1"/>
  <c r="I501" i="1"/>
  <c r="G501" i="1"/>
  <c r="F501" i="1"/>
  <c r="E501" i="1"/>
  <c r="D501" i="1"/>
  <c r="C501" i="1"/>
  <c r="B501" i="1"/>
  <c r="R500" i="1"/>
  <c r="Q500" i="1"/>
  <c r="O500" i="1"/>
  <c r="N500" i="1"/>
  <c r="M500" i="1"/>
  <c r="L500" i="1"/>
  <c r="K500" i="1"/>
  <c r="J500" i="1"/>
  <c r="I500" i="1"/>
  <c r="G500" i="1"/>
  <c r="F500" i="1"/>
  <c r="E500" i="1"/>
  <c r="D500" i="1"/>
  <c r="C500" i="1"/>
  <c r="B500" i="1"/>
  <c r="R499" i="1"/>
  <c r="Q499" i="1"/>
  <c r="O499" i="1"/>
  <c r="N499" i="1"/>
  <c r="M499" i="1"/>
  <c r="L499" i="1"/>
  <c r="K499" i="1"/>
  <c r="J499" i="1"/>
  <c r="I499" i="1"/>
  <c r="G499" i="1"/>
  <c r="F499" i="1"/>
  <c r="E499" i="1"/>
  <c r="D499" i="1"/>
  <c r="C499" i="1"/>
  <c r="B499" i="1"/>
  <c r="R498" i="1"/>
  <c r="Q498" i="1"/>
  <c r="O498" i="1"/>
  <c r="N498" i="1"/>
  <c r="M498" i="1"/>
  <c r="L498" i="1"/>
  <c r="K498" i="1"/>
  <c r="J498" i="1"/>
  <c r="I498" i="1"/>
  <c r="G498" i="1"/>
  <c r="F498" i="1"/>
  <c r="E498" i="1"/>
  <c r="D498" i="1"/>
  <c r="C498" i="1"/>
  <c r="B498" i="1"/>
  <c r="R497" i="1"/>
  <c r="Q497" i="1"/>
  <c r="O497" i="1"/>
  <c r="N497" i="1"/>
  <c r="M497" i="1"/>
  <c r="L497" i="1"/>
  <c r="K497" i="1"/>
  <c r="J497" i="1"/>
  <c r="I497" i="1"/>
  <c r="G497" i="1"/>
  <c r="F497" i="1"/>
  <c r="E497" i="1"/>
  <c r="D497" i="1"/>
  <c r="C497" i="1"/>
  <c r="B497" i="1"/>
  <c r="R496" i="1"/>
  <c r="Q496" i="1"/>
  <c r="O496" i="1"/>
  <c r="N496" i="1"/>
  <c r="M496" i="1"/>
  <c r="L496" i="1"/>
  <c r="K496" i="1"/>
  <c r="J496" i="1"/>
  <c r="I496" i="1"/>
  <c r="G496" i="1"/>
  <c r="F496" i="1"/>
  <c r="E496" i="1"/>
  <c r="D496" i="1"/>
  <c r="C496" i="1"/>
  <c r="B496" i="1"/>
  <c r="R495" i="1"/>
  <c r="Q495" i="1"/>
  <c r="O495" i="1"/>
  <c r="N495" i="1"/>
  <c r="M495" i="1"/>
  <c r="L495" i="1"/>
  <c r="K495" i="1"/>
  <c r="J495" i="1"/>
  <c r="I495" i="1"/>
  <c r="G495" i="1"/>
  <c r="F495" i="1"/>
  <c r="E495" i="1"/>
  <c r="D495" i="1"/>
  <c r="C495" i="1"/>
  <c r="B495" i="1"/>
  <c r="R494" i="1"/>
  <c r="Q494" i="1"/>
  <c r="O494" i="1"/>
  <c r="N494" i="1"/>
  <c r="M494" i="1"/>
  <c r="L494" i="1"/>
  <c r="K494" i="1"/>
  <c r="J494" i="1"/>
  <c r="I494" i="1"/>
  <c r="G494" i="1"/>
  <c r="F494" i="1"/>
  <c r="E494" i="1"/>
  <c r="D494" i="1"/>
  <c r="C494" i="1"/>
  <c r="B494" i="1"/>
  <c r="R493" i="1"/>
  <c r="Q493" i="1"/>
  <c r="O493" i="1"/>
  <c r="N493" i="1"/>
  <c r="M493" i="1"/>
  <c r="L493" i="1"/>
  <c r="K493" i="1"/>
  <c r="J493" i="1"/>
  <c r="I493" i="1"/>
  <c r="G493" i="1"/>
  <c r="F493" i="1"/>
  <c r="E493" i="1"/>
  <c r="D493" i="1"/>
  <c r="C493" i="1"/>
  <c r="B493" i="1"/>
  <c r="R492" i="1"/>
  <c r="Q492" i="1"/>
  <c r="O492" i="1"/>
  <c r="N492" i="1"/>
  <c r="M492" i="1"/>
  <c r="L492" i="1"/>
  <c r="K492" i="1"/>
  <c r="J492" i="1"/>
  <c r="I492" i="1"/>
  <c r="G492" i="1"/>
  <c r="F492" i="1"/>
  <c r="E492" i="1"/>
  <c r="D492" i="1"/>
  <c r="C492" i="1"/>
  <c r="B492" i="1"/>
  <c r="R491" i="1"/>
  <c r="Q491" i="1"/>
  <c r="O491" i="1"/>
  <c r="N491" i="1"/>
  <c r="M491" i="1"/>
  <c r="L491" i="1"/>
  <c r="K491" i="1"/>
  <c r="J491" i="1"/>
  <c r="I491" i="1"/>
  <c r="D587" i="52" s="1"/>
  <c r="L587" i="52" s="1"/>
  <c r="G491" i="1"/>
  <c r="F491" i="1"/>
  <c r="E491" i="1"/>
  <c r="D491" i="1"/>
  <c r="C491" i="1"/>
  <c r="B491" i="1"/>
  <c r="R490" i="1"/>
  <c r="Q490" i="1"/>
  <c r="O490" i="1"/>
  <c r="N490" i="1"/>
  <c r="M490" i="1"/>
  <c r="L490" i="1"/>
  <c r="K490" i="1"/>
  <c r="J490" i="1"/>
  <c r="I490" i="1"/>
  <c r="G490" i="1"/>
  <c r="F490" i="1"/>
  <c r="E490" i="1"/>
  <c r="D490" i="1"/>
  <c r="C490" i="1"/>
  <c r="B490" i="1"/>
  <c r="R489" i="1"/>
  <c r="Q489" i="1"/>
  <c r="O489" i="1"/>
  <c r="N489" i="1"/>
  <c r="M489" i="1"/>
  <c r="L489" i="1"/>
  <c r="K489" i="1"/>
  <c r="J489" i="1"/>
  <c r="I489" i="1"/>
  <c r="G489" i="1"/>
  <c r="F489" i="1"/>
  <c r="E489" i="1"/>
  <c r="D489" i="1"/>
  <c r="C489" i="1"/>
  <c r="B489" i="1"/>
  <c r="R488" i="1"/>
  <c r="Q488" i="1"/>
  <c r="O488" i="1"/>
  <c r="N488" i="1"/>
  <c r="M488" i="1"/>
  <c r="L488" i="1"/>
  <c r="K488" i="1"/>
  <c r="J488" i="1"/>
  <c r="I488" i="1"/>
  <c r="G488" i="1"/>
  <c r="F488" i="1"/>
  <c r="E488" i="1"/>
  <c r="D488" i="1"/>
  <c r="C488" i="1"/>
  <c r="B488" i="1"/>
  <c r="R487" i="1"/>
  <c r="Q487" i="1"/>
  <c r="O487" i="1"/>
  <c r="N487" i="1"/>
  <c r="M487" i="1"/>
  <c r="L487" i="1"/>
  <c r="K487" i="1"/>
  <c r="J487" i="1"/>
  <c r="I487" i="1"/>
  <c r="G487" i="1"/>
  <c r="F487" i="1"/>
  <c r="E487" i="1"/>
  <c r="D487" i="1"/>
  <c r="C487" i="1"/>
  <c r="B487" i="1"/>
  <c r="R486" i="1"/>
  <c r="Q486" i="1"/>
  <c r="O486" i="1"/>
  <c r="N486" i="1"/>
  <c r="M486" i="1"/>
  <c r="L486" i="1"/>
  <c r="K486" i="1"/>
  <c r="J486" i="1"/>
  <c r="I486" i="1"/>
  <c r="G486" i="1"/>
  <c r="F486" i="1"/>
  <c r="E486" i="1"/>
  <c r="D486" i="1"/>
  <c r="C486" i="1"/>
  <c r="B486" i="1"/>
  <c r="R485" i="1"/>
  <c r="Q485" i="1"/>
  <c r="O485" i="1"/>
  <c r="N485" i="1"/>
  <c r="M485" i="1"/>
  <c r="L485" i="1"/>
  <c r="K485" i="1"/>
  <c r="J485" i="1"/>
  <c r="I485" i="1"/>
  <c r="G485" i="1"/>
  <c r="F485" i="1"/>
  <c r="E485" i="1"/>
  <c r="D485" i="1"/>
  <c r="C485" i="1"/>
  <c r="B485" i="1"/>
  <c r="R484" i="1"/>
  <c r="Q484" i="1"/>
  <c r="O484" i="1"/>
  <c r="N484" i="1"/>
  <c r="M484" i="1"/>
  <c r="L484" i="1"/>
  <c r="K484" i="1"/>
  <c r="J484" i="1"/>
  <c r="I484" i="1"/>
  <c r="G484" i="1"/>
  <c r="F484" i="1"/>
  <c r="E484" i="1"/>
  <c r="D484" i="1"/>
  <c r="C484" i="1"/>
  <c r="B484" i="1"/>
  <c r="R483" i="1"/>
  <c r="Q483" i="1"/>
  <c r="O483" i="1"/>
  <c r="N483" i="1"/>
  <c r="M483" i="1"/>
  <c r="L483" i="1"/>
  <c r="K483" i="1"/>
  <c r="J483" i="1"/>
  <c r="I483" i="1"/>
  <c r="G483" i="1"/>
  <c r="F483" i="1"/>
  <c r="E483" i="1"/>
  <c r="D483" i="1"/>
  <c r="C483" i="1"/>
  <c r="B483" i="1"/>
  <c r="R482" i="1"/>
  <c r="Q482" i="1"/>
  <c r="O482" i="1"/>
  <c r="N482" i="1"/>
  <c r="M482" i="1"/>
  <c r="L482" i="1"/>
  <c r="K482" i="1"/>
  <c r="J482" i="1"/>
  <c r="I482" i="1"/>
  <c r="G482" i="1"/>
  <c r="F482" i="1"/>
  <c r="E482" i="1"/>
  <c r="D482" i="1"/>
  <c r="C482" i="1"/>
  <c r="B482" i="1"/>
  <c r="R481" i="1"/>
  <c r="Q481" i="1"/>
  <c r="O481" i="1"/>
  <c r="N481" i="1"/>
  <c r="M481" i="1"/>
  <c r="L481" i="1"/>
  <c r="K481" i="1"/>
  <c r="J481" i="1"/>
  <c r="I481" i="1"/>
  <c r="G481" i="1"/>
  <c r="F481" i="1"/>
  <c r="E481" i="1"/>
  <c r="D481" i="1"/>
  <c r="C481" i="1"/>
  <c r="B481" i="1"/>
  <c r="R480" i="1"/>
  <c r="Q480" i="1"/>
  <c r="O480" i="1"/>
  <c r="N480" i="1"/>
  <c r="M480" i="1"/>
  <c r="L480" i="1"/>
  <c r="K480" i="1"/>
  <c r="J480" i="1"/>
  <c r="I480" i="1"/>
  <c r="G480" i="1"/>
  <c r="F480" i="1"/>
  <c r="E480" i="1"/>
  <c r="D480" i="1"/>
  <c r="C480" i="1"/>
  <c r="B480" i="1"/>
  <c r="R479" i="1"/>
  <c r="Q479" i="1"/>
  <c r="O479" i="1"/>
  <c r="N479" i="1"/>
  <c r="M479" i="1"/>
  <c r="L479" i="1"/>
  <c r="K479" i="1"/>
  <c r="J479" i="1"/>
  <c r="I479" i="1"/>
  <c r="G479" i="1"/>
  <c r="F479" i="1"/>
  <c r="E479" i="1"/>
  <c r="D479" i="1"/>
  <c r="C479" i="1"/>
  <c r="B479" i="1"/>
  <c r="R478" i="1"/>
  <c r="Q478" i="1"/>
  <c r="O478" i="1"/>
  <c r="N478" i="1"/>
  <c r="M478" i="1"/>
  <c r="L478" i="1"/>
  <c r="K478" i="1"/>
  <c r="J478" i="1"/>
  <c r="I478" i="1"/>
  <c r="G478" i="1"/>
  <c r="F478" i="1"/>
  <c r="E478" i="1"/>
  <c r="D478" i="1"/>
  <c r="C478" i="1"/>
  <c r="B478" i="1"/>
  <c r="R477" i="1"/>
  <c r="Q477" i="1"/>
  <c r="O477" i="1"/>
  <c r="N477" i="1"/>
  <c r="M477" i="1"/>
  <c r="L477" i="1"/>
  <c r="K477" i="1"/>
  <c r="J477" i="1"/>
  <c r="I477" i="1"/>
  <c r="G477" i="1"/>
  <c r="F477" i="1"/>
  <c r="E477" i="1"/>
  <c r="D477" i="1"/>
  <c r="C477" i="1"/>
  <c r="B477" i="1"/>
  <c r="R476" i="1"/>
  <c r="Q476" i="1"/>
  <c r="O476" i="1"/>
  <c r="N476" i="1"/>
  <c r="M476" i="1"/>
  <c r="L476" i="1"/>
  <c r="K476" i="1"/>
  <c r="J476" i="1"/>
  <c r="I476" i="1"/>
  <c r="G476" i="1"/>
  <c r="F476" i="1"/>
  <c r="E476" i="1"/>
  <c r="D476" i="1"/>
  <c r="C476" i="1"/>
  <c r="B476" i="1"/>
  <c r="R475" i="1"/>
  <c r="Q475" i="1"/>
  <c r="O475" i="1"/>
  <c r="N475" i="1"/>
  <c r="M475" i="1"/>
  <c r="L475" i="1"/>
  <c r="K475" i="1"/>
  <c r="J475" i="1"/>
  <c r="I475" i="1"/>
  <c r="G475" i="1"/>
  <c r="F475" i="1"/>
  <c r="E475" i="1"/>
  <c r="D475" i="1"/>
  <c r="C475" i="1"/>
  <c r="B475" i="1"/>
  <c r="R474" i="1"/>
  <c r="Q474" i="1"/>
  <c r="O474" i="1"/>
  <c r="N474" i="1"/>
  <c r="M474" i="1"/>
  <c r="L474" i="1"/>
  <c r="K474" i="1"/>
  <c r="J474" i="1"/>
  <c r="I474" i="1"/>
  <c r="G474" i="1"/>
  <c r="F474" i="1"/>
  <c r="E474" i="1"/>
  <c r="D474" i="1"/>
  <c r="C474" i="1"/>
  <c r="B474" i="1"/>
  <c r="R473" i="1"/>
  <c r="F613" i="52" s="1"/>
  <c r="Q473" i="1"/>
  <c r="O473" i="1"/>
  <c r="N473" i="1"/>
  <c r="M473" i="1"/>
  <c r="L473" i="1"/>
  <c r="K473" i="1"/>
  <c r="J473" i="1"/>
  <c r="I473" i="1"/>
  <c r="D613" i="52" s="1"/>
  <c r="L613" i="52" s="1"/>
  <c r="G473" i="1"/>
  <c r="F473" i="1"/>
  <c r="E473" i="1"/>
  <c r="D473" i="1"/>
  <c r="C473" i="1"/>
  <c r="B473" i="1"/>
  <c r="R472" i="1"/>
  <c r="Q472" i="1"/>
  <c r="O472" i="1"/>
  <c r="N472" i="1"/>
  <c r="M472" i="1"/>
  <c r="L472" i="1"/>
  <c r="K472" i="1"/>
  <c r="J472" i="1"/>
  <c r="I472" i="1"/>
  <c r="G472" i="1"/>
  <c r="F472" i="1"/>
  <c r="E472" i="1"/>
  <c r="D472" i="1"/>
  <c r="C472" i="1"/>
  <c r="B472" i="1"/>
  <c r="R471" i="1"/>
  <c r="Q471" i="1"/>
  <c r="O471" i="1"/>
  <c r="N471" i="1"/>
  <c r="M471" i="1"/>
  <c r="L471" i="1"/>
  <c r="K471" i="1"/>
  <c r="J471" i="1"/>
  <c r="I471" i="1"/>
  <c r="G471" i="1"/>
  <c r="F471" i="1"/>
  <c r="E471" i="1"/>
  <c r="D471" i="1"/>
  <c r="C471" i="1"/>
  <c r="B471" i="1"/>
  <c r="R470" i="1"/>
  <c r="G534" i="51" s="1"/>
  <c r="Q470" i="1"/>
  <c r="O470" i="1"/>
  <c r="N470" i="1"/>
  <c r="F534" i="51" s="1"/>
  <c r="M470" i="1"/>
  <c r="L470" i="1"/>
  <c r="K470" i="1"/>
  <c r="E534" i="51" s="1"/>
  <c r="J470" i="1"/>
  <c r="D534" i="51" s="1"/>
  <c r="I470" i="1"/>
  <c r="C534" i="51" s="1"/>
  <c r="G470" i="1"/>
  <c r="F470" i="1"/>
  <c r="E470" i="1"/>
  <c r="D470" i="1"/>
  <c r="C470" i="1"/>
  <c r="B470" i="1"/>
  <c r="B534" i="51" s="1"/>
  <c r="R469" i="1"/>
  <c r="Q469" i="1"/>
  <c r="O469" i="1"/>
  <c r="N469" i="1"/>
  <c r="M469" i="1"/>
  <c r="L469" i="1"/>
  <c r="K469" i="1"/>
  <c r="J469" i="1"/>
  <c r="I469" i="1"/>
  <c r="G469" i="1"/>
  <c r="F469" i="1"/>
  <c r="E469" i="1"/>
  <c r="D469" i="1"/>
  <c r="C469" i="1"/>
  <c r="B469" i="1"/>
  <c r="R468" i="1"/>
  <c r="Q468" i="1"/>
  <c r="O468" i="1"/>
  <c r="N468" i="1"/>
  <c r="M468" i="1"/>
  <c r="L468" i="1"/>
  <c r="K468" i="1"/>
  <c r="J468" i="1"/>
  <c r="I468" i="1"/>
  <c r="G468" i="1"/>
  <c r="F468" i="1"/>
  <c r="E468" i="1"/>
  <c r="D468" i="1"/>
  <c r="C468" i="1"/>
  <c r="B468" i="1"/>
  <c r="R467" i="1"/>
  <c r="Q467" i="1"/>
  <c r="O467" i="1"/>
  <c r="N467" i="1"/>
  <c r="M467" i="1"/>
  <c r="L467" i="1"/>
  <c r="K467" i="1"/>
  <c r="J467" i="1"/>
  <c r="I467" i="1"/>
  <c r="G467" i="1"/>
  <c r="F467" i="1"/>
  <c r="E467" i="1"/>
  <c r="D467" i="1"/>
  <c r="C467" i="1"/>
  <c r="B467" i="1"/>
  <c r="R466" i="1"/>
  <c r="G101" i="51" s="1"/>
  <c r="Q466" i="1"/>
  <c r="O466" i="1"/>
  <c r="N466" i="1"/>
  <c r="F101" i="51" s="1"/>
  <c r="M466" i="1"/>
  <c r="L466" i="1"/>
  <c r="K466" i="1"/>
  <c r="E101" i="51" s="1"/>
  <c r="J466" i="1"/>
  <c r="D101" i="51" s="1"/>
  <c r="I466" i="1"/>
  <c r="C101" i="51" s="1"/>
  <c r="G466" i="1"/>
  <c r="F466" i="1"/>
  <c r="E466" i="1"/>
  <c r="D466" i="1"/>
  <c r="C466" i="1"/>
  <c r="B466" i="1"/>
  <c r="B101" i="51" s="1"/>
  <c r="R465" i="1"/>
  <c r="Q465" i="1"/>
  <c r="O465" i="1"/>
  <c r="N465" i="1"/>
  <c r="M465" i="1"/>
  <c r="L465" i="1"/>
  <c r="K465" i="1"/>
  <c r="J465" i="1"/>
  <c r="I465" i="1"/>
  <c r="G465" i="1"/>
  <c r="F465" i="1"/>
  <c r="E465" i="1"/>
  <c r="D465" i="1"/>
  <c r="C465" i="1"/>
  <c r="B465" i="1"/>
  <c r="R464" i="1"/>
  <c r="Q464" i="1"/>
  <c r="O464" i="1"/>
  <c r="N464" i="1"/>
  <c r="M464" i="1"/>
  <c r="L464" i="1"/>
  <c r="K464" i="1"/>
  <c r="J464" i="1"/>
  <c r="I464" i="1"/>
  <c r="G464" i="1"/>
  <c r="F464" i="1"/>
  <c r="E464" i="1"/>
  <c r="D464" i="1"/>
  <c r="C464" i="1"/>
  <c r="B464" i="1"/>
  <c r="R463" i="1"/>
  <c r="Q463" i="1"/>
  <c r="O463" i="1"/>
  <c r="N463" i="1"/>
  <c r="M463" i="1"/>
  <c r="L463" i="1"/>
  <c r="K463" i="1"/>
  <c r="J463" i="1"/>
  <c r="I463" i="1"/>
  <c r="G463" i="1"/>
  <c r="F463" i="1"/>
  <c r="E463" i="1"/>
  <c r="D463" i="1"/>
  <c r="C463" i="1"/>
  <c r="B463" i="1"/>
  <c r="R462" i="1"/>
  <c r="Q462" i="1"/>
  <c r="O462" i="1"/>
  <c r="N462" i="1"/>
  <c r="M462" i="1"/>
  <c r="L462" i="1"/>
  <c r="K462" i="1"/>
  <c r="J462" i="1"/>
  <c r="I462" i="1"/>
  <c r="G462" i="1"/>
  <c r="F462" i="1"/>
  <c r="E462" i="1"/>
  <c r="D462" i="1"/>
  <c r="C462" i="1"/>
  <c r="B462" i="1"/>
  <c r="R461" i="1"/>
  <c r="Q461" i="1"/>
  <c r="O461" i="1"/>
  <c r="N461" i="1"/>
  <c r="M461" i="1"/>
  <c r="L461" i="1"/>
  <c r="K461" i="1"/>
  <c r="J461" i="1"/>
  <c r="I461" i="1"/>
  <c r="G461" i="1"/>
  <c r="F461" i="1"/>
  <c r="E461" i="1"/>
  <c r="D461" i="1"/>
  <c r="C461" i="1"/>
  <c r="B461" i="1"/>
  <c r="R460" i="1"/>
  <c r="Q460" i="1"/>
  <c r="O460" i="1"/>
  <c r="N460" i="1"/>
  <c r="M460" i="1"/>
  <c r="L460" i="1"/>
  <c r="K460" i="1"/>
  <c r="J460" i="1"/>
  <c r="I460" i="1"/>
  <c r="G460" i="1"/>
  <c r="F460" i="1"/>
  <c r="E460" i="1"/>
  <c r="D460" i="1"/>
  <c r="C460" i="1"/>
  <c r="B460" i="1"/>
  <c r="R459" i="1"/>
  <c r="Q459" i="1"/>
  <c r="O459" i="1"/>
  <c r="N459" i="1"/>
  <c r="M459" i="1"/>
  <c r="L459" i="1"/>
  <c r="K459" i="1"/>
  <c r="J459" i="1"/>
  <c r="I459" i="1"/>
  <c r="G459" i="1"/>
  <c r="F459" i="1"/>
  <c r="E459" i="1"/>
  <c r="D459" i="1"/>
  <c r="C459" i="1"/>
  <c r="B459" i="1"/>
  <c r="R458" i="1"/>
  <c r="Q458" i="1"/>
  <c r="O458" i="1"/>
  <c r="N458" i="1"/>
  <c r="M458" i="1"/>
  <c r="L458" i="1"/>
  <c r="K458" i="1"/>
  <c r="J458" i="1"/>
  <c r="I458" i="1"/>
  <c r="G458" i="1"/>
  <c r="F458" i="1"/>
  <c r="E458" i="1"/>
  <c r="D458" i="1"/>
  <c r="C458" i="1"/>
  <c r="B458" i="1"/>
  <c r="R457" i="1"/>
  <c r="F387" i="52" s="1"/>
  <c r="Q457" i="1"/>
  <c r="O457" i="1"/>
  <c r="N457" i="1"/>
  <c r="M457" i="1"/>
  <c r="L457" i="1"/>
  <c r="K457" i="1"/>
  <c r="J457" i="1"/>
  <c r="I457" i="1"/>
  <c r="D387" i="52" s="1"/>
  <c r="L387" i="52" s="1"/>
  <c r="G457" i="1"/>
  <c r="F457" i="1"/>
  <c r="E457" i="1"/>
  <c r="D457" i="1"/>
  <c r="C457" i="1"/>
  <c r="B457" i="1"/>
  <c r="R456" i="1"/>
  <c r="Q456" i="1"/>
  <c r="O456" i="1"/>
  <c r="N456" i="1"/>
  <c r="M456" i="1"/>
  <c r="L456" i="1"/>
  <c r="K456" i="1"/>
  <c r="J456" i="1"/>
  <c r="I456" i="1"/>
  <c r="G456" i="1"/>
  <c r="F456" i="1"/>
  <c r="E456" i="1"/>
  <c r="D456" i="1"/>
  <c r="C456" i="1"/>
  <c r="B456" i="1"/>
  <c r="R455" i="1"/>
  <c r="Q455" i="1"/>
  <c r="O455" i="1"/>
  <c r="N455" i="1"/>
  <c r="M455" i="1"/>
  <c r="L455" i="1"/>
  <c r="K455" i="1"/>
  <c r="J455" i="1"/>
  <c r="I455" i="1"/>
  <c r="G455" i="1"/>
  <c r="F455" i="1"/>
  <c r="E455" i="1"/>
  <c r="D455" i="1"/>
  <c r="C455" i="1"/>
  <c r="B455" i="1"/>
  <c r="R454" i="1"/>
  <c r="Q454" i="1"/>
  <c r="O454" i="1"/>
  <c r="N454" i="1"/>
  <c r="M454" i="1"/>
  <c r="L454" i="1"/>
  <c r="K454" i="1"/>
  <c r="J454" i="1"/>
  <c r="I454" i="1"/>
  <c r="G454" i="1"/>
  <c r="F454" i="1"/>
  <c r="E454" i="1"/>
  <c r="D454" i="1"/>
  <c r="C454" i="1"/>
  <c r="B454" i="1"/>
  <c r="R453" i="1"/>
  <c r="Q453" i="1"/>
  <c r="O453" i="1"/>
  <c r="N453" i="1"/>
  <c r="M453" i="1"/>
  <c r="L453" i="1"/>
  <c r="K453" i="1"/>
  <c r="J453" i="1"/>
  <c r="I453" i="1"/>
  <c r="G453" i="1"/>
  <c r="F453" i="1"/>
  <c r="E453" i="1"/>
  <c r="D453" i="1"/>
  <c r="C453" i="1"/>
  <c r="B453" i="1"/>
  <c r="R452" i="1"/>
  <c r="Q452" i="1"/>
  <c r="O452" i="1"/>
  <c r="N452" i="1"/>
  <c r="M452" i="1"/>
  <c r="L452" i="1"/>
  <c r="K452" i="1"/>
  <c r="J452" i="1"/>
  <c r="I452" i="1"/>
  <c r="G452" i="1"/>
  <c r="F452" i="1"/>
  <c r="E452" i="1"/>
  <c r="D452" i="1"/>
  <c r="C452" i="1"/>
  <c r="B452" i="1"/>
  <c r="R451" i="1"/>
  <c r="Q451" i="1"/>
  <c r="O451" i="1"/>
  <c r="N451" i="1"/>
  <c r="M451" i="1"/>
  <c r="L451" i="1"/>
  <c r="K451" i="1"/>
  <c r="J451" i="1"/>
  <c r="I451" i="1"/>
  <c r="G451" i="1"/>
  <c r="F451" i="1"/>
  <c r="E451" i="1"/>
  <c r="D451" i="1"/>
  <c r="C451" i="1"/>
  <c r="B451" i="1"/>
  <c r="R450" i="1"/>
  <c r="Q450" i="1"/>
  <c r="O450" i="1"/>
  <c r="N450" i="1"/>
  <c r="M450" i="1"/>
  <c r="L450" i="1"/>
  <c r="K450" i="1"/>
  <c r="J450" i="1"/>
  <c r="I450" i="1"/>
  <c r="G450" i="1"/>
  <c r="F450" i="1"/>
  <c r="E450" i="1"/>
  <c r="D450" i="1"/>
  <c r="C450" i="1"/>
  <c r="B450" i="1"/>
  <c r="R449" i="1"/>
  <c r="Q449" i="1"/>
  <c r="O449" i="1"/>
  <c r="N449" i="1"/>
  <c r="M449" i="1"/>
  <c r="L449" i="1"/>
  <c r="K449" i="1"/>
  <c r="J449" i="1"/>
  <c r="I449" i="1"/>
  <c r="G449" i="1"/>
  <c r="F449" i="1"/>
  <c r="E449" i="1"/>
  <c r="D449" i="1"/>
  <c r="C449" i="1"/>
  <c r="B449" i="1"/>
  <c r="R448" i="1"/>
  <c r="Q448" i="1"/>
  <c r="O448" i="1"/>
  <c r="N448" i="1"/>
  <c r="M448" i="1"/>
  <c r="L448" i="1"/>
  <c r="K448" i="1"/>
  <c r="J448" i="1"/>
  <c r="I448" i="1"/>
  <c r="G448" i="1"/>
  <c r="F448" i="1"/>
  <c r="E448" i="1"/>
  <c r="D448" i="1"/>
  <c r="C448" i="1"/>
  <c r="B448" i="1"/>
  <c r="R447" i="1"/>
  <c r="Q447" i="1"/>
  <c r="O447" i="1"/>
  <c r="N447" i="1"/>
  <c r="M447" i="1"/>
  <c r="L447" i="1"/>
  <c r="K447" i="1"/>
  <c r="J447" i="1"/>
  <c r="I447" i="1"/>
  <c r="G447" i="1"/>
  <c r="F447" i="1"/>
  <c r="E447" i="1"/>
  <c r="D447" i="1"/>
  <c r="C447" i="1"/>
  <c r="B447" i="1"/>
  <c r="R446" i="1"/>
  <c r="Q446" i="1"/>
  <c r="O446" i="1"/>
  <c r="N446" i="1"/>
  <c r="M446" i="1"/>
  <c r="L446" i="1"/>
  <c r="K446" i="1"/>
  <c r="J446" i="1"/>
  <c r="I446" i="1"/>
  <c r="G446" i="1"/>
  <c r="F446" i="1"/>
  <c r="E446" i="1"/>
  <c r="D446" i="1"/>
  <c r="C446" i="1"/>
  <c r="B446" i="1"/>
  <c r="R445" i="1"/>
  <c r="Q445" i="1"/>
  <c r="O445" i="1"/>
  <c r="N445" i="1"/>
  <c r="M445" i="1"/>
  <c r="L445" i="1"/>
  <c r="K445" i="1"/>
  <c r="J445" i="1"/>
  <c r="I445" i="1"/>
  <c r="G445" i="1"/>
  <c r="F445" i="1"/>
  <c r="E445" i="1"/>
  <c r="D445" i="1"/>
  <c r="C445" i="1"/>
  <c r="B445" i="1"/>
  <c r="R444" i="1"/>
  <c r="Q444" i="1"/>
  <c r="O444" i="1"/>
  <c r="N444" i="1"/>
  <c r="M444" i="1"/>
  <c r="L444" i="1"/>
  <c r="K444" i="1"/>
  <c r="J444" i="1"/>
  <c r="I444" i="1"/>
  <c r="G444" i="1"/>
  <c r="F444" i="1"/>
  <c r="E444" i="1"/>
  <c r="D444" i="1"/>
  <c r="C444" i="1"/>
  <c r="B444" i="1"/>
  <c r="R443" i="1"/>
  <c r="Q443" i="1"/>
  <c r="O443" i="1"/>
  <c r="N443" i="1"/>
  <c r="M443" i="1"/>
  <c r="L443" i="1"/>
  <c r="K443" i="1"/>
  <c r="J443" i="1"/>
  <c r="I443" i="1"/>
  <c r="G443" i="1"/>
  <c r="F443" i="1"/>
  <c r="E443" i="1"/>
  <c r="D443" i="1"/>
  <c r="C443" i="1"/>
  <c r="B443" i="1"/>
  <c r="R442" i="1"/>
  <c r="Q442" i="1"/>
  <c r="O442" i="1"/>
  <c r="N442" i="1"/>
  <c r="M442" i="1"/>
  <c r="L442" i="1"/>
  <c r="K442" i="1"/>
  <c r="J442" i="1"/>
  <c r="I442" i="1"/>
  <c r="G442" i="1"/>
  <c r="F442" i="1"/>
  <c r="E442" i="1"/>
  <c r="D442" i="1"/>
  <c r="C442" i="1"/>
  <c r="B442" i="1"/>
  <c r="R441" i="1"/>
  <c r="Q441" i="1"/>
  <c r="O441" i="1"/>
  <c r="N441" i="1"/>
  <c r="M441" i="1"/>
  <c r="L441" i="1"/>
  <c r="K441" i="1"/>
  <c r="J441" i="1"/>
  <c r="I441" i="1"/>
  <c r="G441" i="1"/>
  <c r="F441" i="1"/>
  <c r="E441" i="1"/>
  <c r="D441" i="1"/>
  <c r="C441" i="1"/>
  <c r="B441" i="1"/>
  <c r="R440" i="1"/>
  <c r="Q440" i="1"/>
  <c r="O440" i="1"/>
  <c r="N440" i="1"/>
  <c r="M440" i="1"/>
  <c r="L440" i="1"/>
  <c r="K440" i="1"/>
  <c r="J440" i="1"/>
  <c r="I440" i="1"/>
  <c r="G440" i="1"/>
  <c r="F440" i="1"/>
  <c r="E440" i="1"/>
  <c r="D440" i="1"/>
  <c r="C440" i="1"/>
  <c r="B440" i="1"/>
  <c r="R439" i="1"/>
  <c r="Q439" i="1"/>
  <c r="O439" i="1"/>
  <c r="N439" i="1"/>
  <c r="M439" i="1"/>
  <c r="L439" i="1"/>
  <c r="K439" i="1"/>
  <c r="J439" i="1"/>
  <c r="I439" i="1"/>
  <c r="G439" i="1"/>
  <c r="F439" i="1"/>
  <c r="E439" i="1"/>
  <c r="D439" i="1"/>
  <c r="C439" i="1"/>
  <c r="B439" i="1"/>
  <c r="R438" i="1"/>
  <c r="Q438" i="1"/>
  <c r="O438" i="1"/>
  <c r="N438" i="1"/>
  <c r="M438" i="1"/>
  <c r="L438" i="1"/>
  <c r="K438" i="1"/>
  <c r="J438" i="1"/>
  <c r="I438" i="1"/>
  <c r="G438" i="1"/>
  <c r="F438" i="1"/>
  <c r="E438" i="1"/>
  <c r="D438" i="1"/>
  <c r="C438" i="1"/>
  <c r="B438" i="1"/>
  <c r="R437" i="1"/>
  <c r="Q437" i="1"/>
  <c r="O437" i="1"/>
  <c r="N437" i="1"/>
  <c r="M437" i="1"/>
  <c r="L437" i="1"/>
  <c r="K437" i="1"/>
  <c r="J437" i="1"/>
  <c r="I437" i="1"/>
  <c r="G437" i="1"/>
  <c r="F437" i="1"/>
  <c r="E437" i="1"/>
  <c r="D437" i="1"/>
  <c r="C437" i="1"/>
  <c r="B437" i="1"/>
  <c r="R436" i="1"/>
  <c r="Q436" i="1"/>
  <c r="O436" i="1"/>
  <c r="N436" i="1"/>
  <c r="M436" i="1"/>
  <c r="L436" i="1"/>
  <c r="K436" i="1"/>
  <c r="J436" i="1"/>
  <c r="I436" i="1"/>
  <c r="G436" i="1"/>
  <c r="F436" i="1"/>
  <c r="E436" i="1"/>
  <c r="D436" i="1"/>
  <c r="C436" i="1"/>
  <c r="B436" i="1"/>
  <c r="R435" i="1"/>
  <c r="Q435" i="1"/>
  <c r="O435" i="1"/>
  <c r="N435" i="1"/>
  <c r="M435" i="1"/>
  <c r="L435" i="1"/>
  <c r="K435" i="1"/>
  <c r="J435" i="1"/>
  <c r="I435" i="1"/>
  <c r="G435" i="1"/>
  <c r="F435" i="1"/>
  <c r="E435" i="1"/>
  <c r="D435" i="1"/>
  <c r="C435" i="1"/>
  <c r="B435" i="1"/>
  <c r="R434" i="1"/>
  <c r="F125" i="52" s="1"/>
  <c r="Q434" i="1"/>
  <c r="O434" i="1"/>
  <c r="N434" i="1"/>
  <c r="M434" i="1"/>
  <c r="L434" i="1"/>
  <c r="K434" i="1"/>
  <c r="J434" i="1"/>
  <c r="I434" i="1"/>
  <c r="D125" i="52" s="1"/>
  <c r="L125" i="52" s="1"/>
  <c r="G434" i="1"/>
  <c r="F434" i="1"/>
  <c r="E434" i="1"/>
  <c r="D434" i="1"/>
  <c r="C434" i="1"/>
  <c r="B434" i="1"/>
  <c r="R433" i="1"/>
  <c r="Q433" i="1"/>
  <c r="O433" i="1"/>
  <c r="N433" i="1"/>
  <c r="M433" i="1"/>
  <c r="L433" i="1"/>
  <c r="K433" i="1"/>
  <c r="J433" i="1"/>
  <c r="I433" i="1"/>
  <c r="G433" i="1"/>
  <c r="F433" i="1"/>
  <c r="E433" i="1"/>
  <c r="D433" i="1"/>
  <c r="C433" i="1"/>
  <c r="B433" i="1"/>
  <c r="R432" i="1"/>
  <c r="Q432" i="1"/>
  <c r="O432" i="1"/>
  <c r="N432" i="1"/>
  <c r="M432" i="1"/>
  <c r="L432" i="1"/>
  <c r="K432" i="1"/>
  <c r="J432" i="1"/>
  <c r="I432" i="1"/>
  <c r="G432" i="1"/>
  <c r="F432" i="1"/>
  <c r="E432" i="1"/>
  <c r="D432" i="1"/>
  <c r="C432" i="1"/>
  <c r="B432" i="1"/>
  <c r="R431" i="1"/>
  <c r="Q431" i="1"/>
  <c r="O431" i="1"/>
  <c r="N431" i="1"/>
  <c r="M431" i="1"/>
  <c r="L431" i="1"/>
  <c r="K431" i="1"/>
  <c r="J431" i="1"/>
  <c r="I431" i="1"/>
  <c r="G431" i="1"/>
  <c r="F431" i="1"/>
  <c r="E431" i="1"/>
  <c r="D431" i="1"/>
  <c r="C431" i="1"/>
  <c r="B431" i="1"/>
  <c r="R430" i="1"/>
  <c r="Q430" i="1"/>
  <c r="O430" i="1"/>
  <c r="N430" i="1"/>
  <c r="M430" i="1"/>
  <c r="L430" i="1"/>
  <c r="K430" i="1"/>
  <c r="J430" i="1"/>
  <c r="I430" i="1"/>
  <c r="G430" i="1"/>
  <c r="F430" i="1"/>
  <c r="E430" i="1"/>
  <c r="D430" i="1"/>
  <c r="C430" i="1"/>
  <c r="B430" i="1"/>
  <c r="R429" i="1"/>
  <c r="Q429" i="1"/>
  <c r="O429" i="1"/>
  <c r="N429" i="1"/>
  <c r="M429" i="1"/>
  <c r="L429" i="1"/>
  <c r="K429" i="1"/>
  <c r="J429" i="1"/>
  <c r="I429" i="1"/>
  <c r="G429" i="1"/>
  <c r="F429" i="1"/>
  <c r="E429" i="1"/>
  <c r="D429" i="1"/>
  <c r="C429" i="1"/>
  <c r="B429" i="1"/>
  <c r="R428" i="1"/>
  <c r="Q428" i="1"/>
  <c r="O428" i="1"/>
  <c r="N428" i="1"/>
  <c r="M428" i="1"/>
  <c r="L428" i="1"/>
  <c r="K428" i="1"/>
  <c r="J428" i="1"/>
  <c r="I428" i="1"/>
  <c r="G428" i="1"/>
  <c r="F428" i="1"/>
  <c r="E428" i="1"/>
  <c r="D428" i="1"/>
  <c r="C428" i="1"/>
  <c r="B428" i="1"/>
  <c r="R427" i="1"/>
  <c r="Q427" i="1"/>
  <c r="O427" i="1"/>
  <c r="N427" i="1"/>
  <c r="M427" i="1"/>
  <c r="L427" i="1"/>
  <c r="K427" i="1"/>
  <c r="J427" i="1"/>
  <c r="I427" i="1"/>
  <c r="G427" i="1"/>
  <c r="F427" i="1"/>
  <c r="E427" i="1"/>
  <c r="D427" i="1"/>
  <c r="C427" i="1"/>
  <c r="B427" i="1"/>
  <c r="R426" i="1"/>
  <c r="Q426" i="1"/>
  <c r="O426" i="1"/>
  <c r="N426" i="1"/>
  <c r="M426" i="1"/>
  <c r="L426" i="1"/>
  <c r="K426" i="1"/>
  <c r="J426" i="1"/>
  <c r="I426" i="1"/>
  <c r="G426" i="1"/>
  <c r="F426" i="1"/>
  <c r="E426" i="1"/>
  <c r="D426" i="1"/>
  <c r="C426" i="1"/>
  <c r="B426" i="1"/>
  <c r="R425" i="1"/>
  <c r="Q425" i="1"/>
  <c r="O425" i="1"/>
  <c r="N425" i="1"/>
  <c r="M425" i="1"/>
  <c r="L425" i="1"/>
  <c r="K425" i="1"/>
  <c r="J425" i="1"/>
  <c r="I425" i="1"/>
  <c r="G425" i="1"/>
  <c r="F425" i="1"/>
  <c r="E425" i="1"/>
  <c r="D425" i="1"/>
  <c r="C425" i="1"/>
  <c r="B425" i="1"/>
  <c r="R424" i="1"/>
  <c r="Q424" i="1"/>
  <c r="O424" i="1"/>
  <c r="N424" i="1"/>
  <c r="M424" i="1"/>
  <c r="L424" i="1"/>
  <c r="K424" i="1"/>
  <c r="J424" i="1"/>
  <c r="I424" i="1"/>
  <c r="G424" i="1"/>
  <c r="F424" i="1"/>
  <c r="E424" i="1"/>
  <c r="D424" i="1"/>
  <c r="C424" i="1"/>
  <c r="B424" i="1"/>
  <c r="R423" i="1"/>
  <c r="Q423" i="1"/>
  <c r="O423" i="1"/>
  <c r="N423" i="1"/>
  <c r="M423" i="1"/>
  <c r="L423" i="1"/>
  <c r="K423" i="1"/>
  <c r="J423" i="1"/>
  <c r="I423" i="1"/>
  <c r="G423" i="1"/>
  <c r="F423" i="1"/>
  <c r="E423" i="1"/>
  <c r="D423" i="1"/>
  <c r="C423" i="1"/>
  <c r="B423" i="1"/>
  <c r="R422" i="1"/>
  <c r="Q422" i="1"/>
  <c r="O422" i="1"/>
  <c r="N422" i="1"/>
  <c r="M422" i="1"/>
  <c r="L422" i="1"/>
  <c r="K422" i="1"/>
  <c r="J422" i="1"/>
  <c r="I422" i="1"/>
  <c r="G422" i="1"/>
  <c r="F422" i="1"/>
  <c r="E422" i="1"/>
  <c r="D422" i="1"/>
  <c r="C422" i="1"/>
  <c r="B422" i="1"/>
  <c r="R421" i="1"/>
  <c r="Q421" i="1"/>
  <c r="O421" i="1"/>
  <c r="N421" i="1"/>
  <c r="M421" i="1"/>
  <c r="L421" i="1"/>
  <c r="K421" i="1"/>
  <c r="J421" i="1"/>
  <c r="I421" i="1"/>
  <c r="G421" i="1"/>
  <c r="F421" i="1"/>
  <c r="E421" i="1"/>
  <c r="D421" i="1"/>
  <c r="C421" i="1"/>
  <c r="B421" i="1"/>
  <c r="R420" i="1"/>
  <c r="Q420" i="1"/>
  <c r="O420" i="1"/>
  <c r="N420" i="1"/>
  <c r="M420" i="1"/>
  <c r="L420" i="1"/>
  <c r="K420" i="1"/>
  <c r="J420" i="1"/>
  <c r="I420" i="1"/>
  <c r="G420" i="1"/>
  <c r="F420" i="1"/>
  <c r="E420" i="1"/>
  <c r="D420" i="1"/>
  <c r="C420" i="1"/>
  <c r="B420" i="1"/>
  <c r="R419" i="1"/>
  <c r="Q419" i="1"/>
  <c r="O419" i="1"/>
  <c r="N419" i="1"/>
  <c r="M419" i="1"/>
  <c r="L419" i="1"/>
  <c r="K419" i="1"/>
  <c r="J419" i="1"/>
  <c r="I419" i="1"/>
  <c r="G419" i="1"/>
  <c r="F419" i="1"/>
  <c r="E419" i="1"/>
  <c r="D419" i="1"/>
  <c r="C419" i="1"/>
  <c r="B419" i="1"/>
  <c r="R418" i="1"/>
  <c r="Q418" i="1"/>
  <c r="O418" i="1"/>
  <c r="N418" i="1"/>
  <c r="M418" i="1"/>
  <c r="L418" i="1"/>
  <c r="K418" i="1"/>
  <c r="J418" i="1"/>
  <c r="I418" i="1"/>
  <c r="G418" i="1"/>
  <c r="F418" i="1"/>
  <c r="E418" i="1"/>
  <c r="D418" i="1"/>
  <c r="C418" i="1"/>
  <c r="B418" i="1"/>
  <c r="R417" i="1"/>
  <c r="Q417" i="1"/>
  <c r="O417" i="1"/>
  <c r="N417" i="1"/>
  <c r="M417" i="1"/>
  <c r="L417" i="1"/>
  <c r="K417" i="1"/>
  <c r="J417" i="1"/>
  <c r="I417" i="1"/>
  <c r="G417" i="1"/>
  <c r="F417" i="1"/>
  <c r="E417" i="1"/>
  <c r="D417" i="1"/>
  <c r="C417" i="1"/>
  <c r="B417" i="1"/>
  <c r="R416" i="1"/>
  <c r="Q416" i="1"/>
  <c r="O416" i="1"/>
  <c r="N416" i="1"/>
  <c r="M416" i="1"/>
  <c r="L416" i="1"/>
  <c r="K416" i="1"/>
  <c r="J416" i="1"/>
  <c r="I416" i="1"/>
  <c r="G416" i="1"/>
  <c r="F416" i="1"/>
  <c r="E416" i="1"/>
  <c r="D416" i="1"/>
  <c r="C416" i="1"/>
  <c r="B416" i="1"/>
  <c r="R415" i="1"/>
  <c r="Q415" i="1"/>
  <c r="O415" i="1"/>
  <c r="N415" i="1"/>
  <c r="M415" i="1"/>
  <c r="L415" i="1"/>
  <c r="K415" i="1"/>
  <c r="J415" i="1"/>
  <c r="I415" i="1"/>
  <c r="D550" i="52" s="1"/>
  <c r="L550" i="52" s="1"/>
  <c r="G415" i="1"/>
  <c r="F415" i="1"/>
  <c r="E415" i="1"/>
  <c r="D415" i="1"/>
  <c r="C415" i="1"/>
  <c r="B415" i="1"/>
  <c r="R414" i="1"/>
  <c r="Q414" i="1"/>
  <c r="O414" i="1"/>
  <c r="N414" i="1"/>
  <c r="M414" i="1"/>
  <c r="L414" i="1"/>
  <c r="K414" i="1"/>
  <c r="J414" i="1"/>
  <c r="I414" i="1"/>
  <c r="G414" i="1"/>
  <c r="F414" i="1"/>
  <c r="E414" i="1"/>
  <c r="D414" i="1"/>
  <c r="C414" i="1"/>
  <c r="B414" i="1"/>
  <c r="R413" i="1"/>
  <c r="Q413" i="1"/>
  <c r="O413" i="1"/>
  <c r="N413" i="1"/>
  <c r="M413" i="1"/>
  <c r="L413" i="1"/>
  <c r="K413" i="1"/>
  <c r="J413" i="1"/>
  <c r="I413" i="1"/>
  <c r="G413" i="1"/>
  <c r="F413" i="1"/>
  <c r="E413" i="1"/>
  <c r="D413" i="1"/>
  <c r="C413" i="1"/>
  <c r="B413" i="1"/>
  <c r="R412" i="1"/>
  <c r="Q412" i="1"/>
  <c r="O412" i="1"/>
  <c r="N412" i="1"/>
  <c r="M412" i="1"/>
  <c r="L412" i="1"/>
  <c r="K412" i="1"/>
  <c r="J412" i="1"/>
  <c r="I412" i="1"/>
  <c r="G412" i="1"/>
  <c r="F412" i="1"/>
  <c r="E412" i="1"/>
  <c r="D412" i="1"/>
  <c r="C412" i="1"/>
  <c r="B412" i="1"/>
  <c r="R411" i="1"/>
  <c r="Q411" i="1"/>
  <c r="O411" i="1"/>
  <c r="N411" i="1"/>
  <c r="M411" i="1"/>
  <c r="L411" i="1"/>
  <c r="K411" i="1"/>
  <c r="J411" i="1"/>
  <c r="I411" i="1"/>
  <c r="G411" i="1"/>
  <c r="F411" i="1"/>
  <c r="E411" i="1"/>
  <c r="D411" i="1"/>
  <c r="C411" i="1"/>
  <c r="B411" i="1"/>
  <c r="R410" i="1"/>
  <c r="Q410" i="1"/>
  <c r="O410" i="1"/>
  <c r="N410" i="1"/>
  <c r="M410" i="1"/>
  <c r="L410" i="1"/>
  <c r="K410" i="1"/>
  <c r="J410" i="1"/>
  <c r="I410" i="1"/>
  <c r="G410" i="1"/>
  <c r="F410" i="1"/>
  <c r="E410" i="1"/>
  <c r="D410" i="1"/>
  <c r="C410" i="1"/>
  <c r="B410" i="1"/>
  <c r="R409" i="1"/>
  <c r="Q409" i="1"/>
  <c r="O409" i="1"/>
  <c r="N409" i="1"/>
  <c r="M409" i="1"/>
  <c r="L409" i="1"/>
  <c r="K409" i="1"/>
  <c r="J409" i="1"/>
  <c r="I409" i="1"/>
  <c r="G409" i="1"/>
  <c r="F409" i="1"/>
  <c r="E409" i="1"/>
  <c r="D409" i="1"/>
  <c r="C409" i="1"/>
  <c r="B409" i="1"/>
  <c r="R408" i="1"/>
  <c r="Q408" i="1"/>
  <c r="O408" i="1"/>
  <c r="N408" i="1"/>
  <c r="M408" i="1"/>
  <c r="L408" i="1"/>
  <c r="K408" i="1"/>
  <c r="J408" i="1"/>
  <c r="I408" i="1"/>
  <c r="D249" i="52" s="1"/>
  <c r="L249" i="52" s="1"/>
  <c r="G408" i="1"/>
  <c r="F408" i="1"/>
  <c r="E408" i="1"/>
  <c r="D408" i="1"/>
  <c r="C408" i="1"/>
  <c r="B408" i="1"/>
  <c r="R407" i="1"/>
  <c r="Q407" i="1"/>
  <c r="O407" i="1"/>
  <c r="N407" i="1"/>
  <c r="M407" i="1"/>
  <c r="L407" i="1"/>
  <c r="K407" i="1"/>
  <c r="J407" i="1"/>
  <c r="I407" i="1"/>
  <c r="G407" i="1"/>
  <c r="F407" i="1"/>
  <c r="E407" i="1"/>
  <c r="D407" i="1"/>
  <c r="C407" i="1"/>
  <c r="B407" i="1"/>
  <c r="R406" i="1"/>
  <c r="Q406" i="1"/>
  <c r="O406" i="1"/>
  <c r="N406" i="1"/>
  <c r="M406" i="1"/>
  <c r="L406" i="1"/>
  <c r="K406" i="1"/>
  <c r="J406" i="1"/>
  <c r="I406" i="1"/>
  <c r="G406" i="1"/>
  <c r="F406" i="1"/>
  <c r="E406" i="1"/>
  <c r="D406" i="1"/>
  <c r="C406" i="1"/>
  <c r="B406" i="1"/>
  <c r="R405" i="1"/>
  <c r="Q405" i="1"/>
  <c r="O405" i="1"/>
  <c r="N405" i="1"/>
  <c r="M405" i="1"/>
  <c r="L405" i="1"/>
  <c r="K405" i="1"/>
  <c r="J405" i="1"/>
  <c r="I405" i="1"/>
  <c r="G405" i="1"/>
  <c r="F405" i="1"/>
  <c r="E405" i="1"/>
  <c r="D405" i="1"/>
  <c r="C405" i="1"/>
  <c r="B405" i="1"/>
  <c r="R404" i="1"/>
  <c r="G44" i="51" s="1"/>
  <c r="Q404" i="1"/>
  <c r="O404" i="1"/>
  <c r="N404" i="1"/>
  <c r="F44" i="51" s="1"/>
  <c r="M404" i="1"/>
  <c r="L404" i="1"/>
  <c r="K404" i="1"/>
  <c r="E44" i="51" s="1"/>
  <c r="J404" i="1"/>
  <c r="D44" i="51" s="1"/>
  <c r="I404" i="1"/>
  <c r="C44" i="51" s="1"/>
  <c r="G404" i="1"/>
  <c r="F404" i="1"/>
  <c r="E404" i="1"/>
  <c r="D404" i="1"/>
  <c r="C404" i="1"/>
  <c r="B404" i="1"/>
  <c r="B44" i="51" s="1"/>
  <c r="R403" i="1"/>
  <c r="Q403" i="1"/>
  <c r="O403" i="1"/>
  <c r="N403" i="1"/>
  <c r="M403" i="1"/>
  <c r="L403" i="1"/>
  <c r="K403" i="1"/>
  <c r="J403" i="1"/>
  <c r="I403" i="1"/>
  <c r="G403" i="1"/>
  <c r="F403" i="1"/>
  <c r="E403" i="1"/>
  <c r="D403" i="1"/>
  <c r="C403" i="1"/>
  <c r="B403" i="1"/>
  <c r="R402" i="1"/>
  <c r="F644" i="52" s="1"/>
  <c r="Q402" i="1"/>
  <c r="O402" i="1"/>
  <c r="N402" i="1"/>
  <c r="M402" i="1"/>
  <c r="L402" i="1"/>
  <c r="K402" i="1"/>
  <c r="J402" i="1"/>
  <c r="I402" i="1"/>
  <c r="D644" i="52" s="1"/>
  <c r="L644" i="52" s="1"/>
  <c r="G402" i="1"/>
  <c r="F402" i="1"/>
  <c r="E402" i="1"/>
  <c r="D402" i="1"/>
  <c r="C402" i="1"/>
  <c r="B402" i="1"/>
  <c r="R401" i="1"/>
  <c r="Q401" i="1"/>
  <c r="O401" i="1"/>
  <c r="N401" i="1"/>
  <c r="M401" i="1"/>
  <c r="L401" i="1"/>
  <c r="K401" i="1"/>
  <c r="J401" i="1"/>
  <c r="I401" i="1"/>
  <c r="G401" i="1"/>
  <c r="F401" i="1"/>
  <c r="E401" i="1"/>
  <c r="D401" i="1"/>
  <c r="C401" i="1"/>
  <c r="B401" i="1"/>
  <c r="R400" i="1"/>
  <c r="Q400" i="1"/>
  <c r="O400" i="1"/>
  <c r="N400" i="1"/>
  <c r="M400" i="1"/>
  <c r="L400" i="1"/>
  <c r="K400" i="1"/>
  <c r="J400" i="1"/>
  <c r="I400" i="1"/>
  <c r="G400" i="1"/>
  <c r="F400" i="1"/>
  <c r="E400" i="1"/>
  <c r="D400" i="1"/>
  <c r="C400" i="1"/>
  <c r="B400" i="1"/>
  <c r="R399" i="1"/>
  <c r="Q399" i="1"/>
  <c r="O399" i="1"/>
  <c r="N399" i="1"/>
  <c r="M399" i="1"/>
  <c r="L399" i="1"/>
  <c r="K399" i="1"/>
  <c r="J399" i="1"/>
  <c r="I399" i="1"/>
  <c r="G399" i="1"/>
  <c r="F399" i="1"/>
  <c r="E399" i="1"/>
  <c r="D399" i="1"/>
  <c r="C399" i="1"/>
  <c r="B399" i="1"/>
  <c r="R398" i="1"/>
  <c r="Q398" i="1"/>
  <c r="O398" i="1"/>
  <c r="N398" i="1"/>
  <c r="M398" i="1"/>
  <c r="L398" i="1"/>
  <c r="K398" i="1"/>
  <c r="J398" i="1"/>
  <c r="I398" i="1"/>
  <c r="G398" i="1"/>
  <c r="F398" i="1"/>
  <c r="E398" i="1"/>
  <c r="D398" i="1"/>
  <c r="C398" i="1"/>
  <c r="B398" i="1"/>
  <c r="R397" i="1"/>
  <c r="Q397" i="1"/>
  <c r="O397" i="1"/>
  <c r="N397" i="1"/>
  <c r="M397" i="1"/>
  <c r="L397" i="1"/>
  <c r="K397" i="1"/>
  <c r="J397" i="1"/>
  <c r="I397" i="1"/>
  <c r="G397" i="1"/>
  <c r="F397" i="1"/>
  <c r="E397" i="1"/>
  <c r="D397" i="1"/>
  <c r="C397" i="1"/>
  <c r="B397" i="1"/>
  <c r="R396" i="1"/>
  <c r="Q396" i="1"/>
  <c r="O396" i="1"/>
  <c r="N396" i="1"/>
  <c r="M396" i="1"/>
  <c r="L396" i="1"/>
  <c r="K396" i="1"/>
  <c r="J396" i="1"/>
  <c r="I396" i="1"/>
  <c r="G396" i="1"/>
  <c r="F396" i="1"/>
  <c r="E396" i="1"/>
  <c r="D396" i="1"/>
  <c r="C396" i="1"/>
  <c r="B396" i="1"/>
  <c r="R395" i="1"/>
  <c r="Q395" i="1"/>
  <c r="O395" i="1"/>
  <c r="N395" i="1"/>
  <c r="M395" i="1"/>
  <c r="L395" i="1"/>
  <c r="K395" i="1"/>
  <c r="J395" i="1"/>
  <c r="I395" i="1"/>
  <c r="G395" i="1"/>
  <c r="F395" i="1"/>
  <c r="E395" i="1"/>
  <c r="D395" i="1"/>
  <c r="C395" i="1"/>
  <c r="B395" i="1"/>
  <c r="R394" i="1"/>
  <c r="Q394" i="1"/>
  <c r="O394" i="1"/>
  <c r="N394" i="1"/>
  <c r="M394" i="1"/>
  <c r="L394" i="1"/>
  <c r="K394" i="1"/>
  <c r="J394" i="1"/>
  <c r="I394" i="1"/>
  <c r="G394" i="1"/>
  <c r="F394" i="1"/>
  <c r="E394" i="1"/>
  <c r="D394" i="1"/>
  <c r="C394" i="1"/>
  <c r="B394" i="1"/>
  <c r="R393" i="1"/>
  <c r="Q393" i="1"/>
  <c r="O393" i="1"/>
  <c r="N393" i="1"/>
  <c r="M393" i="1"/>
  <c r="L393" i="1"/>
  <c r="K393" i="1"/>
  <c r="J393" i="1"/>
  <c r="I393" i="1"/>
  <c r="G393" i="1"/>
  <c r="F393" i="1"/>
  <c r="E393" i="1"/>
  <c r="D393" i="1"/>
  <c r="C393" i="1"/>
  <c r="B393" i="1"/>
  <c r="R392" i="1"/>
  <c r="Q392" i="1"/>
  <c r="O392" i="1"/>
  <c r="N392" i="1"/>
  <c r="M392" i="1"/>
  <c r="L392" i="1"/>
  <c r="K392" i="1"/>
  <c r="J392" i="1"/>
  <c r="I392" i="1"/>
  <c r="G392" i="1"/>
  <c r="F392" i="1"/>
  <c r="E392" i="1"/>
  <c r="D392" i="1"/>
  <c r="C392" i="1"/>
  <c r="B392" i="1"/>
  <c r="R391" i="1"/>
  <c r="Q391" i="1"/>
  <c r="O391" i="1"/>
  <c r="N391" i="1"/>
  <c r="M391" i="1"/>
  <c r="L391" i="1"/>
  <c r="K391" i="1"/>
  <c r="J391" i="1"/>
  <c r="I391" i="1"/>
  <c r="G391" i="1"/>
  <c r="F391" i="1"/>
  <c r="E391" i="1"/>
  <c r="D391" i="1"/>
  <c r="C391" i="1"/>
  <c r="B391" i="1"/>
  <c r="R390" i="1"/>
  <c r="Q390" i="1"/>
  <c r="O390" i="1"/>
  <c r="N390" i="1"/>
  <c r="M390" i="1"/>
  <c r="L390" i="1"/>
  <c r="K390" i="1"/>
  <c r="J390" i="1"/>
  <c r="I390" i="1"/>
  <c r="G390" i="1"/>
  <c r="F390" i="1"/>
  <c r="E390" i="1"/>
  <c r="D390" i="1"/>
  <c r="C390" i="1"/>
  <c r="B390" i="1"/>
  <c r="R389" i="1"/>
  <c r="Q389" i="1"/>
  <c r="O389" i="1"/>
  <c r="N389" i="1"/>
  <c r="M389" i="1"/>
  <c r="L389" i="1"/>
  <c r="K389" i="1"/>
  <c r="J389" i="1"/>
  <c r="I389" i="1"/>
  <c r="G389" i="1"/>
  <c r="F389" i="1"/>
  <c r="E389" i="1"/>
  <c r="D389" i="1"/>
  <c r="C389" i="1"/>
  <c r="B389" i="1"/>
  <c r="R388" i="1"/>
  <c r="Q388" i="1"/>
  <c r="O388" i="1"/>
  <c r="N388" i="1"/>
  <c r="M388" i="1"/>
  <c r="L388" i="1"/>
  <c r="K388" i="1"/>
  <c r="J388" i="1"/>
  <c r="I388" i="1"/>
  <c r="D195" i="52" s="1"/>
  <c r="L195" i="52" s="1"/>
  <c r="G388" i="1"/>
  <c r="F388" i="1"/>
  <c r="E388" i="1"/>
  <c r="D388" i="1"/>
  <c r="C388" i="1"/>
  <c r="B388" i="1"/>
  <c r="R387" i="1"/>
  <c r="Q387" i="1"/>
  <c r="O387" i="1"/>
  <c r="N387" i="1"/>
  <c r="M387" i="1"/>
  <c r="L387" i="1"/>
  <c r="K387" i="1"/>
  <c r="J387" i="1"/>
  <c r="I387" i="1"/>
  <c r="G387" i="1"/>
  <c r="F387" i="1"/>
  <c r="E387" i="1"/>
  <c r="D387" i="1"/>
  <c r="C387" i="1"/>
  <c r="B387" i="1"/>
  <c r="R386" i="1"/>
  <c r="Q386" i="1"/>
  <c r="O386" i="1"/>
  <c r="N386" i="1"/>
  <c r="M386" i="1"/>
  <c r="L386" i="1"/>
  <c r="K386" i="1"/>
  <c r="J386" i="1"/>
  <c r="I386" i="1"/>
  <c r="G386" i="1"/>
  <c r="F386" i="1"/>
  <c r="E386" i="1"/>
  <c r="D386" i="1"/>
  <c r="C386" i="1"/>
  <c r="B386" i="1"/>
  <c r="R385" i="1"/>
  <c r="Q385" i="1"/>
  <c r="O385" i="1"/>
  <c r="N385" i="1"/>
  <c r="M385" i="1"/>
  <c r="L385" i="1"/>
  <c r="K385" i="1"/>
  <c r="J385" i="1"/>
  <c r="I385" i="1"/>
  <c r="G385" i="1"/>
  <c r="F385" i="1"/>
  <c r="E385" i="1"/>
  <c r="D385" i="1"/>
  <c r="C385" i="1"/>
  <c r="B385" i="1"/>
  <c r="R384" i="1"/>
  <c r="G363" i="51" s="1"/>
  <c r="Q384" i="1"/>
  <c r="O384" i="1"/>
  <c r="N384" i="1"/>
  <c r="F363" i="51" s="1"/>
  <c r="M384" i="1"/>
  <c r="L384" i="1"/>
  <c r="K384" i="1"/>
  <c r="E363" i="51" s="1"/>
  <c r="J384" i="1"/>
  <c r="D363" i="51" s="1"/>
  <c r="I384" i="1"/>
  <c r="C363" i="51" s="1"/>
  <c r="G384" i="1"/>
  <c r="F384" i="1"/>
  <c r="E384" i="1"/>
  <c r="D384" i="1"/>
  <c r="C384" i="1"/>
  <c r="B384" i="1"/>
  <c r="B363" i="51" s="1"/>
  <c r="R383" i="1"/>
  <c r="Q383" i="1"/>
  <c r="O383" i="1"/>
  <c r="N383" i="1"/>
  <c r="M383" i="1"/>
  <c r="L383" i="1"/>
  <c r="K383" i="1"/>
  <c r="J383" i="1"/>
  <c r="I383" i="1"/>
  <c r="D79" i="52" s="1"/>
  <c r="L79" i="52" s="1"/>
  <c r="G383" i="1"/>
  <c r="F383" i="1"/>
  <c r="E383" i="1"/>
  <c r="D383" i="1"/>
  <c r="C383" i="1"/>
  <c r="B383" i="1"/>
  <c r="R382" i="1"/>
  <c r="Q382" i="1"/>
  <c r="O382" i="1"/>
  <c r="N382" i="1"/>
  <c r="M382" i="1"/>
  <c r="L382" i="1"/>
  <c r="K382" i="1"/>
  <c r="J382" i="1"/>
  <c r="I382" i="1"/>
  <c r="G382" i="1"/>
  <c r="F382" i="1"/>
  <c r="E382" i="1"/>
  <c r="D382" i="1"/>
  <c r="C382" i="1"/>
  <c r="B382" i="1"/>
  <c r="R381" i="1"/>
  <c r="Q381" i="1"/>
  <c r="O381" i="1"/>
  <c r="N381" i="1"/>
  <c r="M381" i="1"/>
  <c r="L381" i="1"/>
  <c r="K381" i="1"/>
  <c r="J381" i="1"/>
  <c r="I381" i="1"/>
  <c r="G381" i="1"/>
  <c r="F381" i="1"/>
  <c r="E381" i="1"/>
  <c r="D381" i="1"/>
  <c r="C381" i="1"/>
  <c r="B381" i="1"/>
  <c r="R380" i="1"/>
  <c r="Q380" i="1"/>
  <c r="O380" i="1"/>
  <c r="N380" i="1"/>
  <c r="M380" i="1"/>
  <c r="L380" i="1"/>
  <c r="K380" i="1"/>
  <c r="J380" i="1"/>
  <c r="I380" i="1"/>
  <c r="G380" i="1"/>
  <c r="F380" i="1"/>
  <c r="E380" i="1"/>
  <c r="D380" i="1"/>
  <c r="C380" i="1"/>
  <c r="B380" i="1"/>
  <c r="R379" i="1"/>
  <c r="Q379" i="1"/>
  <c r="O379" i="1"/>
  <c r="N379" i="1"/>
  <c r="M379" i="1"/>
  <c r="L379" i="1"/>
  <c r="K379" i="1"/>
  <c r="J379" i="1"/>
  <c r="I379" i="1"/>
  <c r="G379" i="1"/>
  <c r="F379" i="1"/>
  <c r="E379" i="1"/>
  <c r="D379" i="1"/>
  <c r="C379" i="1"/>
  <c r="B379" i="1"/>
  <c r="R378" i="1"/>
  <c r="Q378" i="1"/>
  <c r="O378" i="1"/>
  <c r="N378" i="1"/>
  <c r="M378" i="1"/>
  <c r="L378" i="1"/>
  <c r="K378" i="1"/>
  <c r="J378" i="1"/>
  <c r="I378" i="1"/>
  <c r="G378" i="1"/>
  <c r="F378" i="1"/>
  <c r="E378" i="1"/>
  <c r="D378" i="1"/>
  <c r="C378" i="1"/>
  <c r="B378" i="1"/>
  <c r="R377" i="1"/>
  <c r="Q377" i="1"/>
  <c r="O377" i="1"/>
  <c r="N377" i="1"/>
  <c r="M377" i="1"/>
  <c r="L377" i="1"/>
  <c r="K377" i="1"/>
  <c r="J377" i="1"/>
  <c r="I377" i="1"/>
  <c r="G377" i="1"/>
  <c r="F377" i="1"/>
  <c r="E377" i="1"/>
  <c r="D377" i="1"/>
  <c r="C377" i="1"/>
  <c r="B377" i="1"/>
  <c r="R376" i="1"/>
  <c r="Q376" i="1"/>
  <c r="O376" i="1"/>
  <c r="N376" i="1"/>
  <c r="M376" i="1"/>
  <c r="L376" i="1"/>
  <c r="K376" i="1"/>
  <c r="J376" i="1"/>
  <c r="I376" i="1"/>
  <c r="G376" i="1"/>
  <c r="F376" i="1"/>
  <c r="E376" i="1"/>
  <c r="D376" i="1"/>
  <c r="C376" i="1"/>
  <c r="B376" i="1"/>
  <c r="R375" i="1"/>
  <c r="Q375" i="1"/>
  <c r="O375" i="1"/>
  <c r="N375" i="1"/>
  <c r="M375" i="1"/>
  <c r="L375" i="1"/>
  <c r="K375" i="1"/>
  <c r="J375" i="1"/>
  <c r="I375" i="1"/>
  <c r="G375" i="1"/>
  <c r="F375" i="1"/>
  <c r="E375" i="1"/>
  <c r="D375" i="1"/>
  <c r="C375" i="1"/>
  <c r="B375" i="1"/>
  <c r="R374" i="1"/>
  <c r="Q374" i="1"/>
  <c r="O374" i="1"/>
  <c r="N374" i="1"/>
  <c r="M374" i="1"/>
  <c r="L374" i="1"/>
  <c r="K374" i="1"/>
  <c r="J374" i="1"/>
  <c r="I374" i="1"/>
  <c r="G374" i="1"/>
  <c r="F374" i="1"/>
  <c r="E374" i="1"/>
  <c r="D374" i="1"/>
  <c r="C374" i="1"/>
  <c r="B374" i="1"/>
  <c r="R373" i="1"/>
  <c r="Q373" i="1"/>
  <c r="O373" i="1"/>
  <c r="N373" i="1"/>
  <c r="M373" i="1"/>
  <c r="L373" i="1"/>
  <c r="K373" i="1"/>
  <c r="J373" i="1"/>
  <c r="I373" i="1"/>
  <c r="G373" i="1"/>
  <c r="F373" i="1"/>
  <c r="E373" i="1"/>
  <c r="D373" i="1"/>
  <c r="C373" i="1"/>
  <c r="B373" i="1"/>
  <c r="R372" i="1"/>
  <c r="Q372" i="1"/>
  <c r="O372" i="1"/>
  <c r="N372" i="1"/>
  <c r="M372" i="1"/>
  <c r="L372" i="1"/>
  <c r="K372" i="1"/>
  <c r="J372" i="1"/>
  <c r="I372" i="1"/>
  <c r="G372" i="1"/>
  <c r="F372" i="1"/>
  <c r="E372" i="1"/>
  <c r="D372" i="1"/>
  <c r="C372" i="1"/>
  <c r="B372" i="1"/>
  <c r="R371" i="1"/>
  <c r="Q371" i="1"/>
  <c r="O371" i="1"/>
  <c r="N371" i="1"/>
  <c r="M371" i="1"/>
  <c r="L371" i="1"/>
  <c r="K371" i="1"/>
  <c r="J371" i="1"/>
  <c r="I371" i="1"/>
  <c r="G371" i="1"/>
  <c r="F371" i="1"/>
  <c r="E371" i="1"/>
  <c r="D371" i="1"/>
  <c r="C371" i="1"/>
  <c r="B371" i="1"/>
  <c r="R370" i="1"/>
  <c r="Q370" i="1"/>
  <c r="O370" i="1"/>
  <c r="N370" i="1"/>
  <c r="M370" i="1"/>
  <c r="L370" i="1"/>
  <c r="K370" i="1"/>
  <c r="J370" i="1"/>
  <c r="I370" i="1"/>
  <c r="G370" i="1"/>
  <c r="F370" i="1"/>
  <c r="E370" i="1"/>
  <c r="D370" i="1"/>
  <c r="C370" i="1"/>
  <c r="B370" i="1"/>
  <c r="R369" i="1"/>
  <c r="Q369" i="1"/>
  <c r="O369" i="1"/>
  <c r="N369" i="1"/>
  <c r="M369" i="1"/>
  <c r="L369" i="1"/>
  <c r="K369" i="1"/>
  <c r="J369" i="1"/>
  <c r="I369" i="1"/>
  <c r="G369" i="1"/>
  <c r="F369" i="1"/>
  <c r="E369" i="1"/>
  <c r="D369" i="1"/>
  <c r="C369" i="1"/>
  <c r="B369" i="1"/>
  <c r="R368" i="1"/>
  <c r="Q368" i="1"/>
  <c r="O368" i="1"/>
  <c r="N368" i="1"/>
  <c r="M368" i="1"/>
  <c r="L368" i="1"/>
  <c r="K368" i="1"/>
  <c r="J368" i="1"/>
  <c r="I368" i="1"/>
  <c r="G368" i="1"/>
  <c r="F368" i="1"/>
  <c r="E368" i="1"/>
  <c r="D368" i="1"/>
  <c r="C368" i="1"/>
  <c r="B368" i="1"/>
  <c r="R367" i="1"/>
  <c r="Q367" i="1"/>
  <c r="O367" i="1"/>
  <c r="N367" i="1"/>
  <c r="M367" i="1"/>
  <c r="L367" i="1"/>
  <c r="K367" i="1"/>
  <c r="J367" i="1"/>
  <c r="I367" i="1"/>
  <c r="G367" i="1"/>
  <c r="F367" i="1"/>
  <c r="E367" i="1"/>
  <c r="D367" i="1"/>
  <c r="C367" i="1"/>
  <c r="B367" i="1"/>
  <c r="R366" i="1"/>
  <c r="Q366" i="1"/>
  <c r="O366" i="1"/>
  <c r="N366" i="1"/>
  <c r="M366" i="1"/>
  <c r="L366" i="1"/>
  <c r="K366" i="1"/>
  <c r="J366" i="1"/>
  <c r="I366" i="1"/>
  <c r="G366" i="1"/>
  <c r="F366" i="1"/>
  <c r="E366" i="1"/>
  <c r="D366" i="1"/>
  <c r="C366" i="1"/>
  <c r="B366" i="1"/>
  <c r="R365" i="1"/>
  <c r="Q365" i="1"/>
  <c r="O365" i="1"/>
  <c r="N365" i="1"/>
  <c r="M365" i="1"/>
  <c r="L365" i="1"/>
  <c r="K365" i="1"/>
  <c r="J365" i="1"/>
  <c r="I365" i="1"/>
  <c r="G365" i="1"/>
  <c r="F365" i="1"/>
  <c r="E365" i="1"/>
  <c r="D365" i="1"/>
  <c r="C365" i="1"/>
  <c r="B365" i="1"/>
  <c r="R364" i="1"/>
  <c r="Q364" i="1"/>
  <c r="O364" i="1"/>
  <c r="N364" i="1"/>
  <c r="M364" i="1"/>
  <c r="L364" i="1"/>
  <c r="K364" i="1"/>
  <c r="J364" i="1"/>
  <c r="I364" i="1"/>
  <c r="G364" i="1"/>
  <c r="F364" i="1"/>
  <c r="E364" i="1"/>
  <c r="D364" i="1"/>
  <c r="C364" i="1"/>
  <c r="B364" i="1"/>
  <c r="R363" i="1"/>
  <c r="Q363" i="1"/>
  <c r="O363" i="1"/>
  <c r="N363" i="1"/>
  <c r="M363" i="1"/>
  <c r="L363" i="1"/>
  <c r="K363" i="1"/>
  <c r="J363" i="1"/>
  <c r="I363" i="1"/>
  <c r="G363" i="1"/>
  <c r="F363" i="1"/>
  <c r="E363" i="1"/>
  <c r="D363" i="1"/>
  <c r="C363" i="1"/>
  <c r="B363" i="1"/>
  <c r="R362" i="1"/>
  <c r="Q362" i="1"/>
  <c r="O362" i="1"/>
  <c r="N362" i="1"/>
  <c r="M362" i="1"/>
  <c r="L362" i="1"/>
  <c r="K362" i="1"/>
  <c r="J362" i="1"/>
  <c r="I362" i="1"/>
  <c r="G362" i="1"/>
  <c r="F362" i="1"/>
  <c r="E362" i="1"/>
  <c r="D362" i="1"/>
  <c r="C362" i="1"/>
  <c r="B362" i="1"/>
  <c r="R361" i="1"/>
  <c r="Q361" i="1"/>
  <c r="O361" i="1"/>
  <c r="N361" i="1"/>
  <c r="M361" i="1"/>
  <c r="L361" i="1"/>
  <c r="K361" i="1"/>
  <c r="J361" i="1"/>
  <c r="I361" i="1"/>
  <c r="G361" i="1"/>
  <c r="F361" i="1"/>
  <c r="E361" i="1"/>
  <c r="D361" i="1"/>
  <c r="C361" i="1"/>
  <c r="B361" i="1"/>
  <c r="R360" i="1"/>
  <c r="Q360" i="1"/>
  <c r="O360" i="1"/>
  <c r="N360" i="1"/>
  <c r="M360" i="1"/>
  <c r="L360" i="1"/>
  <c r="K360" i="1"/>
  <c r="J360" i="1"/>
  <c r="I360" i="1"/>
  <c r="G360" i="1"/>
  <c r="F360" i="1"/>
  <c r="E360" i="1"/>
  <c r="D360" i="1"/>
  <c r="C360" i="1"/>
  <c r="B360" i="1"/>
  <c r="R359" i="1"/>
  <c r="Q359" i="1"/>
  <c r="O359" i="1"/>
  <c r="N359" i="1"/>
  <c r="M359" i="1"/>
  <c r="L359" i="1"/>
  <c r="K359" i="1"/>
  <c r="J359" i="1"/>
  <c r="I359" i="1"/>
  <c r="G359" i="1"/>
  <c r="F359" i="1"/>
  <c r="E359" i="1"/>
  <c r="D359" i="1"/>
  <c r="C359" i="1"/>
  <c r="B359" i="1"/>
  <c r="R358" i="1"/>
  <c r="Q358" i="1"/>
  <c r="O358" i="1"/>
  <c r="N358" i="1"/>
  <c r="M358" i="1"/>
  <c r="L358" i="1"/>
  <c r="K358" i="1"/>
  <c r="J358" i="1"/>
  <c r="I358" i="1"/>
  <c r="G358" i="1"/>
  <c r="F358" i="1"/>
  <c r="E358" i="1"/>
  <c r="D358" i="1"/>
  <c r="C358" i="1"/>
  <c r="B358" i="1"/>
  <c r="R357" i="1"/>
  <c r="Q357" i="1"/>
  <c r="O357" i="1"/>
  <c r="N357" i="1"/>
  <c r="M357" i="1"/>
  <c r="L357" i="1"/>
  <c r="K357" i="1"/>
  <c r="J357" i="1"/>
  <c r="I357" i="1"/>
  <c r="G357" i="1"/>
  <c r="F357" i="1"/>
  <c r="E357" i="1"/>
  <c r="D357" i="1"/>
  <c r="C357" i="1"/>
  <c r="B357" i="1"/>
  <c r="R356" i="1"/>
  <c r="Q356" i="1"/>
  <c r="O356" i="1"/>
  <c r="N356" i="1"/>
  <c r="M356" i="1"/>
  <c r="L356" i="1"/>
  <c r="K356" i="1"/>
  <c r="J356" i="1"/>
  <c r="I356" i="1"/>
  <c r="D308" i="52" s="1"/>
  <c r="L308" i="52" s="1"/>
  <c r="G356" i="1"/>
  <c r="F356" i="1"/>
  <c r="E356" i="1"/>
  <c r="D356" i="1"/>
  <c r="C356" i="1"/>
  <c r="B356" i="1"/>
  <c r="R355" i="1"/>
  <c r="Q355" i="1"/>
  <c r="O355" i="1"/>
  <c r="N355" i="1"/>
  <c r="M355" i="1"/>
  <c r="L355" i="1"/>
  <c r="K355" i="1"/>
  <c r="J355" i="1"/>
  <c r="I355" i="1"/>
  <c r="G355" i="1"/>
  <c r="F355" i="1"/>
  <c r="E355" i="1"/>
  <c r="D355" i="1"/>
  <c r="C355" i="1"/>
  <c r="B355" i="1"/>
  <c r="R354" i="1"/>
  <c r="F738" i="52" s="1"/>
  <c r="Q354" i="1"/>
  <c r="O354" i="1"/>
  <c r="N354" i="1"/>
  <c r="M354" i="1"/>
  <c r="L354" i="1"/>
  <c r="K354" i="1"/>
  <c r="J354" i="1"/>
  <c r="I354" i="1"/>
  <c r="D738" i="52" s="1"/>
  <c r="L738" i="52" s="1"/>
  <c r="G354" i="1"/>
  <c r="F354" i="1"/>
  <c r="E354" i="1"/>
  <c r="D354" i="1"/>
  <c r="C354" i="1"/>
  <c r="B354" i="1"/>
  <c r="R353" i="1"/>
  <c r="Q353" i="1"/>
  <c r="O353" i="1"/>
  <c r="N353" i="1"/>
  <c r="M353" i="1"/>
  <c r="L353" i="1"/>
  <c r="K353" i="1"/>
  <c r="J353" i="1"/>
  <c r="I353" i="1"/>
  <c r="G353" i="1"/>
  <c r="F353" i="1"/>
  <c r="E353" i="1"/>
  <c r="D353" i="1"/>
  <c r="C353" i="1"/>
  <c r="B353" i="1"/>
  <c r="R352" i="1"/>
  <c r="Q352" i="1"/>
  <c r="O352" i="1"/>
  <c r="N352" i="1"/>
  <c r="M352" i="1"/>
  <c r="L352" i="1"/>
  <c r="K352" i="1"/>
  <c r="J352" i="1"/>
  <c r="I352" i="1"/>
  <c r="G352" i="1"/>
  <c r="F352" i="1"/>
  <c r="E352" i="1"/>
  <c r="D352" i="1"/>
  <c r="C352" i="1"/>
  <c r="B352" i="1"/>
  <c r="R351" i="1"/>
  <c r="F743" i="52" s="1"/>
  <c r="Q351" i="1"/>
  <c r="O351" i="1"/>
  <c r="N351" i="1"/>
  <c r="M351" i="1"/>
  <c r="L351" i="1"/>
  <c r="K351" i="1"/>
  <c r="J351" i="1"/>
  <c r="I351" i="1"/>
  <c r="D743" i="52" s="1"/>
  <c r="L743" i="52" s="1"/>
  <c r="G351" i="1"/>
  <c r="F351" i="1"/>
  <c r="E351" i="1"/>
  <c r="D351" i="1"/>
  <c r="C351" i="1"/>
  <c r="B351" i="1"/>
  <c r="R350" i="1"/>
  <c r="Q350" i="1"/>
  <c r="O350" i="1"/>
  <c r="N350" i="1"/>
  <c r="M350" i="1"/>
  <c r="L350" i="1"/>
  <c r="K350" i="1"/>
  <c r="J350" i="1"/>
  <c r="I350" i="1"/>
  <c r="G350" i="1"/>
  <c r="F350" i="1"/>
  <c r="E350" i="1"/>
  <c r="D350" i="1"/>
  <c r="C350" i="1"/>
  <c r="B350" i="1"/>
  <c r="R349" i="1"/>
  <c r="Q349" i="1"/>
  <c r="O349" i="1"/>
  <c r="N349" i="1"/>
  <c r="M349" i="1"/>
  <c r="L349" i="1"/>
  <c r="K349" i="1"/>
  <c r="J349" i="1"/>
  <c r="I349" i="1"/>
  <c r="G349" i="1"/>
  <c r="F349" i="1"/>
  <c r="E349" i="1"/>
  <c r="D349" i="1"/>
  <c r="C349" i="1"/>
  <c r="B349" i="1"/>
  <c r="R348" i="1"/>
  <c r="Q348" i="1"/>
  <c r="O348" i="1"/>
  <c r="N348" i="1"/>
  <c r="M348" i="1"/>
  <c r="L348" i="1"/>
  <c r="K348" i="1"/>
  <c r="J348" i="1"/>
  <c r="I348" i="1"/>
  <c r="D385" i="52" s="1"/>
  <c r="L385" i="52" s="1"/>
  <c r="G348" i="1"/>
  <c r="F348" i="1"/>
  <c r="E348" i="1"/>
  <c r="D348" i="1"/>
  <c r="C348" i="1"/>
  <c r="B348" i="1"/>
  <c r="R347" i="1"/>
  <c r="F91" i="52" s="1"/>
  <c r="Q347" i="1"/>
  <c r="O347" i="1"/>
  <c r="N347" i="1"/>
  <c r="M347" i="1"/>
  <c r="L347" i="1"/>
  <c r="K347" i="1"/>
  <c r="J347" i="1"/>
  <c r="I347" i="1"/>
  <c r="D91" i="52" s="1"/>
  <c r="L91" i="52" s="1"/>
  <c r="G347" i="1"/>
  <c r="F347" i="1"/>
  <c r="E347" i="1"/>
  <c r="D347" i="1"/>
  <c r="C347" i="1"/>
  <c r="B347" i="1"/>
  <c r="R346" i="1"/>
  <c r="Q346" i="1"/>
  <c r="O346" i="1"/>
  <c r="N346" i="1"/>
  <c r="M346" i="1"/>
  <c r="L346" i="1"/>
  <c r="K346" i="1"/>
  <c r="J346" i="1"/>
  <c r="I346" i="1"/>
  <c r="G346" i="1"/>
  <c r="F346" i="1"/>
  <c r="E346" i="1"/>
  <c r="D346" i="1"/>
  <c r="C346" i="1"/>
  <c r="B346" i="1"/>
  <c r="R345" i="1"/>
  <c r="Q345" i="1"/>
  <c r="O345" i="1"/>
  <c r="N345" i="1"/>
  <c r="M345" i="1"/>
  <c r="L345" i="1"/>
  <c r="K345" i="1"/>
  <c r="J345" i="1"/>
  <c r="I345" i="1"/>
  <c r="G345" i="1"/>
  <c r="F345" i="1"/>
  <c r="E345" i="1"/>
  <c r="D345" i="1"/>
  <c r="C345" i="1"/>
  <c r="B345" i="1"/>
  <c r="R344" i="1"/>
  <c r="Q344" i="1"/>
  <c r="O344" i="1"/>
  <c r="N344" i="1"/>
  <c r="M344" i="1"/>
  <c r="L344" i="1"/>
  <c r="K344" i="1"/>
  <c r="J344" i="1"/>
  <c r="I344" i="1"/>
  <c r="G344" i="1"/>
  <c r="F344" i="1"/>
  <c r="E344" i="1"/>
  <c r="D344" i="1"/>
  <c r="C344" i="1"/>
  <c r="B344" i="1"/>
  <c r="R343" i="1"/>
  <c r="Q343" i="1"/>
  <c r="O343" i="1"/>
  <c r="N343" i="1"/>
  <c r="M343" i="1"/>
  <c r="L343" i="1"/>
  <c r="K343" i="1"/>
  <c r="J343" i="1"/>
  <c r="I343" i="1"/>
  <c r="G343" i="1"/>
  <c r="F343" i="1"/>
  <c r="E343" i="1"/>
  <c r="D343" i="1"/>
  <c r="C343" i="1"/>
  <c r="B343" i="1"/>
  <c r="R342" i="1"/>
  <c r="Q342" i="1"/>
  <c r="O342" i="1"/>
  <c r="N342" i="1"/>
  <c r="M342" i="1"/>
  <c r="L342" i="1"/>
  <c r="K342" i="1"/>
  <c r="J342" i="1"/>
  <c r="I342" i="1"/>
  <c r="G342" i="1"/>
  <c r="F342" i="1"/>
  <c r="E342" i="1"/>
  <c r="D342" i="1"/>
  <c r="C342" i="1"/>
  <c r="B342" i="1"/>
  <c r="R341" i="1"/>
  <c r="Q341" i="1"/>
  <c r="O341" i="1"/>
  <c r="N341" i="1"/>
  <c r="M341" i="1"/>
  <c r="L341" i="1"/>
  <c r="K341" i="1"/>
  <c r="J341" i="1"/>
  <c r="I341" i="1"/>
  <c r="G341" i="1"/>
  <c r="F341" i="1"/>
  <c r="E341" i="1"/>
  <c r="D341" i="1"/>
  <c r="C341" i="1"/>
  <c r="B341" i="1"/>
  <c r="R340" i="1"/>
  <c r="Q340" i="1"/>
  <c r="O340" i="1"/>
  <c r="N340" i="1"/>
  <c r="M340" i="1"/>
  <c r="L340" i="1"/>
  <c r="K340" i="1"/>
  <c r="J340" i="1"/>
  <c r="I340" i="1"/>
  <c r="D161" i="52" s="1"/>
  <c r="L161" i="52" s="1"/>
  <c r="G340" i="1"/>
  <c r="F340" i="1"/>
  <c r="E340" i="1"/>
  <c r="D340" i="1"/>
  <c r="C340" i="1"/>
  <c r="B340" i="1"/>
  <c r="R339" i="1"/>
  <c r="Q339" i="1"/>
  <c r="O339" i="1"/>
  <c r="N339" i="1"/>
  <c r="M339" i="1"/>
  <c r="L339" i="1"/>
  <c r="K339" i="1"/>
  <c r="J339" i="1"/>
  <c r="I339" i="1"/>
  <c r="G339" i="1"/>
  <c r="F339" i="1"/>
  <c r="E339" i="1"/>
  <c r="D339" i="1"/>
  <c r="C339" i="1"/>
  <c r="B339" i="1"/>
  <c r="R338" i="1"/>
  <c r="F265" i="52" s="1"/>
  <c r="Q338" i="1"/>
  <c r="O338" i="1"/>
  <c r="N338" i="1"/>
  <c r="M338" i="1"/>
  <c r="L338" i="1"/>
  <c r="K338" i="1"/>
  <c r="J338" i="1"/>
  <c r="I338" i="1"/>
  <c r="D265" i="52" s="1"/>
  <c r="L265" i="52" s="1"/>
  <c r="G338" i="1"/>
  <c r="F338" i="1"/>
  <c r="E338" i="1"/>
  <c r="D338" i="1"/>
  <c r="C338" i="1"/>
  <c r="B338" i="1"/>
  <c r="R337" i="1"/>
  <c r="Q337" i="1"/>
  <c r="O337" i="1"/>
  <c r="N337" i="1"/>
  <c r="M337" i="1"/>
  <c r="L337" i="1"/>
  <c r="K337" i="1"/>
  <c r="J337" i="1"/>
  <c r="I337" i="1"/>
  <c r="G337" i="1"/>
  <c r="F337" i="1"/>
  <c r="E337" i="1"/>
  <c r="D337" i="1"/>
  <c r="C337" i="1"/>
  <c r="B337" i="1"/>
  <c r="R336" i="1"/>
  <c r="Q336" i="1"/>
  <c r="O336" i="1"/>
  <c r="N336" i="1"/>
  <c r="M336" i="1"/>
  <c r="L336" i="1"/>
  <c r="K336" i="1"/>
  <c r="J336" i="1"/>
  <c r="I336" i="1"/>
  <c r="G336" i="1"/>
  <c r="F336" i="1"/>
  <c r="E336" i="1"/>
  <c r="D336" i="1"/>
  <c r="C336" i="1"/>
  <c r="B336" i="1"/>
  <c r="R335" i="1"/>
  <c r="Q335" i="1"/>
  <c r="O335" i="1"/>
  <c r="N335" i="1"/>
  <c r="M335" i="1"/>
  <c r="L335" i="1"/>
  <c r="K335" i="1"/>
  <c r="J335" i="1"/>
  <c r="I335" i="1"/>
  <c r="G335" i="1"/>
  <c r="F335" i="1"/>
  <c r="E335" i="1"/>
  <c r="D335" i="1"/>
  <c r="C335" i="1"/>
  <c r="B335" i="1"/>
  <c r="R334" i="1"/>
  <c r="Q334" i="1"/>
  <c r="O334" i="1"/>
  <c r="N334" i="1"/>
  <c r="M334" i="1"/>
  <c r="L334" i="1"/>
  <c r="K334" i="1"/>
  <c r="J334" i="1"/>
  <c r="I334" i="1"/>
  <c r="G334" i="1"/>
  <c r="F334" i="1"/>
  <c r="E334" i="1"/>
  <c r="D334" i="1"/>
  <c r="C334" i="1"/>
  <c r="B334" i="1"/>
  <c r="R333" i="1"/>
  <c r="Q333" i="1"/>
  <c r="O333" i="1"/>
  <c r="N333" i="1"/>
  <c r="M333" i="1"/>
  <c r="L333" i="1"/>
  <c r="K333" i="1"/>
  <c r="J333" i="1"/>
  <c r="I333" i="1"/>
  <c r="G333" i="1"/>
  <c r="F333" i="1"/>
  <c r="E333" i="1"/>
  <c r="D333" i="1"/>
  <c r="C333" i="1"/>
  <c r="B333" i="1"/>
  <c r="R332" i="1"/>
  <c r="Q332" i="1"/>
  <c r="O332" i="1"/>
  <c r="N332" i="1"/>
  <c r="M332" i="1"/>
  <c r="L332" i="1"/>
  <c r="K332" i="1"/>
  <c r="J332" i="1"/>
  <c r="I332" i="1"/>
  <c r="G332" i="1"/>
  <c r="F332" i="1"/>
  <c r="E332" i="1"/>
  <c r="D332" i="1"/>
  <c r="C332" i="1"/>
  <c r="B332" i="1"/>
  <c r="R331" i="1"/>
  <c r="Q331" i="1"/>
  <c r="O331" i="1"/>
  <c r="N331" i="1"/>
  <c r="M331" i="1"/>
  <c r="L331" i="1"/>
  <c r="K331" i="1"/>
  <c r="J331" i="1"/>
  <c r="I331" i="1"/>
  <c r="G331" i="1"/>
  <c r="F331" i="1"/>
  <c r="E331" i="1"/>
  <c r="D331" i="1"/>
  <c r="C331" i="1"/>
  <c r="B331" i="1"/>
  <c r="R330" i="1"/>
  <c r="Q330" i="1"/>
  <c r="O330" i="1"/>
  <c r="N330" i="1"/>
  <c r="M330" i="1"/>
  <c r="L330" i="1"/>
  <c r="K330" i="1"/>
  <c r="J330" i="1"/>
  <c r="I330" i="1"/>
  <c r="G330" i="1"/>
  <c r="F330" i="1"/>
  <c r="E330" i="1"/>
  <c r="D330" i="1"/>
  <c r="C330" i="1"/>
  <c r="B330" i="1"/>
  <c r="R329" i="1"/>
  <c r="Q329" i="1"/>
  <c r="O329" i="1"/>
  <c r="N329" i="1"/>
  <c r="M329" i="1"/>
  <c r="L329" i="1"/>
  <c r="K329" i="1"/>
  <c r="J329" i="1"/>
  <c r="I329" i="1"/>
  <c r="G329" i="1"/>
  <c r="F329" i="1"/>
  <c r="E329" i="1"/>
  <c r="D329" i="1"/>
  <c r="C329" i="1"/>
  <c r="B329" i="1"/>
  <c r="R328" i="1"/>
  <c r="Q328" i="1"/>
  <c r="O328" i="1"/>
  <c r="N328" i="1"/>
  <c r="M328" i="1"/>
  <c r="L328" i="1"/>
  <c r="K328" i="1"/>
  <c r="J328" i="1"/>
  <c r="I328" i="1"/>
  <c r="G328" i="1"/>
  <c r="F328" i="1"/>
  <c r="E328" i="1"/>
  <c r="D328" i="1"/>
  <c r="C328" i="1"/>
  <c r="B328" i="1"/>
  <c r="R327" i="1"/>
  <c r="Q327" i="1"/>
  <c r="O327" i="1"/>
  <c r="N327" i="1"/>
  <c r="M327" i="1"/>
  <c r="L327" i="1"/>
  <c r="K327" i="1"/>
  <c r="J327" i="1"/>
  <c r="I327" i="1"/>
  <c r="G327" i="1"/>
  <c r="F327" i="1"/>
  <c r="E327" i="1"/>
  <c r="D327" i="1"/>
  <c r="C327" i="1"/>
  <c r="B327" i="1"/>
  <c r="R326" i="1"/>
  <c r="Q326" i="1"/>
  <c r="O326" i="1"/>
  <c r="N326" i="1"/>
  <c r="M326" i="1"/>
  <c r="L326" i="1"/>
  <c r="K326" i="1"/>
  <c r="J326" i="1"/>
  <c r="I326" i="1"/>
  <c r="G326" i="1"/>
  <c r="F326" i="1"/>
  <c r="E326" i="1"/>
  <c r="D326" i="1"/>
  <c r="C326" i="1"/>
  <c r="B326" i="1"/>
  <c r="R325" i="1"/>
  <c r="Q325" i="1"/>
  <c r="O325" i="1"/>
  <c r="N325" i="1"/>
  <c r="M325" i="1"/>
  <c r="L325" i="1"/>
  <c r="K325" i="1"/>
  <c r="J325" i="1"/>
  <c r="I325" i="1"/>
  <c r="G325" i="1"/>
  <c r="F325" i="1"/>
  <c r="E325" i="1"/>
  <c r="D325" i="1"/>
  <c r="C325" i="1"/>
  <c r="B325" i="1"/>
  <c r="R324" i="1"/>
  <c r="Q324" i="1"/>
  <c r="O324" i="1"/>
  <c r="N324" i="1"/>
  <c r="M324" i="1"/>
  <c r="L324" i="1"/>
  <c r="K324" i="1"/>
  <c r="J324" i="1"/>
  <c r="I324" i="1"/>
  <c r="G324" i="1"/>
  <c r="F324" i="1"/>
  <c r="E324" i="1"/>
  <c r="D324" i="1"/>
  <c r="C324" i="1"/>
  <c r="B324" i="1"/>
  <c r="R323" i="1"/>
  <c r="Q323" i="1"/>
  <c r="O323" i="1"/>
  <c r="N323" i="1"/>
  <c r="M323" i="1"/>
  <c r="L323" i="1"/>
  <c r="K323" i="1"/>
  <c r="J323" i="1"/>
  <c r="I323" i="1"/>
  <c r="G323" i="1"/>
  <c r="F323" i="1"/>
  <c r="E323" i="1"/>
  <c r="D323" i="1"/>
  <c r="C323" i="1"/>
  <c r="B323" i="1"/>
  <c r="R322" i="1"/>
  <c r="Q322" i="1"/>
  <c r="O322" i="1"/>
  <c r="N322" i="1"/>
  <c r="M322" i="1"/>
  <c r="L322" i="1"/>
  <c r="K322" i="1"/>
  <c r="J322" i="1"/>
  <c r="I322" i="1"/>
  <c r="G322" i="1"/>
  <c r="F322" i="1"/>
  <c r="E322" i="1"/>
  <c r="D322" i="1"/>
  <c r="C322" i="1"/>
  <c r="B322" i="1"/>
  <c r="R321" i="1"/>
  <c r="F458" i="52" s="1"/>
  <c r="Q321" i="1"/>
  <c r="O321" i="1"/>
  <c r="N321" i="1"/>
  <c r="M321" i="1"/>
  <c r="L321" i="1"/>
  <c r="K321" i="1"/>
  <c r="J321" i="1"/>
  <c r="I321" i="1"/>
  <c r="D458" i="52" s="1"/>
  <c r="L458" i="52" s="1"/>
  <c r="G321" i="1"/>
  <c r="F321" i="1"/>
  <c r="E321" i="1"/>
  <c r="D321" i="1"/>
  <c r="C321" i="1"/>
  <c r="B321" i="1"/>
  <c r="R320" i="1"/>
  <c r="Q320" i="1"/>
  <c r="O320" i="1"/>
  <c r="N320" i="1"/>
  <c r="M320" i="1"/>
  <c r="L320" i="1"/>
  <c r="K320" i="1"/>
  <c r="J320" i="1"/>
  <c r="I320" i="1"/>
  <c r="G320" i="1"/>
  <c r="F320" i="1"/>
  <c r="E320" i="1"/>
  <c r="D320" i="1"/>
  <c r="C320" i="1"/>
  <c r="B320" i="1"/>
  <c r="R319" i="1"/>
  <c r="Q319" i="1"/>
  <c r="O319" i="1"/>
  <c r="N319" i="1"/>
  <c r="M319" i="1"/>
  <c r="L319" i="1"/>
  <c r="K319" i="1"/>
  <c r="J319" i="1"/>
  <c r="I319" i="1"/>
  <c r="G319" i="1"/>
  <c r="F319" i="1"/>
  <c r="E319" i="1"/>
  <c r="D319" i="1"/>
  <c r="C319" i="1"/>
  <c r="B319" i="1"/>
  <c r="R318" i="1"/>
  <c r="Q318" i="1"/>
  <c r="O318" i="1"/>
  <c r="N318" i="1"/>
  <c r="M318" i="1"/>
  <c r="L318" i="1"/>
  <c r="K318" i="1"/>
  <c r="J318" i="1"/>
  <c r="I318" i="1"/>
  <c r="G318" i="1"/>
  <c r="F318" i="1"/>
  <c r="E318" i="1"/>
  <c r="D318" i="1"/>
  <c r="C318" i="1"/>
  <c r="B318" i="1"/>
  <c r="R317" i="1"/>
  <c r="Q317" i="1"/>
  <c r="O317" i="1"/>
  <c r="N317" i="1"/>
  <c r="M317" i="1"/>
  <c r="L317" i="1"/>
  <c r="K317" i="1"/>
  <c r="J317" i="1"/>
  <c r="I317" i="1"/>
  <c r="G317" i="1"/>
  <c r="F317" i="1"/>
  <c r="E317" i="1"/>
  <c r="D317" i="1"/>
  <c r="C317" i="1"/>
  <c r="B317" i="1"/>
  <c r="R316" i="1"/>
  <c r="Q316" i="1"/>
  <c r="O316" i="1"/>
  <c r="N316" i="1"/>
  <c r="M316" i="1"/>
  <c r="L316" i="1"/>
  <c r="K316" i="1"/>
  <c r="J316" i="1"/>
  <c r="I316" i="1"/>
  <c r="G316" i="1"/>
  <c r="F316" i="1"/>
  <c r="E316" i="1"/>
  <c r="D316" i="1"/>
  <c r="C316" i="1"/>
  <c r="B316" i="1"/>
  <c r="R315" i="1"/>
  <c r="Q315" i="1"/>
  <c r="O315" i="1"/>
  <c r="N315" i="1"/>
  <c r="M315" i="1"/>
  <c r="L315" i="1"/>
  <c r="K315" i="1"/>
  <c r="J315" i="1"/>
  <c r="I315" i="1"/>
  <c r="G315" i="1"/>
  <c r="F315" i="1"/>
  <c r="E315" i="1"/>
  <c r="D315" i="1"/>
  <c r="C315" i="1"/>
  <c r="B315" i="1"/>
  <c r="R314" i="1"/>
  <c r="Q314" i="1"/>
  <c r="O314" i="1"/>
  <c r="N314" i="1"/>
  <c r="M314" i="1"/>
  <c r="L314" i="1"/>
  <c r="K314" i="1"/>
  <c r="J314" i="1"/>
  <c r="I314" i="1"/>
  <c r="G314" i="1"/>
  <c r="F314" i="1"/>
  <c r="E314" i="1"/>
  <c r="D314" i="1"/>
  <c r="C314" i="1"/>
  <c r="B314" i="1"/>
  <c r="R313" i="1"/>
  <c r="Q313" i="1"/>
  <c r="O313" i="1"/>
  <c r="N313" i="1"/>
  <c r="M313" i="1"/>
  <c r="L313" i="1"/>
  <c r="K313" i="1"/>
  <c r="J313" i="1"/>
  <c r="I313" i="1"/>
  <c r="G313" i="1"/>
  <c r="F313" i="1"/>
  <c r="E313" i="1"/>
  <c r="D313" i="1"/>
  <c r="C313" i="1"/>
  <c r="B313" i="1"/>
  <c r="R312" i="1"/>
  <c r="Q312" i="1"/>
  <c r="O312" i="1"/>
  <c r="N312" i="1"/>
  <c r="M312" i="1"/>
  <c r="L312" i="1"/>
  <c r="K312" i="1"/>
  <c r="J312" i="1"/>
  <c r="I312" i="1"/>
  <c r="G312" i="1"/>
  <c r="F312" i="1"/>
  <c r="E312" i="1"/>
  <c r="D312" i="1"/>
  <c r="C312" i="1"/>
  <c r="B312" i="1"/>
  <c r="R311" i="1"/>
  <c r="Q311" i="1"/>
  <c r="O311" i="1"/>
  <c r="N311" i="1"/>
  <c r="M311" i="1"/>
  <c r="L311" i="1"/>
  <c r="K311" i="1"/>
  <c r="J311" i="1"/>
  <c r="I311" i="1"/>
  <c r="G311" i="1"/>
  <c r="F311" i="1"/>
  <c r="E311" i="1"/>
  <c r="D311" i="1"/>
  <c r="C311" i="1"/>
  <c r="B311" i="1"/>
  <c r="R310" i="1"/>
  <c r="Q310" i="1"/>
  <c r="O310" i="1"/>
  <c r="N310" i="1"/>
  <c r="M310" i="1"/>
  <c r="L310" i="1"/>
  <c r="K310" i="1"/>
  <c r="J310" i="1"/>
  <c r="I310" i="1"/>
  <c r="G310" i="1"/>
  <c r="F310" i="1"/>
  <c r="E310" i="1"/>
  <c r="D310" i="1"/>
  <c r="C310" i="1"/>
  <c r="B310" i="1"/>
  <c r="R309" i="1"/>
  <c r="Q309" i="1"/>
  <c r="O309" i="1"/>
  <c r="N309" i="1"/>
  <c r="M309" i="1"/>
  <c r="L309" i="1"/>
  <c r="K309" i="1"/>
  <c r="J309" i="1"/>
  <c r="I309" i="1"/>
  <c r="G309" i="1"/>
  <c r="F309" i="1"/>
  <c r="E309" i="1"/>
  <c r="D309" i="1"/>
  <c r="C309" i="1"/>
  <c r="B309" i="1"/>
  <c r="R308" i="1"/>
  <c r="Q308" i="1"/>
  <c r="O308" i="1"/>
  <c r="N308" i="1"/>
  <c r="M308" i="1"/>
  <c r="L308" i="1"/>
  <c r="K308" i="1"/>
  <c r="J308" i="1"/>
  <c r="I308" i="1"/>
  <c r="G308" i="1"/>
  <c r="F308" i="1"/>
  <c r="E308" i="1"/>
  <c r="D308" i="1"/>
  <c r="C308" i="1"/>
  <c r="B308" i="1"/>
  <c r="R307" i="1"/>
  <c r="Q307" i="1"/>
  <c r="O307" i="1"/>
  <c r="N307" i="1"/>
  <c r="M307" i="1"/>
  <c r="L307" i="1"/>
  <c r="K307" i="1"/>
  <c r="J307" i="1"/>
  <c r="I307" i="1"/>
  <c r="G307" i="1"/>
  <c r="F307" i="1"/>
  <c r="E307" i="1"/>
  <c r="D307" i="1"/>
  <c r="C307" i="1"/>
  <c r="B307" i="1"/>
  <c r="R306" i="1"/>
  <c r="Q306" i="1"/>
  <c r="O306" i="1"/>
  <c r="N306" i="1"/>
  <c r="M306" i="1"/>
  <c r="L306" i="1"/>
  <c r="K306" i="1"/>
  <c r="J306" i="1"/>
  <c r="I306" i="1"/>
  <c r="G306" i="1"/>
  <c r="F306" i="1"/>
  <c r="E306" i="1"/>
  <c r="D306" i="1"/>
  <c r="C306" i="1"/>
  <c r="B306" i="1"/>
  <c r="R305" i="1"/>
  <c r="Q305" i="1"/>
  <c r="O305" i="1"/>
  <c r="N305" i="1"/>
  <c r="M305" i="1"/>
  <c r="L305" i="1"/>
  <c r="K305" i="1"/>
  <c r="J305" i="1"/>
  <c r="I305" i="1"/>
  <c r="G305" i="1"/>
  <c r="F305" i="1"/>
  <c r="E305" i="1"/>
  <c r="D305" i="1"/>
  <c r="C305" i="1"/>
  <c r="B305" i="1"/>
  <c r="R304" i="1"/>
  <c r="Q304" i="1"/>
  <c r="O304" i="1"/>
  <c r="N304" i="1"/>
  <c r="M304" i="1"/>
  <c r="L304" i="1"/>
  <c r="K304" i="1"/>
  <c r="J304" i="1"/>
  <c r="I304" i="1"/>
  <c r="G304" i="1"/>
  <c r="F304" i="1"/>
  <c r="E304" i="1"/>
  <c r="D304" i="1"/>
  <c r="C304" i="1"/>
  <c r="B304" i="1"/>
  <c r="R303" i="1"/>
  <c r="F396" i="52" s="1"/>
  <c r="Q303" i="1"/>
  <c r="O303" i="1"/>
  <c r="N303" i="1"/>
  <c r="M303" i="1"/>
  <c r="L303" i="1"/>
  <c r="K303" i="1"/>
  <c r="J303" i="1"/>
  <c r="I303" i="1"/>
  <c r="D396" i="52" s="1"/>
  <c r="L396" i="52" s="1"/>
  <c r="G303" i="1"/>
  <c r="F303" i="1"/>
  <c r="E303" i="1"/>
  <c r="D303" i="1"/>
  <c r="C303" i="1"/>
  <c r="B303" i="1"/>
  <c r="R302" i="1"/>
  <c r="F481" i="52" s="1"/>
  <c r="Q302" i="1"/>
  <c r="O302" i="1"/>
  <c r="N302" i="1"/>
  <c r="M302" i="1"/>
  <c r="L302" i="1"/>
  <c r="K302" i="1"/>
  <c r="J302" i="1"/>
  <c r="I302" i="1"/>
  <c r="D481" i="52" s="1"/>
  <c r="L481" i="52" s="1"/>
  <c r="G302" i="1"/>
  <c r="F302" i="1"/>
  <c r="E302" i="1"/>
  <c r="D302" i="1"/>
  <c r="C302" i="1"/>
  <c r="B302" i="1"/>
  <c r="R301" i="1"/>
  <c r="Q301" i="1"/>
  <c r="O301" i="1"/>
  <c r="N301" i="1"/>
  <c r="M301" i="1"/>
  <c r="L301" i="1"/>
  <c r="K301" i="1"/>
  <c r="J301" i="1"/>
  <c r="I301" i="1"/>
  <c r="G301" i="1"/>
  <c r="F301" i="1"/>
  <c r="E301" i="1"/>
  <c r="D301" i="1"/>
  <c r="C301" i="1"/>
  <c r="B301" i="1"/>
  <c r="R300" i="1"/>
  <c r="Q300" i="1"/>
  <c r="O300" i="1"/>
  <c r="N300" i="1"/>
  <c r="M300" i="1"/>
  <c r="L300" i="1"/>
  <c r="K300" i="1"/>
  <c r="J300" i="1"/>
  <c r="I300" i="1"/>
  <c r="G300" i="1"/>
  <c r="F300" i="1"/>
  <c r="E300" i="1"/>
  <c r="D300" i="1"/>
  <c r="C300" i="1"/>
  <c r="B300" i="1"/>
  <c r="R299" i="1"/>
  <c r="F222" i="52" s="1"/>
  <c r="Q299" i="1"/>
  <c r="O299" i="1"/>
  <c r="N299" i="1"/>
  <c r="M299" i="1"/>
  <c r="L299" i="1"/>
  <c r="K299" i="1"/>
  <c r="J299" i="1"/>
  <c r="I299" i="1"/>
  <c r="D222" i="52" s="1"/>
  <c r="L222" i="52" s="1"/>
  <c r="G299" i="1"/>
  <c r="F299" i="1"/>
  <c r="E299" i="1"/>
  <c r="D299" i="1"/>
  <c r="C299" i="1"/>
  <c r="B299" i="1"/>
  <c r="R298" i="1"/>
  <c r="Q298" i="1"/>
  <c r="O298" i="1"/>
  <c r="N298" i="1"/>
  <c r="M298" i="1"/>
  <c r="L298" i="1"/>
  <c r="K298" i="1"/>
  <c r="J298" i="1"/>
  <c r="I298" i="1"/>
  <c r="G298" i="1"/>
  <c r="F298" i="1"/>
  <c r="E298" i="1"/>
  <c r="D298" i="1"/>
  <c r="C298" i="1"/>
  <c r="B298" i="1"/>
  <c r="R297" i="1"/>
  <c r="Q297" i="1"/>
  <c r="O297" i="1"/>
  <c r="N297" i="1"/>
  <c r="M297" i="1"/>
  <c r="L297" i="1"/>
  <c r="K297" i="1"/>
  <c r="J297" i="1"/>
  <c r="I297" i="1"/>
  <c r="G297" i="1"/>
  <c r="F297" i="1"/>
  <c r="E297" i="1"/>
  <c r="D297" i="1"/>
  <c r="C297" i="1"/>
  <c r="B297" i="1"/>
  <c r="R296" i="1"/>
  <c r="Q296" i="1"/>
  <c r="O296" i="1"/>
  <c r="N296" i="1"/>
  <c r="M296" i="1"/>
  <c r="L296" i="1"/>
  <c r="K296" i="1"/>
  <c r="J296" i="1"/>
  <c r="I296" i="1"/>
  <c r="G296" i="1"/>
  <c r="F296" i="1"/>
  <c r="E296" i="1"/>
  <c r="D296" i="1"/>
  <c r="C296" i="1"/>
  <c r="B296" i="1"/>
  <c r="R295" i="1"/>
  <c r="Q295" i="1"/>
  <c r="O295" i="1"/>
  <c r="N295" i="1"/>
  <c r="M295" i="1"/>
  <c r="L295" i="1"/>
  <c r="K295" i="1"/>
  <c r="J295" i="1"/>
  <c r="I295" i="1"/>
  <c r="G295" i="1"/>
  <c r="F295" i="1"/>
  <c r="E295" i="1"/>
  <c r="D295" i="1"/>
  <c r="C295" i="1"/>
  <c r="B295" i="1"/>
  <c r="R294" i="1"/>
  <c r="Q294" i="1"/>
  <c r="O294" i="1"/>
  <c r="N294" i="1"/>
  <c r="M294" i="1"/>
  <c r="L294" i="1"/>
  <c r="K294" i="1"/>
  <c r="J294" i="1"/>
  <c r="I294" i="1"/>
  <c r="G294" i="1"/>
  <c r="F294" i="1"/>
  <c r="E294" i="1"/>
  <c r="D294" i="1"/>
  <c r="C294" i="1"/>
  <c r="B294" i="1"/>
  <c r="R293" i="1"/>
  <c r="Q293" i="1"/>
  <c r="O293" i="1"/>
  <c r="N293" i="1"/>
  <c r="M293" i="1"/>
  <c r="L293" i="1"/>
  <c r="K293" i="1"/>
  <c r="J293" i="1"/>
  <c r="I293" i="1"/>
  <c r="G293" i="1"/>
  <c r="F293" i="1"/>
  <c r="E293" i="1"/>
  <c r="D293" i="1"/>
  <c r="C293" i="1"/>
  <c r="B293" i="1"/>
  <c r="R292" i="1"/>
  <c r="Q292" i="1"/>
  <c r="O292" i="1"/>
  <c r="N292" i="1"/>
  <c r="M292" i="1"/>
  <c r="L292" i="1"/>
  <c r="K292" i="1"/>
  <c r="J292" i="1"/>
  <c r="I292" i="1"/>
  <c r="G292" i="1"/>
  <c r="F292" i="1"/>
  <c r="E292" i="1"/>
  <c r="D292" i="1"/>
  <c r="C292" i="1"/>
  <c r="B292" i="1"/>
  <c r="R291" i="1"/>
  <c r="Q291" i="1"/>
  <c r="O291" i="1"/>
  <c r="N291" i="1"/>
  <c r="M291" i="1"/>
  <c r="L291" i="1"/>
  <c r="K291" i="1"/>
  <c r="J291" i="1"/>
  <c r="I291" i="1"/>
  <c r="G291" i="1"/>
  <c r="F291" i="1"/>
  <c r="E291" i="1"/>
  <c r="D291" i="1"/>
  <c r="C291" i="1"/>
  <c r="B291" i="1"/>
  <c r="R290" i="1"/>
  <c r="Q290" i="1"/>
  <c r="O290" i="1"/>
  <c r="N290" i="1"/>
  <c r="M290" i="1"/>
  <c r="L290" i="1"/>
  <c r="K290" i="1"/>
  <c r="J290" i="1"/>
  <c r="I290" i="1"/>
  <c r="G290" i="1"/>
  <c r="F290" i="1"/>
  <c r="E290" i="1"/>
  <c r="D290" i="1"/>
  <c r="C290" i="1"/>
  <c r="B290" i="1"/>
  <c r="R289" i="1"/>
  <c r="Q289" i="1"/>
  <c r="O289" i="1"/>
  <c r="N289" i="1"/>
  <c r="M289" i="1"/>
  <c r="L289" i="1"/>
  <c r="K289" i="1"/>
  <c r="J289" i="1"/>
  <c r="I289" i="1"/>
  <c r="G289" i="1"/>
  <c r="F289" i="1"/>
  <c r="E289" i="1"/>
  <c r="D289" i="1"/>
  <c r="C289" i="1"/>
  <c r="B289" i="1"/>
  <c r="R288" i="1"/>
  <c r="Q288" i="1"/>
  <c r="O288" i="1"/>
  <c r="N288" i="1"/>
  <c r="M288" i="1"/>
  <c r="L288" i="1"/>
  <c r="K288" i="1"/>
  <c r="J288" i="1"/>
  <c r="I288" i="1"/>
  <c r="G288" i="1"/>
  <c r="F288" i="1"/>
  <c r="E288" i="1"/>
  <c r="D288" i="1"/>
  <c r="C288" i="1"/>
  <c r="B288" i="1"/>
  <c r="R287" i="1"/>
  <c r="Q287" i="1"/>
  <c r="O287" i="1"/>
  <c r="N287" i="1"/>
  <c r="M287" i="1"/>
  <c r="L287" i="1"/>
  <c r="K287" i="1"/>
  <c r="J287" i="1"/>
  <c r="I287" i="1"/>
  <c r="G287" i="1"/>
  <c r="F287" i="1"/>
  <c r="E287" i="1"/>
  <c r="D287" i="1"/>
  <c r="C287" i="1"/>
  <c r="B287" i="1"/>
  <c r="R286" i="1"/>
  <c r="Q286" i="1"/>
  <c r="O286" i="1"/>
  <c r="N286" i="1"/>
  <c r="M286" i="1"/>
  <c r="L286" i="1"/>
  <c r="K286" i="1"/>
  <c r="J286" i="1"/>
  <c r="I286" i="1"/>
  <c r="G286" i="1"/>
  <c r="F286" i="1"/>
  <c r="E286" i="1"/>
  <c r="D286" i="1"/>
  <c r="C286" i="1"/>
  <c r="B286" i="1"/>
  <c r="R285" i="1"/>
  <c r="F386" i="52" s="1"/>
  <c r="Q285" i="1"/>
  <c r="O285" i="1"/>
  <c r="N285" i="1"/>
  <c r="M285" i="1"/>
  <c r="L285" i="1"/>
  <c r="K285" i="1"/>
  <c r="J285" i="1"/>
  <c r="I285" i="1"/>
  <c r="D386" i="52" s="1"/>
  <c r="L386" i="52" s="1"/>
  <c r="G285" i="1"/>
  <c r="F285" i="1"/>
  <c r="E285" i="1"/>
  <c r="D285" i="1"/>
  <c r="C285" i="1"/>
  <c r="B285" i="1"/>
  <c r="R284" i="1"/>
  <c r="Q284" i="1"/>
  <c r="O284" i="1"/>
  <c r="N284" i="1"/>
  <c r="M284" i="1"/>
  <c r="L284" i="1"/>
  <c r="K284" i="1"/>
  <c r="J284" i="1"/>
  <c r="I284" i="1"/>
  <c r="G284" i="1"/>
  <c r="F284" i="1"/>
  <c r="E284" i="1"/>
  <c r="D284" i="1"/>
  <c r="C284" i="1"/>
  <c r="B284" i="1"/>
  <c r="R283" i="1"/>
  <c r="F239" i="52" s="1"/>
  <c r="Q283" i="1"/>
  <c r="O283" i="1"/>
  <c r="N283" i="1"/>
  <c r="M283" i="1"/>
  <c r="L283" i="1"/>
  <c r="K283" i="1"/>
  <c r="J283" i="1"/>
  <c r="I283" i="1"/>
  <c r="D239" i="52" s="1"/>
  <c r="L239" i="52" s="1"/>
  <c r="G283" i="1"/>
  <c r="F283" i="1"/>
  <c r="E283" i="1"/>
  <c r="D283" i="1"/>
  <c r="C283" i="1"/>
  <c r="B283" i="1"/>
  <c r="R282" i="1"/>
  <c r="Q282" i="1"/>
  <c r="O282" i="1"/>
  <c r="N282" i="1"/>
  <c r="M282" i="1"/>
  <c r="L282" i="1"/>
  <c r="K282" i="1"/>
  <c r="J282" i="1"/>
  <c r="I282" i="1"/>
  <c r="G282" i="1"/>
  <c r="F282" i="1"/>
  <c r="E282" i="1"/>
  <c r="D282" i="1"/>
  <c r="C282" i="1"/>
  <c r="B282" i="1"/>
  <c r="R281" i="1"/>
  <c r="Q281" i="1"/>
  <c r="O281" i="1"/>
  <c r="N281" i="1"/>
  <c r="M281" i="1"/>
  <c r="L281" i="1"/>
  <c r="K281" i="1"/>
  <c r="J281" i="1"/>
  <c r="I281" i="1"/>
  <c r="G281" i="1"/>
  <c r="F281" i="1"/>
  <c r="E281" i="1"/>
  <c r="D281" i="1"/>
  <c r="C281" i="1"/>
  <c r="B281" i="1"/>
  <c r="R280" i="1"/>
  <c r="Q280" i="1"/>
  <c r="O280" i="1"/>
  <c r="N280" i="1"/>
  <c r="M280" i="1"/>
  <c r="L280" i="1"/>
  <c r="K280" i="1"/>
  <c r="J280" i="1"/>
  <c r="I280" i="1"/>
  <c r="D21" i="52" s="1"/>
  <c r="L21" i="52" s="1"/>
  <c r="G280" i="1"/>
  <c r="F280" i="1"/>
  <c r="E280" i="1"/>
  <c r="D280" i="1"/>
  <c r="C280" i="1"/>
  <c r="B280" i="1"/>
  <c r="R279" i="1"/>
  <c r="F379" i="52" s="1"/>
  <c r="Q279" i="1"/>
  <c r="O279" i="1"/>
  <c r="N279" i="1"/>
  <c r="M279" i="1"/>
  <c r="L279" i="1"/>
  <c r="K279" i="1"/>
  <c r="J279" i="1"/>
  <c r="I279" i="1"/>
  <c r="D379" i="52" s="1"/>
  <c r="L379" i="52" s="1"/>
  <c r="G279" i="1"/>
  <c r="F279" i="1"/>
  <c r="E279" i="1"/>
  <c r="D279" i="1"/>
  <c r="C279" i="1"/>
  <c r="B279" i="1"/>
  <c r="R278" i="1"/>
  <c r="Q278" i="1"/>
  <c r="O278" i="1"/>
  <c r="N278" i="1"/>
  <c r="M278" i="1"/>
  <c r="L278" i="1"/>
  <c r="K278" i="1"/>
  <c r="J278" i="1"/>
  <c r="I278" i="1"/>
  <c r="G278" i="1"/>
  <c r="F278" i="1"/>
  <c r="E278" i="1"/>
  <c r="D278" i="1"/>
  <c r="C278" i="1"/>
  <c r="B278" i="1"/>
  <c r="R277" i="1"/>
  <c r="Q277" i="1"/>
  <c r="O277" i="1"/>
  <c r="N277" i="1"/>
  <c r="M277" i="1"/>
  <c r="L277" i="1"/>
  <c r="K277" i="1"/>
  <c r="J277" i="1"/>
  <c r="I277" i="1"/>
  <c r="G277" i="1"/>
  <c r="F277" i="1"/>
  <c r="E277" i="1"/>
  <c r="D277" i="1"/>
  <c r="C277" i="1"/>
  <c r="B277" i="1"/>
  <c r="R276" i="1"/>
  <c r="Q276" i="1"/>
  <c r="O276" i="1"/>
  <c r="N276" i="1"/>
  <c r="M276" i="1"/>
  <c r="L276" i="1"/>
  <c r="K276" i="1"/>
  <c r="J276" i="1"/>
  <c r="I276" i="1"/>
  <c r="G276" i="1"/>
  <c r="F276" i="1"/>
  <c r="E276" i="1"/>
  <c r="D276" i="1"/>
  <c r="C276" i="1"/>
  <c r="B276" i="1"/>
  <c r="R275" i="1"/>
  <c r="Q275" i="1"/>
  <c r="O275" i="1"/>
  <c r="N275" i="1"/>
  <c r="M275" i="1"/>
  <c r="L275" i="1"/>
  <c r="K275" i="1"/>
  <c r="J275" i="1"/>
  <c r="I275" i="1"/>
  <c r="G275" i="1"/>
  <c r="F275" i="1"/>
  <c r="E275" i="1"/>
  <c r="D275" i="1"/>
  <c r="C275" i="1"/>
  <c r="B275" i="1"/>
  <c r="R274" i="1"/>
  <c r="Q274" i="1"/>
  <c r="O274" i="1"/>
  <c r="N274" i="1"/>
  <c r="M274" i="1"/>
  <c r="L274" i="1"/>
  <c r="K274" i="1"/>
  <c r="J274" i="1"/>
  <c r="I274" i="1"/>
  <c r="G274" i="1"/>
  <c r="F274" i="1"/>
  <c r="E274" i="1"/>
  <c r="D274" i="1"/>
  <c r="C274" i="1"/>
  <c r="B274" i="1"/>
  <c r="R273" i="1"/>
  <c r="Q273" i="1"/>
  <c r="O273" i="1"/>
  <c r="N273" i="1"/>
  <c r="M273" i="1"/>
  <c r="L273" i="1"/>
  <c r="K273" i="1"/>
  <c r="J273" i="1"/>
  <c r="I273" i="1"/>
  <c r="G273" i="1"/>
  <c r="F273" i="1"/>
  <c r="E273" i="1"/>
  <c r="D273" i="1"/>
  <c r="C273" i="1"/>
  <c r="B273" i="1"/>
  <c r="R272" i="1"/>
  <c r="Q272" i="1"/>
  <c r="O272" i="1"/>
  <c r="N272" i="1"/>
  <c r="M272" i="1"/>
  <c r="L272" i="1"/>
  <c r="K272" i="1"/>
  <c r="J272" i="1"/>
  <c r="I272" i="1"/>
  <c r="G272" i="1"/>
  <c r="F272" i="1"/>
  <c r="E272" i="1"/>
  <c r="D272" i="1"/>
  <c r="C272" i="1"/>
  <c r="B272" i="1"/>
  <c r="R271" i="1"/>
  <c r="Q271" i="1"/>
  <c r="O271" i="1"/>
  <c r="N271" i="1"/>
  <c r="M271" i="1"/>
  <c r="L271" i="1"/>
  <c r="K271" i="1"/>
  <c r="J271" i="1"/>
  <c r="I271" i="1"/>
  <c r="G271" i="1"/>
  <c r="F271" i="1"/>
  <c r="E271" i="1"/>
  <c r="D271" i="1"/>
  <c r="C271" i="1"/>
  <c r="B271" i="1"/>
  <c r="R270" i="1"/>
  <c r="Q270" i="1"/>
  <c r="O270" i="1"/>
  <c r="N270" i="1"/>
  <c r="M270" i="1"/>
  <c r="L270" i="1"/>
  <c r="K270" i="1"/>
  <c r="J270" i="1"/>
  <c r="I270" i="1"/>
  <c r="G270" i="1"/>
  <c r="F270" i="1"/>
  <c r="E270" i="1"/>
  <c r="D270" i="1"/>
  <c r="C270" i="1"/>
  <c r="B270" i="1"/>
  <c r="R269" i="1"/>
  <c r="Q269" i="1"/>
  <c r="O269" i="1"/>
  <c r="N269" i="1"/>
  <c r="M269" i="1"/>
  <c r="L269" i="1"/>
  <c r="K269" i="1"/>
  <c r="J269" i="1"/>
  <c r="I269" i="1"/>
  <c r="G269" i="1"/>
  <c r="F269" i="1"/>
  <c r="E269" i="1"/>
  <c r="D269" i="1"/>
  <c r="C269" i="1"/>
  <c r="B269" i="1"/>
  <c r="R268" i="1"/>
  <c r="Q268" i="1"/>
  <c r="O268" i="1"/>
  <c r="N268" i="1"/>
  <c r="M268" i="1"/>
  <c r="L268" i="1"/>
  <c r="K268" i="1"/>
  <c r="J268" i="1"/>
  <c r="I268" i="1"/>
  <c r="G268" i="1"/>
  <c r="F268" i="1"/>
  <c r="E268" i="1"/>
  <c r="D268" i="1"/>
  <c r="C268" i="1"/>
  <c r="B268" i="1"/>
  <c r="R267" i="1"/>
  <c r="Q267" i="1"/>
  <c r="O267" i="1"/>
  <c r="N267" i="1"/>
  <c r="M267" i="1"/>
  <c r="L267" i="1"/>
  <c r="K267" i="1"/>
  <c r="J267" i="1"/>
  <c r="I267" i="1"/>
  <c r="G267" i="1"/>
  <c r="F267" i="1"/>
  <c r="E267" i="1"/>
  <c r="D267" i="1"/>
  <c r="C267" i="1"/>
  <c r="B267" i="1"/>
  <c r="R266" i="1"/>
  <c r="Q266" i="1"/>
  <c r="O266" i="1"/>
  <c r="N266" i="1"/>
  <c r="M266" i="1"/>
  <c r="L266" i="1"/>
  <c r="K266" i="1"/>
  <c r="J266" i="1"/>
  <c r="I266" i="1"/>
  <c r="G266" i="1"/>
  <c r="F266" i="1"/>
  <c r="E266" i="1"/>
  <c r="D266" i="1"/>
  <c r="C266" i="1"/>
  <c r="B266" i="1"/>
  <c r="R265" i="1"/>
  <c r="F592" i="52" s="1"/>
  <c r="Q265" i="1"/>
  <c r="O265" i="1"/>
  <c r="N265" i="1"/>
  <c r="M265" i="1"/>
  <c r="L265" i="1"/>
  <c r="K265" i="1"/>
  <c r="J265" i="1"/>
  <c r="I265" i="1"/>
  <c r="D592" i="52" s="1"/>
  <c r="L592" i="52" s="1"/>
  <c r="G265" i="1"/>
  <c r="F265" i="1"/>
  <c r="E265" i="1"/>
  <c r="D265" i="1"/>
  <c r="C265" i="1"/>
  <c r="B265" i="1"/>
  <c r="R264" i="1"/>
  <c r="Q264" i="1"/>
  <c r="O264" i="1"/>
  <c r="N264" i="1"/>
  <c r="M264" i="1"/>
  <c r="L264" i="1"/>
  <c r="K264" i="1"/>
  <c r="J264" i="1"/>
  <c r="I264" i="1"/>
  <c r="G264" i="1"/>
  <c r="F264" i="1"/>
  <c r="E264" i="1"/>
  <c r="D264" i="1"/>
  <c r="C264" i="1"/>
  <c r="B264" i="1"/>
  <c r="R263" i="1"/>
  <c r="F559" i="52" s="1"/>
  <c r="Q263" i="1"/>
  <c r="O263" i="1"/>
  <c r="N263" i="1"/>
  <c r="M263" i="1"/>
  <c r="L263" i="1"/>
  <c r="K263" i="1"/>
  <c r="J263" i="1"/>
  <c r="I263" i="1"/>
  <c r="D559" i="52" s="1"/>
  <c r="L559" i="52" s="1"/>
  <c r="G263" i="1"/>
  <c r="F263" i="1"/>
  <c r="E263" i="1"/>
  <c r="D263" i="1"/>
  <c r="C263" i="1"/>
  <c r="B263" i="1"/>
  <c r="R262" i="1"/>
  <c r="Q262" i="1"/>
  <c r="O262" i="1"/>
  <c r="N262" i="1"/>
  <c r="M262" i="1"/>
  <c r="L262" i="1"/>
  <c r="K262" i="1"/>
  <c r="J262" i="1"/>
  <c r="I262" i="1"/>
  <c r="G262" i="1"/>
  <c r="F262" i="1"/>
  <c r="E262" i="1"/>
  <c r="D262" i="1"/>
  <c r="C262" i="1"/>
  <c r="B262" i="1"/>
  <c r="R261" i="1"/>
  <c r="Q261" i="1"/>
  <c r="O261" i="1"/>
  <c r="N261" i="1"/>
  <c r="M261" i="1"/>
  <c r="L261" i="1"/>
  <c r="K261" i="1"/>
  <c r="J261" i="1"/>
  <c r="I261" i="1"/>
  <c r="G261" i="1"/>
  <c r="F261" i="1"/>
  <c r="E261" i="1"/>
  <c r="D261" i="1"/>
  <c r="C261" i="1"/>
  <c r="B261" i="1"/>
  <c r="R260" i="1"/>
  <c r="Q260" i="1"/>
  <c r="O260" i="1"/>
  <c r="N260" i="1"/>
  <c r="M260" i="1"/>
  <c r="L260" i="1"/>
  <c r="K260" i="1"/>
  <c r="J260" i="1"/>
  <c r="I260" i="1"/>
  <c r="G260" i="1"/>
  <c r="F260" i="1"/>
  <c r="E260" i="1"/>
  <c r="D260" i="1"/>
  <c r="C260" i="1"/>
  <c r="B260" i="1"/>
  <c r="R259" i="1"/>
  <c r="Q259" i="1"/>
  <c r="O259" i="1"/>
  <c r="N259" i="1"/>
  <c r="M259" i="1"/>
  <c r="L259" i="1"/>
  <c r="K259" i="1"/>
  <c r="J259" i="1"/>
  <c r="I259" i="1"/>
  <c r="G259" i="1"/>
  <c r="F259" i="1"/>
  <c r="E259" i="1"/>
  <c r="D259" i="1"/>
  <c r="C259" i="1"/>
  <c r="B259" i="1"/>
  <c r="R258" i="1"/>
  <c r="F118" i="52" s="1"/>
  <c r="Q258" i="1"/>
  <c r="O258" i="1"/>
  <c r="N258" i="1"/>
  <c r="M258" i="1"/>
  <c r="L258" i="1"/>
  <c r="K258" i="1"/>
  <c r="J258" i="1"/>
  <c r="I258" i="1"/>
  <c r="D118" i="52" s="1"/>
  <c r="L118" i="52" s="1"/>
  <c r="G258" i="1"/>
  <c r="F258" i="1"/>
  <c r="E258" i="1"/>
  <c r="D258" i="1"/>
  <c r="C258" i="1"/>
  <c r="B258" i="1"/>
  <c r="R257" i="1"/>
  <c r="Q257" i="1"/>
  <c r="O257" i="1"/>
  <c r="N257" i="1"/>
  <c r="M257" i="1"/>
  <c r="L257" i="1"/>
  <c r="K257" i="1"/>
  <c r="J257" i="1"/>
  <c r="I257" i="1"/>
  <c r="G257" i="1"/>
  <c r="F257" i="1"/>
  <c r="E257" i="1"/>
  <c r="D257" i="1"/>
  <c r="C257" i="1"/>
  <c r="B257" i="1"/>
  <c r="R256" i="1"/>
  <c r="Q256" i="1"/>
  <c r="O256" i="1"/>
  <c r="N256" i="1"/>
  <c r="M256" i="1"/>
  <c r="L256" i="1"/>
  <c r="K256" i="1"/>
  <c r="J256" i="1"/>
  <c r="I256" i="1"/>
  <c r="G256" i="1"/>
  <c r="F256" i="1"/>
  <c r="E256" i="1"/>
  <c r="D256" i="1"/>
  <c r="C256" i="1"/>
  <c r="B256" i="1"/>
  <c r="R255" i="1"/>
  <c r="Q255" i="1"/>
  <c r="O255" i="1"/>
  <c r="N255" i="1"/>
  <c r="M255" i="1"/>
  <c r="L255" i="1"/>
  <c r="K255" i="1"/>
  <c r="J255" i="1"/>
  <c r="I255" i="1"/>
  <c r="G255" i="1"/>
  <c r="F255" i="1"/>
  <c r="E255" i="1"/>
  <c r="D255" i="1"/>
  <c r="C255" i="1"/>
  <c r="B255" i="1"/>
  <c r="R254" i="1"/>
  <c r="Q254" i="1"/>
  <c r="O254" i="1"/>
  <c r="N254" i="1"/>
  <c r="M254" i="1"/>
  <c r="L254" i="1"/>
  <c r="K254" i="1"/>
  <c r="J254" i="1"/>
  <c r="I254" i="1"/>
  <c r="G254" i="1"/>
  <c r="F254" i="1"/>
  <c r="E254" i="1"/>
  <c r="D254" i="1"/>
  <c r="C254" i="1"/>
  <c r="B254" i="1"/>
  <c r="R253" i="1"/>
  <c r="F120" i="52" s="1"/>
  <c r="Q253" i="1"/>
  <c r="O253" i="1"/>
  <c r="N253" i="1"/>
  <c r="M253" i="1"/>
  <c r="L253" i="1"/>
  <c r="K253" i="1"/>
  <c r="J253" i="1"/>
  <c r="I253" i="1"/>
  <c r="D120" i="52" s="1"/>
  <c r="L120" i="52" s="1"/>
  <c r="G253" i="1"/>
  <c r="F253" i="1"/>
  <c r="E253" i="1"/>
  <c r="D253" i="1"/>
  <c r="C253" i="1"/>
  <c r="B253" i="1"/>
  <c r="R252" i="1"/>
  <c r="Q252" i="1"/>
  <c r="O252" i="1"/>
  <c r="N252" i="1"/>
  <c r="M252" i="1"/>
  <c r="L252" i="1"/>
  <c r="K252" i="1"/>
  <c r="J252" i="1"/>
  <c r="I252" i="1"/>
  <c r="G252" i="1"/>
  <c r="F252" i="1"/>
  <c r="E252" i="1"/>
  <c r="D252" i="1"/>
  <c r="C252" i="1"/>
  <c r="B252" i="1"/>
  <c r="R251" i="1"/>
  <c r="Q251" i="1"/>
  <c r="O251" i="1"/>
  <c r="N251" i="1"/>
  <c r="M251" i="1"/>
  <c r="L251" i="1"/>
  <c r="K251" i="1"/>
  <c r="J251" i="1"/>
  <c r="I251" i="1"/>
  <c r="G251" i="1"/>
  <c r="F251" i="1"/>
  <c r="E251" i="1"/>
  <c r="D251" i="1"/>
  <c r="C251" i="1"/>
  <c r="B251" i="1"/>
  <c r="R250" i="1"/>
  <c r="Q250" i="1"/>
  <c r="O250" i="1"/>
  <c r="N250" i="1"/>
  <c r="M250" i="1"/>
  <c r="L250" i="1"/>
  <c r="K250" i="1"/>
  <c r="J250" i="1"/>
  <c r="I250" i="1"/>
  <c r="G250" i="1"/>
  <c r="F250" i="1"/>
  <c r="E250" i="1"/>
  <c r="D250" i="1"/>
  <c r="C250" i="1"/>
  <c r="B250" i="1"/>
  <c r="R249" i="1"/>
  <c r="Q249" i="1"/>
  <c r="O249" i="1"/>
  <c r="N249" i="1"/>
  <c r="M249" i="1"/>
  <c r="L249" i="1"/>
  <c r="K249" i="1"/>
  <c r="J249" i="1"/>
  <c r="I249" i="1"/>
  <c r="G249" i="1"/>
  <c r="F249" i="1"/>
  <c r="E249" i="1"/>
  <c r="D249" i="1"/>
  <c r="C249" i="1"/>
  <c r="B249" i="1"/>
  <c r="R248" i="1"/>
  <c r="Q248" i="1"/>
  <c r="O248" i="1"/>
  <c r="N248" i="1"/>
  <c r="M248" i="1"/>
  <c r="L248" i="1"/>
  <c r="K248" i="1"/>
  <c r="J248" i="1"/>
  <c r="I248" i="1"/>
  <c r="G248" i="1"/>
  <c r="F248" i="1"/>
  <c r="E248" i="1"/>
  <c r="D248" i="1"/>
  <c r="C248" i="1"/>
  <c r="B248" i="1"/>
  <c r="R247" i="1"/>
  <c r="Q247" i="1"/>
  <c r="O247" i="1"/>
  <c r="N247" i="1"/>
  <c r="M247" i="1"/>
  <c r="L247" i="1"/>
  <c r="K247" i="1"/>
  <c r="J247" i="1"/>
  <c r="I247" i="1"/>
  <c r="G247" i="1"/>
  <c r="F247" i="1"/>
  <c r="E247" i="1"/>
  <c r="D247" i="1"/>
  <c r="C247" i="1"/>
  <c r="B247" i="1"/>
  <c r="R246" i="1"/>
  <c r="Q246" i="1"/>
  <c r="O246" i="1"/>
  <c r="N246" i="1"/>
  <c r="M246" i="1"/>
  <c r="L246" i="1"/>
  <c r="K246" i="1"/>
  <c r="J246" i="1"/>
  <c r="I246" i="1"/>
  <c r="G246" i="1"/>
  <c r="F246" i="1"/>
  <c r="E246" i="1"/>
  <c r="D246" i="1"/>
  <c r="C246" i="1"/>
  <c r="B246" i="1"/>
  <c r="R245" i="1"/>
  <c r="Q245" i="1"/>
  <c r="O245" i="1"/>
  <c r="N245" i="1"/>
  <c r="M245" i="1"/>
  <c r="L245" i="1"/>
  <c r="K245" i="1"/>
  <c r="J245" i="1"/>
  <c r="I245" i="1"/>
  <c r="G245" i="1"/>
  <c r="F245" i="1"/>
  <c r="E245" i="1"/>
  <c r="D245" i="1"/>
  <c r="C245" i="1"/>
  <c r="B245" i="1"/>
  <c r="R244" i="1"/>
  <c r="Q244" i="1"/>
  <c r="O244" i="1"/>
  <c r="N244" i="1"/>
  <c r="M244" i="1"/>
  <c r="L244" i="1"/>
  <c r="K244" i="1"/>
  <c r="J244" i="1"/>
  <c r="I244" i="1"/>
  <c r="D306" i="52" s="1"/>
  <c r="L306" i="52" s="1"/>
  <c r="G244" i="1"/>
  <c r="F244" i="1"/>
  <c r="E244" i="1"/>
  <c r="D244" i="1"/>
  <c r="C244" i="1"/>
  <c r="B244" i="1"/>
  <c r="R243" i="1"/>
  <c r="Q243" i="1"/>
  <c r="O243" i="1"/>
  <c r="N243" i="1"/>
  <c r="M243" i="1"/>
  <c r="L243" i="1"/>
  <c r="K243" i="1"/>
  <c r="J243" i="1"/>
  <c r="I243" i="1"/>
  <c r="G243" i="1"/>
  <c r="F243" i="1"/>
  <c r="E243" i="1"/>
  <c r="D243" i="1"/>
  <c r="C243" i="1"/>
  <c r="B243" i="1"/>
  <c r="R242" i="1"/>
  <c r="Q242" i="1"/>
  <c r="O242" i="1"/>
  <c r="N242" i="1"/>
  <c r="M242" i="1"/>
  <c r="L242" i="1"/>
  <c r="K242" i="1"/>
  <c r="J242" i="1"/>
  <c r="I242" i="1"/>
  <c r="G242" i="1"/>
  <c r="F242" i="1"/>
  <c r="E242" i="1"/>
  <c r="D242" i="1"/>
  <c r="C242" i="1"/>
  <c r="B242" i="1"/>
  <c r="R241" i="1"/>
  <c r="Q241" i="1"/>
  <c r="O241" i="1"/>
  <c r="N241" i="1"/>
  <c r="M241" i="1"/>
  <c r="L241" i="1"/>
  <c r="K241" i="1"/>
  <c r="J241" i="1"/>
  <c r="I241" i="1"/>
  <c r="G241" i="1"/>
  <c r="F241" i="1"/>
  <c r="E241" i="1"/>
  <c r="D241" i="1"/>
  <c r="C241" i="1"/>
  <c r="B241" i="1"/>
  <c r="R240" i="1"/>
  <c r="Q240" i="1"/>
  <c r="O240" i="1"/>
  <c r="N240" i="1"/>
  <c r="M240" i="1"/>
  <c r="L240" i="1"/>
  <c r="K240" i="1"/>
  <c r="J240" i="1"/>
  <c r="I240" i="1"/>
  <c r="D247" i="52" s="1"/>
  <c r="L247" i="52" s="1"/>
  <c r="G240" i="1"/>
  <c r="F240" i="1"/>
  <c r="E240" i="1"/>
  <c r="D240" i="1"/>
  <c r="C240" i="1"/>
  <c r="B240" i="1"/>
  <c r="R239" i="1"/>
  <c r="Q239" i="1"/>
  <c r="O239" i="1"/>
  <c r="N239" i="1"/>
  <c r="M239" i="1"/>
  <c r="L239" i="1"/>
  <c r="K239" i="1"/>
  <c r="J239" i="1"/>
  <c r="I239" i="1"/>
  <c r="G239" i="1"/>
  <c r="F239" i="1"/>
  <c r="E239" i="1"/>
  <c r="D239" i="1"/>
  <c r="C239" i="1"/>
  <c r="B239" i="1"/>
  <c r="R238" i="1"/>
  <c r="F544" i="52" s="1"/>
  <c r="Q238" i="1"/>
  <c r="O238" i="1"/>
  <c r="N238" i="1"/>
  <c r="M238" i="1"/>
  <c r="L238" i="1"/>
  <c r="K238" i="1"/>
  <c r="J238" i="1"/>
  <c r="I238" i="1"/>
  <c r="D544" i="52" s="1"/>
  <c r="L544" i="52" s="1"/>
  <c r="G238" i="1"/>
  <c r="F238" i="1"/>
  <c r="E238" i="1"/>
  <c r="D238" i="1"/>
  <c r="C238" i="1"/>
  <c r="B238" i="1"/>
  <c r="R237" i="1"/>
  <c r="Q237" i="1"/>
  <c r="O237" i="1"/>
  <c r="N237" i="1"/>
  <c r="M237" i="1"/>
  <c r="L237" i="1"/>
  <c r="K237" i="1"/>
  <c r="J237" i="1"/>
  <c r="I237" i="1"/>
  <c r="G237" i="1"/>
  <c r="F237" i="1"/>
  <c r="E237" i="1"/>
  <c r="D237" i="1"/>
  <c r="C237" i="1"/>
  <c r="B237" i="1"/>
  <c r="R236" i="1"/>
  <c r="Q236" i="1"/>
  <c r="O236" i="1"/>
  <c r="N236" i="1"/>
  <c r="M236" i="1"/>
  <c r="L236" i="1"/>
  <c r="K236" i="1"/>
  <c r="J236" i="1"/>
  <c r="I236" i="1"/>
  <c r="G236" i="1"/>
  <c r="F236" i="1"/>
  <c r="E236" i="1"/>
  <c r="D236" i="1"/>
  <c r="C236" i="1"/>
  <c r="B236" i="1"/>
  <c r="R235" i="1"/>
  <c r="Q235" i="1"/>
  <c r="O235" i="1"/>
  <c r="N235" i="1"/>
  <c r="M235" i="1"/>
  <c r="L235" i="1"/>
  <c r="K235" i="1"/>
  <c r="J235" i="1"/>
  <c r="I235" i="1"/>
  <c r="G235" i="1"/>
  <c r="F235" i="1"/>
  <c r="E235" i="1"/>
  <c r="D235" i="1"/>
  <c r="C235" i="1"/>
  <c r="B235" i="1"/>
  <c r="R234" i="1"/>
  <c r="F208" i="52" s="1"/>
  <c r="Q234" i="1"/>
  <c r="O234" i="1"/>
  <c r="N234" i="1"/>
  <c r="M234" i="1"/>
  <c r="L234" i="1"/>
  <c r="K234" i="1"/>
  <c r="J234" i="1"/>
  <c r="I234" i="1"/>
  <c r="D208" i="52" s="1"/>
  <c r="L208" i="52" s="1"/>
  <c r="G234" i="1"/>
  <c r="F234" i="1"/>
  <c r="E234" i="1"/>
  <c r="D234" i="1"/>
  <c r="C234" i="1"/>
  <c r="B234" i="1"/>
  <c r="R233" i="1"/>
  <c r="Q233" i="1"/>
  <c r="O233" i="1"/>
  <c r="N233" i="1"/>
  <c r="M233" i="1"/>
  <c r="L233" i="1"/>
  <c r="K233" i="1"/>
  <c r="J233" i="1"/>
  <c r="I233" i="1"/>
  <c r="G233" i="1"/>
  <c r="F233" i="1"/>
  <c r="E233" i="1"/>
  <c r="D233" i="1"/>
  <c r="C233" i="1"/>
  <c r="B233" i="1"/>
  <c r="R232" i="1"/>
  <c r="Q232" i="1"/>
  <c r="O232" i="1"/>
  <c r="N232" i="1"/>
  <c r="M232" i="1"/>
  <c r="L232" i="1"/>
  <c r="K232" i="1"/>
  <c r="J232" i="1"/>
  <c r="I232" i="1"/>
  <c r="G232" i="1"/>
  <c r="F232" i="1"/>
  <c r="E232" i="1"/>
  <c r="D232" i="1"/>
  <c r="C232" i="1"/>
  <c r="B232" i="1"/>
  <c r="R231" i="1"/>
  <c r="Q231" i="1"/>
  <c r="O231" i="1"/>
  <c r="N231" i="1"/>
  <c r="M231" i="1"/>
  <c r="L231" i="1"/>
  <c r="K231" i="1"/>
  <c r="J231" i="1"/>
  <c r="I231" i="1"/>
  <c r="G231" i="1"/>
  <c r="F231" i="1"/>
  <c r="E231" i="1"/>
  <c r="D231" i="1"/>
  <c r="C231" i="1"/>
  <c r="B231" i="1"/>
  <c r="R230" i="1"/>
  <c r="Q230" i="1"/>
  <c r="O230" i="1"/>
  <c r="N230" i="1"/>
  <c r="M230" i="1"/>
  <c r="L230" i="1"/>
  <c r="K230" i="1"/>
  <c r="J230" i="1"/>
  <c r="I230" i="1"/>
  <c r="G230" i="1"/>
  <c r="F230" i="1"/>
  <c r="E230" i="1"/>
  <c r="D230" i="1"/>
  <c r="C230" i="1"/>
  <c r="B230" i="1"/>
  <c r="R229" i="1"/>
  <c r="Q229" i="1"/>
  <c r="O229" i="1"/>
  <c r="N229" i="1"/>
  <c r="M229" i="1"/>
  <c r="L229" i="1"/>
  <c r="K229" i="1"/>
  <c r="J229" i="1"/>
  <c r="I229" i="1"/>
  <c r="G229" i="1"/>
  <c r="F229" i="1"/>
  <c r="E229" i="1"/>
  <c r="D229" i="1"/>
  <c r="C229" i="1"/>
  <c r="B229" i="1"/>
  <c r="R228" i="1"/>
  <c r="Q228" i="1"/>
  <c r="O228" i="1"/>
  <c r="N228" i="1"/>
  <c r="M228" i="1"/>
  <c r="L228" i="1"/>
  <c r="K228" i="1"/>
  <c r="J228" i="1"/>
  <c r="I228" i="1"/>
  <c r="G228" i="1"/>
  <c r="F228" i="1"/>
  <c r="E228" i="1"/>
  <c r="D228" i="1"/>
  <c r="C228" i="1"/>
  <c r="B228" i="1"/>
  <c r="R227" i="1"/>
  <c r="Q227" i="1"/>
  <c r="O227" i="1"/>
  <c r="N227" i="1"/>
  <c r="M227" i="1"/>
  <c r="L227" i="1"/>
  <c r="K227" i="1"/>
  <c r="J227" i="1"/>
  <c r="I227" i="1"/>
  <c r="G227" i="1"/>
  <c r="F227" i="1"/>
  <c r="E227" i="1"/>
  <c r="D227" i="1"/>
  <c r="C227" i="1"/>
  <c r="B227" i="1"/>
  <c r="R226" i="1"/>
  <c r="Q226" i="1"/>
  <c r="O226" i="1"/>
  <c r="N226" i="1"/>
  <c r="M226" i="1"/>
  <c r="L226" i="1"/>
  <c r="K226" i="1"/>
  <c r="J226" i="1"/>
  <c r="I226" i="1"/>
  <c r="G226" i="1"/>
  <c r="F226" i="1"/>
  <c r="E226" i="1"/>
  <c r="D226" i="1"/>
  <c r="C226" i="1"/>
  <c r="B226" i="1"/>
  <c r="R225" i="1"/>
  <c r="Q225" i="1"/>
  <c r="O225" i="1"/>
  <c r="N225" i="1"/>
  <c r="M225" i="1"/>
  <c r="L225" i="1"/>
  <c r="K225" i="1"/>
  <c r="J225" i="1"/>
  <c r="I225" i="1"/>
  <c r="G225" i="1"/>
  <c r="F225" i="1"/>
  <c r="E225" i="1"/>
  <c r="D225" i="1"/>
  <c r="C225" i="1"/>
  <c r="B225" i="1"/>
  <c r="R224" i="1"/>
  <c r="Q224" i="1"/>
  <c r="O224" i="1"/>
  <c r="N224" i="1"/>
  <c r="M224" i="1"/>
  <c r="L224" i="1"/>
  <c r="K224" i="1"/>
  <c r="J224" i="1"/>
  <c r="I224" i="1"/>
  <c r="G224" i="1"/>
  <c r="F224" i="1"/>
  <c r="E224" i="1"/>
  <c r="D224" i="1"/>
  <c r="C224" i="1"/>
  <c r="B224" i="1"/>
  <c r="R223" i="1"/>
  <c r="Q223" i="1"/>
  <c r="O223" i="1"/>
  <c r="N223" i="1"/>
  <c r="M223" i="1"/>
  <c r="L223" i="1"/>
  <c r="K223" i="1"/>
  <c r="J223" i="1"/>
  <c r="I223" i="1"/>
  <c r="G223" i="1"/>
  <c r="F223" i="1"/>
  <c r="E223" i="1"/>
  <c r="D223" i="1"/>
  <c r="C223" i="1"/>
  <c r="B223" i="1"/>
  <c r="R222" i="1"/>
  <c r="F420" i="52" s="1"/>
  <c r="Q222" i="1"/>
  <c r="O222" i="1"/>
  <c r="N222" i="1"/>
  <c r="M222" i="1"/>
  <c r="L222" i="1"/>
  <c r="K222" i="1"/>
  <c r="J222" i="1"/>
  <c r="I222" i="1"/>
  <c r="D420" i="52" s="1"/>
  <c r="L420" i="52" s="1"/>
  <c r="G222" i="1"/>
  <c r="F222" i="1"/>
  <c r="E222" i="1"/>
  <c r="D222" i="1"/>
  <c r="C222" i="1"/>
  <c r="B222" i="1"/>
  <c r="R221" i="1"/>
  <c r="Q221" i="1"/>
  <c r="O221" i="1"/>
  <c r="N221" i="1"/>
  <c r="M221" i="1"/>
  <c r="L221" i="1"/>
  <c r="K221" i="1"/>
  <c r="J221" i="1"/>
  <c r="I221" i="1"/>
  <c r="G221" i="1"/>
  <c r="F221" i="1"/>
  <c r="E221" i="1"/>
  <c r="D221" i="1"/>
  <c r="C221" i="1"/>
  <c r="B221" i="1"/>
  <c r="R220" i="1"/>
  <c r="Q220" i="1"/>
  <c r="O220" i="1"/>
  <c r="N220" i="1"/>
  <c r="M220" i="1"/>
  <c r="L220" i="1"/>
  <c r="K220" i="1"/>
  <c r="J220" i="1"/>
  <c r="I220" i="1"/>
  <c r="G220" i="1"/>
  <c r="F220" i="1"/>
  <c r="E220" i="1"/>
  <c r="D220" i="1"/>
  <c r="C220" i="1"/>
  <c r="B220" i="1"/>
  <c r="R219" i="1"/>
  <c r="Q219" i="1"/>
  <c r="O219" i="1"/>
  <c r="N219" i="1"/>
  <c r="M219" i="1"/>
  <c r="L219" i="1"/>
  <c r="K219" i="1"/>
  <c r="J219" i="1"/>
  <c r="I219" i="1"/>
  <c r="G219" i="1"/>
  <c r="F219" i="1"/>
  <c r="E219" i="1"/>
  <c r="D219" i="1"/>
  <c r="C219" i="1"/>
  <c r="B219" i="1"/>
  <c r="R218" i="1"/>
  <c r="F413" i="52" s="1"/>
  <c r="Q218" i="1"/>
  <c r="O218" i="1"/>
  <c r="N218" i="1"/>
  <c r="M218" i="1"/>
  <c r="L218" i="1"/>
  <c r="K218" i="1"/>
  <c r="J218" i="1"/>
  <c r="I218" i="1"/>
  <c r="D413" i="52" s="1"/>
  <c r="L413" i="52" s="1"/>
  <c r="G218" i="1"/>
  <c r="F218" i="1"/>
  <c r="E218" i="1"/>
  <c r="D218" i="1"/>
  <c r="C218" i="1"/>
  <c r="B218" i="1"/>
  <c r="R217" i="1"/>
  <c r="F723" i="52" s="1"/>
  <c r="Q217" i="1"/>
  <c r="O217" i="1"/>
  <c r="N217" i="1"/>
  <c r="M217" i="1"/>
  <c r="L217" i="1"/>
  <c r="K217" i="1"/>
  <c r="J217" i="1"/>
  <c r="I217" i="1"/>
  <c r="D723" i="52" s="1"/>
  <c r="L723" i="52" s="1"/>
  <c r="G217" i="1"/>
  <c r="F217" i="1"/>
  <c r="E217" i="1"/>
  <c r="D217" i="1"/>
  <c r="C217" i="1"/>
  <c r="B217" i="1"/>
  <c r="R216" i="1"/>
  <c r="Q216" i="1"/>
  <c r="O216" i="1"/>
  <c r="N216" i="1"/>
  <c r="M216" i="1"/>
  <c r="L216" i="1"/>
  <c r="K216" i="1"/>
  <c r="J216" i="1"/>
  <c r="I216" i="1"/>
  <c r="D403" i="52" s="1"/>
  <c r="L403" i="52" s="1"/>
  <c r="G216" i="1"/>
  <c r="F216" i="1"/>
  <c r="E216" i="1"/>
  <c r="D216" i="1"/>
  <c r="C216" i="1"/>
  <c r="B216" i="1"/>
  <c r="R215" i="1"/>
  <c r="Q215" i="1"/>
  <c r="O215" i="1"/>
  <c r="N215" i="1"/>
  <c r="M215" i="1"/>
  <c r="L215" i="1"/>
  <c r="K215" i="1"/>
  <c r="J215" i="1"/>
  <c r="I215" i="1"/>
  <c r="G215" i="1"/>
  <c r="F215" i="1"/>
  <c r="E215" i="1"/>
  <c r="D215" i="1"/>
  <c r="C215" i="1"/>
  <c r="B215" i="1"/>
  <c r="R214" i="1"/>
  <c r="Q214" i="1"/>
  <c r="O214" i="1"/>
  <c r="N214" i="1"/>
  <c r="M214" i="1"/>
  <c r="L214" i="1"/>
  <c r="K214" i="1"/>
  <c r="J214" i="1"/>
  <c r="I214" i="1"/>
  <c r="G214" i="1"/>
  <c r="F214" i="1"/>
  <c r="E214" i="1"/>
  <c r="D214" i="1"/>
  <c r="C214" i="1"/>
  <c r="B214" i="1"/>
  <c r="R213" i="1"/>
  <c r="Q213" i="1"/>
  <c r="O213" i="1"/>
  <c r="N213" i="1"/>
  <c r="M213" i="1"/>
  <c r="L213" i="1"/>
  <c r="K213" i="1"/>
  <c r="J213" i="1"/>
  <c r="I213" i="1"/>
  <c r="G213" i="1"/>
  <c r="F213" i="1"/>
  <c r="E213" i="1"/>
  <c r="D213" i="1"/>
  <c r="C213" i="1"/>
  <c r="B213" i="1"/>
  <c r="R212" i="1"/>
  <c r="Q212" i="1"/>
  <c r="O212" i="1"/>
  <c r="N212" i="1"/>
  <c r="M212" i="1"/>
  <c r="L212" i="1"/>
  <c r="K212" i="1"/>
  <c r="J212" i="1"/>
  <c r="I212" i="1"/>
  <c r="G212" i="1"/>
  <c r="F212" i="1"/>
  <c r="E212" i="1"/>
  <c r="D212" i="1"/>
  <c r="C212" i="1"/>
  <c r="B212" i="1"/>
  <c r="R211" i="1"/>
  <c r="Q211" i="1"/>
  <c r="O211" i="1"/>
  <c r="N211" i="1"/>
  <c r="M211" i="1"/>
  <c r="L211" i="1"/>
  <c r="K211" i="1"/>
  <c r="J211" i="1"/>
  <c r="I211" i="1"/>
  <c r="G211" i="1"/>
  <c r="F211" i="1"/>
  <c r="E211" i="1"/>
  <c r="D211" i="1"/>
  <c r="C211" i="1"/>
  <c r="B211" i="1"/>
  <c r="R210" i="1"/>
  <c r="F345" i="52" s="1"/>
  <c r="Q210" i="1"/>
  <c r="O210" i="1"/>
  <c r="N210" i="1"/>
  <c r="M210" i="1"/>
  <c r="L210" i="1"/>
  <c r="K210" i="1"/>
  <c r="J210" i="1"/>
  <c r="I210" i="1"/>
  <c r="D345" i="52" s="1"/>
  <c r="L345" i="52" s="1"/>
  <c r="G210" i="1"/>
  <c r="F210" i="1"/>
  <c r="E210" i="1"/>
  <c r="D210" i="1"/>
  <c r="C210" i="1"/>
  <c r="B210" i="1"/>
  <c r="R209" i="1"/>
  <c r="Q209" i="1"/>
  <c r="O209" i="1"/>
  <c r="N209" i="1"/>
  <c r="M209" i="1"/>
  <c r="L209" i="1"/>
  <c r="K209" i="1"/>
  <c r="J209" i="1"/>
  <c r="I209" i="1"/>
  <c r="G209" i="1"/>
  <c r="F209" i="1"/>
  <c r="E209" i="1"/>
  <c r="D209" i="1"/>
  <c r="C209" i="1"/>
  <c r="B209" i="1"/>
  <c r="R208" i="1"/>
  <c r="Q208" i="1"/>
  <c r="O208" i="1"/>
  <c r="N208" i="1"/>
  <c r="M208" i="1"/>
  <c r="L208" i="1"/>
  <c r="K208" i="1"/>
  <c r="J208" i="1"/>
  <c r="I208" i="1"/>
  <c r="G208" i="1"/>
  <c r="F208" i="1"/>
  <c r="E208" i="1"/>
  <c r="D208" i="1"/>
  <c r="C208" i="1"/>
  <c r="B208" i="1"/>
  <c r="R207" i="1"/>
  <c r="Q207" i="1"/>
  <c r="O207" i="1"/>
  <c r="N207" i="1"/>
  <c r="M207" i="1"/>
  <c r="L207" i="1"/>
  <c r="K207" i="1"/>
  <c r="J207" i="1"/>
  <c r="I207" i="1"/>
  <c r="G207" i="1"/>
  <c r="F207" i="1"/>
  <c r="E207" i="1"/>
  <c r="D207" i="1"/>
  <c r="C207" i="1"/>
  <c r="B207" i="1"/>
  <c r="R206" i="1"/>
  <c r="Q206" i="1"/>
  <c r="O206" i="1"/>
  <c r="N206" i="1"/>
  <c r="M206" i="1"/>
  <c r="L206" i="1"/>
  <c r="K206" i="1"/>
  <c r="J206" i="1"/>
  <c r="I206" i="1"/>
  <c r="G206" i="1"/>
  <c r="F206" i="1"/>
  <c r="E206" i="1"/>
  <c r="D206" i="1"/>
  <c r="C206" i="1"/>
  <c r="B206" i="1"/>
  <c r="R205" i="1"/>
  <c r="Q205" i="1"/>
  <c r="O205" i="1"/>
  <c r="N205" i="1"/>
  <c r="M205" i="1"/>
  <c r="L205" i="1"/>
  <c r="K205" i="1"/>
  <c r="J205" i="1"/>
  <c r="I205" i="1"/>
  <c r="G205" i="1"/>
  <c r="F205" i="1"/>
  <c r="E205" i="1"/>
  <c r="D205" i="1"/>
  <c r="C205" i="1"/>
  <c r="B205" i="1"/>
  <c r="R204" i="1"/>
  <c r="Q204" i="1"/>
  <c r="O204" i="1"/>
  <c r="N204" i="1"/>
  <c r="M204" i="1"/>
  <c r="L204" i="1"/>
  <c r="K204" i="1"/>
  <c r="J204" i="1"/>
  <c r="I204" i="1"/>
  <c r="G204" i="1"/>
  <c r="F204" i="1"/>
  <c r="E204" i="1"/>
  <c r="D204" i="1"/>
  <c r="C204" i="1"/>
  <c r="B204" i="1"/>
  <c r="R203" i="1"/>
  <c r="Q203" i="1"/>
  <c r="O203" i="1"/>
  <c r="N203" i="1"/>
  <c r="M203" i="1"/>
  <c r="L203" i="1"/>
  <c r="K203" i="1"/>
  <c r="J203" i="1"/>
  <c r="I203" i="1"/>
  <c r="G203" i="1"/>
  <c r="F203" i="1"/>
  <c r="E203" i="1"/>
  <c r="D203" i="1"/>
  <c r="C203" i="1"/>
  <c r="B203" i="1"/>
  <c r="R202" i="1"/>
  <c r="Q202" i="1"/>
  <c r="O202" i="1"/>
  <c r="N202" i="1"/>
  <c r="M202" i="1"/>
  <c r="L202" i="1"/>
  <c r="K202" i="1"/>
  <c r="J202" i="1"/>
  <c r="I202" i="1"/>
  <c r="G202" i="1"/>
  <c r="F202" i="1"/>
  <c r="E202" i="1"/>
  <c r="D202" i="1"/>
  <c r="C202" i="1"/>
  <c r="B202" i="1"/>
  <c r="R201" i="1"/>
  <c r="G304" i="51" s="1"/>
  <c r="Q201" i="1"/>
  <c r="O201" i="1"/>
  <c r="N201" i="1"/>
  <c r="F304" i="51" s="1"/>
  <c r="M201" i="1"/>
  <c r="L201" i="1"/>
  <c r="K201" i="1"/>
  <c r="E304" i="51" s="1"/>
  <c r="J201" i="1"/>
  <c r="D304" i="51" s="1"/>
  <c r="I201" i="1"/>
  <c r="C304" i="51" s="1"/>
  <c r="G201" i="1"/>
  <c r="F201" i="1"/>
  <c r="E201" i="1"/>
  <c r="D201" i="1"/>
  <c r="C201" i="1"/>
  <c r="B201" i="1"/>
  <c r="B304" i="51" s="1"/>
  <c r="R200" i="1"/>
  <c r="Q200" i="1"/>
  <c r="O200" i="1"/>
  <c r="N200" i="1"/>
  <c r="M200" i="1"/>
  <c r="L200" i="1"/>
  <c r="K200" i="1"/>
  <c r="J200" i="1"/>
  <c r="I200" i="1"/>
  <c r="G200" i="1"/>
  <c r="F200" i="1"/>
  <c r="E200" i="1"/>
  <c r="D200" i="1"/>
  <c r="C200" i="1"/>
  <c r="B200" i="1"/>
  <c r="R199" i="1"/>
  <c r="F336" i="52" s="1"/>
  <c r="Q199" i="1"/>
  <c r="O199" i="1"/>
  <c r="N199" i="1"/>
  <c r="M199" i="1"/>
  <c r="L199" i="1"/>
  <c r="K199" i="1"/>
  <c r="J199" i="1"/>
  <c r="I199" i="1"/>
  <c r="D336" i="52" s="1"/>
  <c r="L336" i="52" s="1"/>
  <c r="G199" i="1"/>
  <c r="F199" i="1"/>
  <c r="E199" i="1"/>
  <c r="D199" i="1"/>
  <c r="C199" i="1"/>
  <c r="B199" i="1"/>
  <c r="R198" i="1"/>
  <c r="Q198" i="1"/>
  <c r="O198" i="1"/>
  <c r="N198" i="1"/>
  <c r="M198" i="1"/>
  <c r="L198" i="1"/>
  <c r="K198" i="1"/>
  <c r="J198" i="1"/>
  <c r="I198" i="1"/>
  <c r="G198" i="1"/>
  <c r="F198" i="1"/>
  <c r="E198" i="1"/>
  <c r="D198" i="1"/>
  <c r="C198" i="1"/>
  <c r="B198" i="1"/>
  <c r="R197" i="1"/>
  <c r="F373" i="52" s="1"/>
  <c r="Q197" i="1"/>
  <c r="O197" i="1"/>
  <c r="N197" i="1"/>
  <c r="M197" i="1"/>
  <c r="L197" i="1"/>
  <c r="K197" i="1"/>
  <c r="J197" i="1"/>
  <c r="I197" i="1"/>
  <c r="D373" i="52" s="1"/>
  <c r="L373" i="52" s="1"/>
  <c r="G197" i="1"/>
  <c r="F197" i="1"/>
  <c r="E197" i="1"/>
  <c r="D197" i="1"/>
  <c r="C197" i="1"/>
  <c r="B197" i="1"/>
  <c r="R196" i="1"/>
  <c r="Q196" i="1"/>
  <c r="O196" i="1"/>
  <c r="N196" i="1"/>
  <c r="M196" i="1"/>
  <c r="L196" i="1"/>
  <c r="K196" i="1"/>
  <c r="J196" i="1"/>
  <c r="I196" i="1"/>
  <c r="G196" i="1"/>
  <c r="F196" i="1"/>
  <c r="E196" i="1"/>
  <c r="D196" i="1"/>
  <c r="C196" i="1"/>
  <c r="B196" i="1"/>
  <c r="R195" i="1"/>
  <c r="Q195" i="1"/>
  <c r="O195" i="1"/>
  <c r="N195" i="1"/>
  <c r="M195" i="1"/>
  <c r="L195" i="1"/>
  <c r="K195" i="1"/>
  <c r="J195" i="1"/>
  <c r="I195" i="1"/>
  <c r="G195" i="1"/>
  <c r="F195" i="1"/>
  <c r="E195" i="1"/>
  <c r="D195" i="1"/>
  <c r="C195" i="1"/>
  <c r="B195" i="1"/>
  <c r="R194" i="1"/>
  <c r="F175" i="52" s="1"/>
  <c r="Q194" i="1"/>
  <c r="O194" i="1"/>
  <c r="N194" i="1"/>
  <c r="M194" i="1"/>
  <c r="L194" i="1"/>
  <c r="K194" i="1"/>
  <c r="J194" i="1"/>
  <c r="I194" i="1"/>
  <c r="D175" i="52" s="1"/>
  <c r="L175" i="52" s="1"/>
  <c r="G194" i="1"/>
  <c r="F194" i="1"/>
  <c r="E194" i="1"/>
  <c r="D194" i="1"/>
  <c r="C194" i="1"/>
  <c r="B194" i="1"/>
  <c r="R193" i="1"/>
  <c r="Q193" i="1"/>
  <c r="O193" i="1"/>
  <c r="N193" i="1"/>
  <c r="M193" i="1"/>
  <c r="L193" i="1"/>
  <c r="K193" i="1"/>
  <c r="J193" i="1"/>
  <c r="I193" i="1"/>
  <c r="G193" i="1"/>
  <c r="F193" i="1"/>
  <c r="E193" i="1"/>
  <c r="D193" i="1"/>
  <c r="C193" i="1"/>
  <c r="B193" i="1"/>
  <c r="R192" i="1"/>
  <c r="Q192" i="1"/>
  <c r="O192" i="1"/>
  <c r="N192" i="1"/>
  <c r="M192" i="1"/>
  <c r="L192" i="1"/>
  <c r="K192" i="1"/>
  <c r="J192" i="1"/>
  <c r="I192" i="1"/>
  <c r="G192" i="1"/>
  <c r="F192" i="1"/>
  <c r="E192" i="1"/>
  <c r="D192" i="1"/>
  <c r="C192" i="1"/>
  <c r="B192" i="1"/>
  <c r="R191" i="1"/>
  <c r="Q191" i="1"/>
  <c r="O191" i="1"/>
  <c r="N191" i="1"/>
  <c r="M191" i="1"/>
  <c r="L191" i="1"/>
  <c r="K191" i="1"/>
  <c r="J191" i="1"/>
  <c r="I191" i="1"/>
  <c r="G191" i="1"/>
  <c r="F191" i="1"/>
  <c r="E191" i="1"/>
  <c r="D191" i="1"/>
  <c r="C191" i="1"/>
  <c r="B191" i="1"/>
  <c r="R190" i="1"/>
  <c r="Q190" i="1"/>
  <c r="O190" i="1"/>
  <c r="N190" i="1"/>
  <c r="M190" i="1"/>
  <c r="L190" i="1"/>
  <c r="K190" i="1"/>
  <c r="J190" i="1"/>
  <c r="I190" i="1"/>
  <c r="G190" i="1"/>
  <c r="F190" i="1"/>
  <c r="E190" i="1"/>
  <c r="D190" i="1"/>
  <c r="C190" i="1"/>
  <c r="B190" i="1"/>
  <c r="R189" i="1"/>
  <c r="Q189" i="1"/>
  <c r="O189" i="1"/>
  <c r="N189" i="1"/>
  <c r="M189" i="1"/>
  <c r="L189" i="1"/>
  <c r="K189" i="1"/>
  <c r="J189" i="1"/>
  <c r="I189" i="1"/>
  <c r="G189" i="1"/>
  <c r="F189" i="1"/>
  <c r="E189" i="1"/>
  <c r="D189" i="1"/>
  <c r="C189" i="1"/>
  <c r="B189" i="1"/>
  <c r="R188" i="1"/>
  <c r="Q188" i="1"/>
  <c r="O188" i="1"/>
  <c r="N188" i="1"/>
  <c r="M188" i="1"/>
  <c r="L188" i="1"/>
  <c r="K188" i="1"/>
  <c r="J188" i="1"/>
  <c r="I188" i="1"/>
  <c r="G188" i="1"/>
  <c r="F188" i="1"/>
  <c r="E188" i="1"/>
  <c r="D188" i="1"/>
  <c r="C188" i="1"/>
  <c r="B188" i="1"/>
  <c r="R187" i="1"/>
  <c r="Q187" i="1"/>
  <c r="O187" i="1"/>
  <c r="N187" i="1"/>
  <c r="M187" i="1"/>
  <c r="L187" i="1"/>
  <c r="K187" i="1"/>
  <c r="J187" i="1"/>
  <c r="I187" i="1"/>
  <c r="G187" i="1"/>
  <c r="F187" i="1"/>
  <c r="E187" i="1"/>
  <c r="D187" i="1"/>
  <c r="C187" i="1"/>
  <c r="B187" i="1"/>
  <c r="R186" i="1"/>
  <c r="Q186" i="1"/>
  <c r="O186" i="1"/>
  <c r="N186" i="1"/>
  <c r="M186" i="1"/>
  <c r="L186" i="1"/>
  <c r="K186" i="1"/>
  <c r="J186" i="1"/>
  <c r="I186" i="1"/>
  <c r="G186" i="1"/>
  <c r="F186" i="1"/>
  <c r="E186" i="1"/>
  <c r="D186" i="1"/>
  <c r="C186" i="1"/>
  <c r="B186" i="1"/>
  <c r="R185" i="1"/>
  <c r="Q185" i="1"/>
  <c r="O185" i="1"/>
  <c r="N185" i="1"/>
  <c r="M185" i="1"/>
  <c r="L185" i="1"/>
  <c r="K185" i="1"/>
  <c r="J185" i="1"/>
  <c r="I185" i="1"/>
  <c r="G185" i="1"/>
  <c r="F185" i="1"/>
  <c r="E185" i="1"/>
  <c r="D185" i="1"/>
  <c r="C185" i="1"/>
  <c r="B185" i="1"/>
  <c r="R184" i="1"/>
  <c r="Q184" i="1"/>
  <c r="O184" i="1"/>
  <c r="N184" i="1"/>
  <c r="M184" i="1"/>
  <c r="L184" i="1"/>
  <c r="K184" i="1"/>
  <c r="J184" i="1"/>
  <c r="I184" i="1"/>
  <c r="G184" i="1"/>
  <c r="F184" i="1"/>
  <c r="E184" i="1"/>
  <c r="D184" i="1"/>
  <c r="C184" i="1"/>
  <c r="B184" i="1"/>
  <c r="R183" i="1"/>
  <c r="Q183" i="1"/>
  <c r="O183" i="1"/>
  <c r="N183" i="1"/>
  <c r="M183" i="1"/>
  <c r="L183" i="1"/>
  <c r="K183" i="1"/>
  <c r="J183" i="1"/>
  <c r="I183" i="1"/>
  <c r="G183" i="1"/>
  <c r="F183" i="1"/>
  <c r="E183" i="1"/>
  <c r="D183" i="1"/>
  <c r="C183" i="1"/>
  <c r="B183" i="1"/>
  <c r="R182" i="1"/>
  <c r="Q182" i="1"/>
  <c r="O182" i="1"/>
  <c r="N182" i="1"/>
  <c r="M182" i="1"/>
  <c r="L182" i="1"/>
  <c r="K182" i="1"/>
  <c r="J182" i="1"/>
  <c r="I182" i="1"/>
  <c r="G182" i="1"/>
  <c r="F182" i="1"/>
  <c r="E182" i="1"/>
  <c r="D182" i="1"/>
  <c r="C182" i="1"/>
  <c r="B182" i="1"/>
  <c r="R181" i="1"/>
  <c r="F263" i="52" s="1"/>
  <c r="Q181" i="1"/>
  <c r="O181" i="1"/>
  <c r="N181" i="1"/>
  <c r="M181" i="1"/>
  <c r="L181" i="1"/>
  <c r="K181" i="1"/>
  <c r="J181" i="1"/>
  <c r="I181" i="1"/>
  <c r="D263" i="52" s="1"/>
  <c r="L263" i="52" s="1"/>
  <c r="G181" i="1"/>
  <c r="F181" i="1"/>
  <c r="E181" i="1"/>
  <c r="D181" i="1"/>
  <c r="C181" i="1"/>
  <c r="B181" i="1"/>
  <c r="R180" i="1"/>
  <c r="Q180" i="1"/>
  <c r="O180" i="1"/>
  <c r="N180" i="1"/>
  <c r="M180" i="1"/>
  <c r="L180" i="1"/>
  <c r="K180" i="1"/>
  <c r="J180" i="1"/>
  <c r="I180" i="1"/>
  <c r="G180" i="1"/>
  <c r="F180" i="1"/>
  <c r="E180" i="1"/>
  <c r="D180" i="1"/>
  <c r="C180" i="1"/>
  <c r="B180" i="1"/>
  <c r="R179" i="1"/>
  <c r="F579" i="52" s="1"/>
  <c r="Q179" i="1"/>
  <c r="O179" i="1"/>
  <c r="N179" i="1"/>
  <c r="M179" i="1"/>
  <c r="L179" i="1"/>
  <c r="K179" i="1"/>
  <c r="J179" i="1"/>
  <c r="I179" i="1"/>
  <c r="D579" i="52" s="1"/>
  <c r="L579" i="52" s="1"/>
  <c r="G179" i="1"/>
  <c r="F179" i="1"/>
  <c r="E179" i="1"/>
  <c r="D179" i="1"/>
  <c r="C179" i="1"/>
  <c r="B179" i="1"/>
  <c r="R178" i="1"/>
  <c r="Q178" i="1"/>
  <c r="O178" i="1"/>
  <c r="N178" i="1"/>
  <c r="M178" i="1"/>
  <c r="L178" i="1"/>
  <c r="K178" i="1"/>
  <c r="J178" i="1"/>
  <c r="I178" i="1"/>
  <c r="G178" i="1"/>
  <c r="F178" i="1"/>
  <c r="E178" i="1"/>
  <c r="D178" i="1"/>
  <c r="C178" i="1"/>
  <c r="B178" i="1"/>
  <c r="R177" i="1"/>
  <c r="Q177" i="1"/>
  <c r="O177" i="1"/>
  <c r="N177" i="1"/>
  <c r="M177" i="1"/>
  <c r="L177" i="1"/>
  <c r="K177" i="1"/>
  <c r="J177" i="1"/>
  <c r="I177" i="1"/>
  <c r="G177" i="1"/>
  <c r="F177" i="1"/>
  <c r="E177" i="1"/>
  <c r="D177" i="1"/>
  <c r="C177" i="1"/>
  <c r="B177" i="1"/>
  <c r="R176" i="1"/>
  <c r="Q176" i="1"/>
  <c r="O176" i="1"/>
  <c r="N176" i="1"/>
  <c r="M176" i="1"/>
  <c r="L176" i="1"/>
  <c r="K176" i="1"/>
  <c r="J176" i="1"/>
  <c r="I176" i="1"/>
  <c r="G176" i="1"/>
  <c r="F176" i="1"/>
  <c r="E176" i="1"/>
  <c r="D176" i="1"/>
  <c r="C176" i="1"/>
  <c r="B176" i="1"/>
  <c r="R175" i="1"/>
  <c r="Q175" i="1"/>
  <c r="O175" i="1"/>
  <c r="N175" i="1"/>
  <c r="M175" i="1"/>
  <c r="L175" i="1"/>
  <c r="K175" i="1"/>
  <c r="J175" i="1"/>
  <c r="I175" i="1"/>
  <c r="G175" i="1"/>
  <c r="F175" i="1"/>
  <c r="E175" i="1"/>
  <c r="D175" i="1"/>
  <c r="C175" i="1"/>
  <c r="B175" i="1"/>
  <c r="R174" i="1"/>
  <c r="Q174" i="1"/>
  <c r="O174" i="1"/>
  <c r="N174" i="1"/>
  <c r="M174" i="1"/>
  <c r="L174" i="1"/>
  <c r="K174" i="1"/>
  <c r="J174" i="1"/>
  <c r="I174" i="1"/>
  <c r="G174" i="1"/>
  <c r="F174" i="1"/>
  <c r="E174" i="1"/>
  <c r="D174" i="1"/>
  <c r="C174" i="1"/>
  <c r="B174" i="1"/>
  <c r="R173" i="1"/>
  <c r="Q173" i="1"/>
  <c r="O173" i="1"/>
  <c r="N173" i="1"/>
  <c r="M173" i="1"/>
  <c r="L173" i="1"/>
  <c r="K173" i="1"/>
  <c r="J173" i="1"/>
  <c r="I173" i="1"/>
  <c r="G173" i="1"/>
  <c r="F173" i="1"/>
  <c r="E173" i="1"/>
  <c r="D173" i="1"/>
  <c r="C173" i="1"/>
  <c r="B173" i="1"/>
  <c r="R172" i="1"/>
  <c r="Q172" i="1"/>
  <c r="O172" i="1"/>
  <c r="N172" i="1"/>
  <c r="M172" i="1"/>
  <c r="L172" i="1"/>
  <c r="K172" i="1"/>
  <c r="J172" i="1"/>
  <c r="I172" i="1"/>
  <c r="G172" i="1"/>
  <c r="F172" i="1"/>
  <c r="E172" i="1"/>
  <c r="D172" i="1"/>
  <c r="C172" i="1"/>
  <c r="B172" i="1"/>
  <c r="R171" i="1"/>
  <c r="Q171" i="1"/>
  <c r="O171" i="1"/>
  <c r="N171" i="1"/>
  <c r="M171" i="1"/>
  <c r="L171" i="1"/>
  <c r="K171" i="1"/>
  <c r="J171" i="1"/>
  <c r="I171" i="1"/>
  <c r="G171" i="1"/>
  <c r="F171" i="1"/>
  <c r="E171" i="1"/>
  <c r="D171" i="1"/>
  <c r="C171" i="1"/>
  <c r="B171" i="1"/>
  <c r="R170" i="1"/>
  <c r="Q170" i="1"/>
  <c r="O170" i="1"/>
  <c r="N170" i="1"/>
  <c r="M170" i="1"/>
  <c r="L170" i="1"/>
  <c r="K170" i="1"/>
  <c r="J170" i="1"/>
  <c r="I170" i="1"/>
  <c r="G170" i="1"/>
  <c r="F170" i="1"/>
  <c r="E170" i="1"/>
  <c r="D170" i="1"/>
  <c r="C170" i="1"/>
  <c r="B170" i="1"/>
  <c r="R169" i="1"/>
  <c r="Q169" i="1"/>
  <c r="O169" i="1"/>
  <c r="N169" i="1"/>
  <c r="M169" i="1"/>
  <c r="L169" i="1"/>
  <c r="K169" i="1"/>
  <c r="J169" i="1"/>
  <c r="I169" i="1"/>
  <c r="G169" i="1"/>
  <c r="F169" i="1"/>
  <c r="E169" i="1"/>
  <c r="D169" i="1"/>
  <c r="C169" i="1"/>
  <c r="B169" i="1"/>
  <c r="R168" i="1"/>
  <c r="Q168" i="1"/>
  <c r="O168" i="1"/>
  <c r="N168" i="1"/>
  <c r="M168" i="1"/>
  <c r="L168" i="1"/>
  <c r="K168" i="1"/>
  <c r="J168" i="1"/>
  <c r="I168" i="1"/>
  <c r="G168" i="1"/>
  <c r="F168" i="1"/>
  <c r="E168" i="1"/>
  <c r="D168" i="1"/>
  <c r="C168" i="1"/>
  <c r="B168" i="1"/>
  <c r="R167" i="1"/>
  <c r="Q167" i="1"/>
  <c r="O167" i="1"/>
  <c r="N167" i="1"/>
  <c r="M167" i="1"/>
  <c r="L167" i="1"/>
  <c r="K167" i="1"/>
  <c r="J167" i="1"/>
  <c r="I167" i="1"/>
  <c r="G167" i="1"/>
  <c r="F167" i="1"/>
  <c r="E167" i="1"/>
  <c r="D167" i="1"/>
  <c r="C167" i="1"/>
  <c r="B167" i="1"/>
  <c r="R166" i="1"/>
  <c r="Q166" i="1"/>
  <c r="O166" i="1"/>
  <c r="N166" i="1"/>
  <c r="M166" i="1"/>
  <c r="L166" i="1"/>
  <c r="K166" i="1"/>
  <c r="J166" i="1"/>
  <c r="I166" i="1"/>
  <c r="G166" i="1"/>
  <c r="F166" i="1"/>
  <c r="E166" i="1"/>
  <c r="D166" i="1"/>
  <c r="C166" i="1"/>
  <c r="B166" i="1"/>
  <c r="R165" i="1"/>
  <c r="F601" i="52" s="1"/>
  <c r="Q165" i="1"/>
  <c r="O165" i="1"/>
  <c r="N165" i="1"/>
  <c r="M165" i="1"/>
  <c r="L165" i="1"/>
  <c r="K165" i="1"/>
  <c r="J165" i="1"/>
  <c r="I165" i="1"/>
  <c r="D601" i="52" s="1"/>
  <c r="L601" i="52" s="1"/>
  <c r="G165" i="1"/>
  <c r="F165" i="1"/>
  <c r="E165" i="1"/>
  <c r="D165" i="1"/>
  <c r="C165" i="1"/>
  <c r="B165" i="1"/>
  <c r="R164" i="1"/>
  <c r="Q164" i="1"/>
  <c r="O164" i="1"/>
  <c r="N164" i="1"/>
  <c r="M164" i="1"/>
  <c r="L164" i="1"/>
  <c r="K164" i="1"/>
  <c r="J164" i="1"/>
  <c r="I164" i="1"/>
  <c r="D551" i="52" s="1"/>
  <c r="L551" i="52" s="1"/>
  <c r="G164" i="1"/>
  <c r="F164" i="1"/>
  <c r="E164" i="1"/>
  <c r="D164" i="1"/>
  <c r="C164" i="1"/>
  <c r="B164" i="1"/>
  <c r="R163" i="1"/>
  <c r="Q163" i="1"/>
  <c r="O163" i="1"/>
  <c r="N163" i="1"/>
  <c r="M163" i="1"/>
  <c r="L163" i="1"/>
  <c r="K163" i="1"/>
  <c r="J163" i="1"/>
  <c r="I163" i="1"/>
  <c r="G163" i="1"/>
  <c r="F163" i="1"/>
  <c r="E163" i="1"/>
  <c r="D163" i="1"/>
  <c r="C163" i="1"/>
  <c r="B163" i="1"/>
  <c r="R162" i="1"/>
  <c r="Q162" i="1"/>
  <c r="O162" i="1"/>
  <c r="N162" i="1"/>
  <c r="M162" i="1"/>
  <c r="L162" i="1"/>
  <c r="K162" i="1"/>
  <c r="J162" i="1"/>
  <c r="I162" i="1"/>
  <c r="G162" i="1"/>
  <c r="F162" i="1"/>
  <c r="E162" i="1"/>
  <c r="D162" i="1"/>
  <c r="C162" i="1"/>
  <c r="B162" i="1"/>
  <c r="R161" i="1"/>
  <c r="F73" i="52" s="1"/>
  <c r="Q161" i="1"/>
  <c r="O161" i="1"/>
  <c r="N161" i="1"/>
  <c r="M161" i="1"/>
  <c r="L161" i="1"/>
  <c r="K161" i="1"/>
  <c r="J161" i="1"/>
  <c r="I161" i="1"/>
  <c r="D73" i="52" s="1"/>
  <c r="L73" i="52" s="1"/>
  <c r="G161" i="1"/>
  <c r="F161" i="1"/>
  <c r="E161" i="1"/>
  <c r="D161" i="1"/>
  <c r="C161" i="1"/>
  <c r="B161" i="1"/>
  <c r="R160" i="1"/>
  <c r="Q160" i="1"/>
  <c r="O160" i="1"/>
  <c r="N160" i="1"/>
  <c r="M160" i="1"/>
  <c r="L160" i="1"/>
  <c r="K160" i="1"/>
  <c r="J160" i="1"/>
  <c r="I160" i="1"/>
  <c r="G160" i="1"/>
  <c r="F160" i="1"/>
  <c r="E160" i="1"/>
  <c r="D160" i="1"/>
  <c r="C160" i="1"/>
  <c r="B160" i="1"/>
  <c r="R159" i="1"/>
  <c r="Q159" i="1"/>
  <c r="O159" i="1"/>
  <c r="N159" i="1"/>
  <c r="M159" i="1"/>
  <c r="L159" i="1"/>
  <c r="K159" i="1"/>
  <c r="J159" i="1"/>
  <c r="I159" i="1"/>
  <c r="G159" i="1"/>
  <c r="F159" i="1"/>
  <c r="E159" i="1"/>
  <c r="D159" i="1"/>
  <c r="C159" i="1"/>
  <c r="B159" i="1"/>
  <c r="R158" i="1"/>
  <c r="Q158" i="1"/>
  <c r="O158" i="1"/>
  <c r="N158" i="1"/>
  <c r="M158" i="1"/>
  <c r="L158" i="1"/>
  <c r="K158" i="1"/>
  <c r="J158" i="1"/>
  <c r="I158" i="1"/>
  <c r="G158" i="1"/>
  <c r="F158" i="1"/>
  <c r="E158" i="1"/>
  <c r="D158" i="1"/>
  <c r="C158" i="1"/>
  <c r="B158" i="1"/>
  <c r="R157" i="1"/>
  <c r="Q157" i="1"/>
  <c r="O157" i="1"/>
  <c r="N157" i="1"/>
  <c r="M157" i="1"/>
  <c r="L157" i="1"/>
  <c r="K157" i="1"/>
  <c r="J157" i="1"/>
  <c r="I157" i="1"/>
  <c r="G157" i="1"/>
  <c r="F157" i="1"/>
  <c r="E157" i="1"/>
  <c r="D157" i="1"/>
  <c r="C157" i="1"/>
  <c r="B157" i="1"/>
  <c r="R156" i="1"/>
  <c r="Q156" i="1"/>
  <c r="O156" i="1"/>
  <c r="N156" i="1"/>
  <c r="M156" i="1"/>
  <c r="L156" i="1"/>
  <c r="K156" i="1"/>
  <c r="J156" i="1"/>
  <c r="I156" i="1"/>
  <c r="G156" i="1"/>
  <c r="F156" i="1"/>
  <c r="E156" i="1"/>
  <c r="D156" i="1"/>
  <c r="C156" i="1"/>
  <c r="B156" i="1"/>
  <c r="R155" i="1"/>
  <c r="Q155" i="1"/>
  <c r="O155" i="1"/>
  <c r="N155" i="1"/>
  <c r="M155" i="1"/>
  <c r="L155" i="1"/>
  <c r="K155" i="1"/>
  <c r="J155" i="1"/>
  <c r="I155" i="1"/>
  <c r="G155" i="1"/>
  <c r="F155" i="1"/>
  <c r="E155" i="1"/>
  <c r="D155" i="1"/>
  <c r="C155" i="1"/>
  <c r="B155" i="1"/>
  <c r="R154" i="1"/>
  <c r="Q154" i="1"/>
  <c r="O154" i="1"/>
  <c r="N154" i="1"/>
  <c r="M154" i="1"/>
  <c r="L154" i="1"/>
  <c r="K154" i="1"/>
  <c r="J154" i="1"/>
  <c r="I154" i="1"/>
  <c r="G154" i="1"/>
  <c r="F154" i="1"/>
  <c r="E154" i="1"/>
  <c r="D154" i="1"/>
  <c r="C154" i="1"/>
  <c r="B154" i="1"/>
  <c r="R153" i="1"/>
  <c r="Q153" i="1"/>
  <c r="O153" i="1"/>
  <c r="N153" i="1"/>
  <c r="M153" i="1"/>
  <c r="L153" i="1"/>
  <c r="K153" i="1"/>
  <c r="J153" i="1"/>
  <c r="I153" i="1"/>
  <c r="G153" i="1"/>
  <c r="F153" i="1"/>
  <c r="E153" i="1"/>
  <c r="D153" i="1"/>
  <c r="C153" i="1"/>
  <c r="B153" i="1"/>
  <c r="R152" i="1"/>
  <c r="Q152" i="1"/>
  <c r="O152" i="1"/>
  <c r="N152" i="1"/>
  <c r="M152" i="1"/>
  <c r="L152" i="1"/>
  <c r="K152" i="1"/>
  <c r="J152" i="1"/>
  <c r="I152" i="1"/>
  <c r="G152" i="1"/>
  <c r="F152" i="1"/>
  <c r="E152" i="1"/>
  <c r="D152" i="1"/>
  <c r="C152" i="1"/>
  <c r="B152" i="1"/>
  <c r="R151" i="1"/>
  <c r="Q151" i="1"/>
  <c r="O151" i="1"/>
  <c r="N151" i="1"/>
  <c r="M151" i="1"/>
  <c r="L151" i="1"/>
  <c r="K151" i="1"/>
  <c r="J151" i="1"/>
  <c r="I151" i="1"/>
  <c r="G151" i="1"/>
  <c r="F151" i="1"/>
  <c r="E151" i="1"/>
  <c r="D151" i="1"/>
  <c r="C151" i="1"/>
  <c r="B151" i="1"/>
  <c r="R150" i="1"/>
  <c r="Q150" i="1"/>
  <c r="O150" i="1"/>
  <c r="N150" i="1"/>
  <c r="M150" i="1"/>
  <c r="L150" i="1"/>
  <c r="K150" i="1"/>
  <c r="J150" i="1"/>
  <c r="I150" i="1"/>
  <c r="G150" i="1"/>
  <c r="F150" i="1"/>
  <c r="E150" i="1"/>
  <c r="D150" i="1"/>
  <c r="C150" i="1"/>
  <c r="B150" i="1"/>
  <c r="R149" i="1"/>
  <c r="Q149" i="1"/>
  <c r="O149" i="1"/>
  <c r="N149" i="1"/>
  <c r="M149" i="1"/>
  <c r="L149" i="1"/>
  <c r="K149" i="1"/>
  <c r="J149" i="1"/>
  <c r="I149" i="1"/>
  <c r="G149" i="1"/>
  <c r="F149" i="1"/>
  <c r="E149" i="1"/>
  <c r="D149" i="1"/>
  <c r="C149" i="1"/>
  <c r="B149" i="1"/>
  <c r="R148" i="1"/>
  <c r="Q148" i="1"/>
  <c r="O148" i="1"/>
  <c r="N148" i="1"/>
  <c r="M148" i="1"/>
  <c r="L148" i="1"/>
  <c r="K148" i="1"/>
  <c r="J148" i="1"/>
  <c r="I148" i="1"/>
  <c r="G148" i="1"/>
  <c r="F148" i="1"/>
  <c r="E148" i="1"/>
  <c r="D148" i="1"/>
  <c r="C148" i="1"/>
  <c r="B148" i="1"/>
  <c r="R147" i="1"/>
  <c r="Q147" i="1"/>
  <c r="O147" i="1"/>
  <c r="N147" i="1"/>
  <c r="M147" i="1"/>
  <c r="L147" i="1"/>
  <c r="K147" i="1"/>
  <c r="J147" i="1"/>
  <c r="I147" i="1"/>
  <c r="G147" i="1"/>
  <c r="F147" i="1"/>
  <c r="E147" i="1"/>
  <c r="D147" i="1"/>
  <c r="C147" i="1"/>
  <c r="B147" i="1"/>
  <c r="R146" i="1"/>
  <c r="F543" i="52" s="1"/>
  <c r="Q146" i="1"/>
  <c r="O146" i="1"/>
  <c r="N146" i="1"/>
  <c r="M146" i="1"/>
  <c r="L146" i="1"/>
  <c r="K146" i="1"/>
  <c r="J146" i="1"/>
  <c r="I146" i="1"/>
  <c r="D543" i="52" s="1"/>
  <c r="L543" i="52" s="1"/>
  <c r="G146" i="1"/>
  <c r="F146" i="1"/>
  <c r="E146" i="1"/>
  <c r="D146" i="1"/>
  <c r="C146" i="1"/>
  <c r="B146" i="1"/>
  <c r="R145" i="1"/>
  <c r="F167" i="52" s="1"/>
  <c r="Q145" i="1"/>
  <c r="O145" i="1"/>
  <c r="N145" i="1"/>
  <c r="M145" i="1"/>
  <c r="L145" i="1"/>
  <c r="K145" i="1"/>
  <c r="J145" i="1"/>
  <c r="I145" i="1"/>
  <c r="D167" i="52" s="1"/>
  <c r="L167" i="52" s="1"/>
  <c r="G145" i="1"/>
  <c r="F145" i="1"/>
  <c r="E145" i="1"/>
  <c r="D145" i="1"/>
  <c r="C145" i="1"/>
  <c r="B145" i="1"/>
  <c r="R144" i="1"/>
  <c r="F178" i="52" s="1"/>
  <c r="Q144" i="1"/>
  <c r="O144" i="1"/>
  <c r="N144" i="1"/>
  <c r="M144" i="1"/>
  <c r="L144" i="1"/>
  <c r="K144" i="1"/>
  <c r="J144" i="1"/>
  <c r="I144" i="1"/>
  <c r="D178" i="52" s="1"/>
  <c r="L178" i="52" s="1"/>
  <c r="G144" i="1"/>
  <c r="F144" i="1"/>
  <c r="E144" i="1"/>
  <c r="D144" i="1"/>
  <c r="C144" i="1"/>
  <c r="B144" i="1"/>
  <c r="R143" i="1"/>
  <c r="F472" i="52" s="1"/>
  <c r="Q143" i="1"/>
  <c r="O143" i="1"/>
  <c r="N143" i="1"/>
  <c r="M143" i="1"/>
  <c r="L143" i="1"/>
  <c r="K143" i="1"/>
  <c r="J143" i="1"/>
  <c r="I143" i="1"/>
  <c r="D472" i="52" s="1"/>
  <c r="L472" i="52" s="1"/>
  <c r="G143" i="1"/>
  <c r="F143" i="1"/>
  <c r="E143" i="1"/>
  <c r="D143" i="1"/>
  <c r="C143" i="1"/>
  <c r="B143" i="1"/>
  <c r="R142" i="1"/>
  <c r="Q142" i="1"/>
  <c r="O142" i="1"/>
  <c r="N142" i="1"/>
  <c r="M142" i="1"/>
  <c r="L142" i="1"/>
  <c r="K142" i="1"/>
  <c r="J142" i="1"/>
  <c r="I142" i="1"/>
  <c r="G142" i="1"/>
  <c r="F142" i="1"/>
  <c r="E142" i="1"/>
  <c r="D142" i="1"/>
  <c r="C142" i="1"/>
  <c r="B142" i="1"/>
  <c r="R141" i="1"/>
  <c r="F748" i="52" s="1"/>
  <c r="Q141" i="1"/>
  <c r="O141" i="1"/>
  <c r="N141" i="1"/>
  <c r="M141" i="1"/>
  <c r="L141" i="1"/>
  <c r="K141" i="1"/>
  <c r="J141" i="1"/>
  <c r="I141" i="1"/>
  <c r="D748" i="52" s="1"/>
  <c r="L748" i="52" s="1"/>
  <c r="G141" i="1"/>
  <c r="F141" i="1"/>
  <c r="E141" i="1"/>
  <c r="D141" i="1"/>
  <c r="C141" i="1"/>
  <c r="B141" i="1"/>
  <c r="R140" i="1"/>
  <c r="Q140" i="1"/>
  <c r="O140" i="1"/>
  <c r="N140" i="1"/>
  <c r="M140" i="1"/>
  <c r="L140" i="1"/>
  <c r="K140" i="1"/>
  <c r="J140" i="1"/>
  <c r="I140" i="1"/>
  <c r="G140" i="1"/>
  <c r="F140" i="1"/>
  <c r="E140" i="1"/>
  <c r="D140" i="1"/>
  <c r="C140" i="1"/>
  <c r="B140" i="1"/>
  <c r="R139" i="1"/>
  <c r="Q139" i="1"/>
  <c r="O139" i="1"/>
  <c r="N139" i="1"/>
  <c r="M139" i="1"/>
  <c r="L139" i="1"/>
  <c r="K139" i="1"/>
  <c r="J139" i="1"/>
  <c r="I139" i="1"/>
  <c r="G139" i="1"/>
  <c r="F139" i="1"/>
  <c r="E139" i="1"/>
  <c r="D139" i="1"/>
  <c r="C139" i="1"/>
  <c r="B139" i="1"/>
  <c r="R138" i="1"/>
  <c r="Q138" i="1"/>
  <c r="O138" i="1"/>
  <c r="N138" i="1"/>
  <c r="M138" i="1"/>
  <c r="L138" i="1"/>
  <c r="K138" i="1"/>
  <c r="J138" i="1"/>
  <c r="I138" i="1"/>
  <c r="G138" i="1"/>
  <c r="F138" i="1"/>
  <c r="E138" i="1"/>
  <c r="D138" i="1"/>
  <c r="C138" i="1"/>
  <c r="B138" i="1"/>
  <c r="R137" i="1"/>
  <c r="G90" i="51" s="1"/>
  <c r="Q137" i="1"/>
  <c r="O137" i="1"/>
  <c r="N137" i="1"/>
  <c r="F90" i="51" s="1"/>
  <c r="M137" i="1"/>
  <c r="L137" i="1"/>
  <c r="K137" i="1"/>
  <c r="E90" i="51" s="1"/>
  <c r="J137" i="1"/>
  <c r="D90" i="51" s="1"/>
  <c r="I137" i="1"/>
  <c r="C90" i="51" s="1"/>
  <c r="G137" i="1"/>
  <c r="F137" i="1"/>
  <c r="E137" i="1"/>
  <c r="D137" i="1"/>
  <c r="C137" i="1"/>
  <c r="B137" i="1"/>
  <c r="B90" i="51" s="1"/>
  <c r="R136" i="1"/>
  <c r="Q136" i="1"/>
  <c r="O136" i="1"/>
  <c r="N136" i="1"/>
  <c r="M136" i="1"/>
  <c r="L136" i="1"/>
  <c r="K136" i="1"/>
  <c r="J136" i="1"/>
  <c r="I136" i="1"/>
  <c r="G136" i="1"/>
  <c r="F136" i="1"/>
  <c r="E136" i="1"/>
  <c r="D136" i="1"/>
  <c r="C136" i="1"/>
  <c r="B136" i="1"/>
  <c r="R135" i="1"/>
  <c r="Q135" i="1"/>
  <c r="O135" i="1"/>
  <c r="N135" i="1"/>
  <c r="M135" i="1"/>
  <c r="L135" i="1"/>
  <c r="K135" i="1"/>
  <c r="J135" i="1"/>
  <c r="I135" i="1"/>
  <c r="G135" i="1"/>
  <c r="F135" i="1"/>
  <c r="E135" i="1"/>
  <c r="D135" i="1"/>
  <c r="C135" i="1"/>
  <c r="B135" i="1"/>
  <c r="R134" i="1"/>
  <c r="Q134" i="1"/>
  <c r="O134" i="1"/>
  <c r="N134" i="1"/>
  <c r="M134" i="1"/>
  <c r="L134" i="1"/>
  <c r="K134" i="1"/>
  <c r="J134" i="1"/>
  <c r="I134" i="1"/>
  <c r="G134" i="1"/>
  <c r="F134" i="1"/>
  <c r="E134" i="1"/>
  <c r="D134" i="1"/>
  <c r="C134" i="1"/>
  <c r="B134" i="1"/>
  <c r="R133" i="1"/>
  <c r="Q133" i="1"/>
  <c r="O133" i="1"/>
  <c r="N133" i="1"/>
  <c r="M133" i="1"/>
  <c r="L133" i="1"/>
  <c r="K133" i="1"/>
  <c r="J133" i="1"/>
  <c r="I133" i="1"/>
  <c r="G133" i="1"/>
  <c r="F133" i="1"/>
  <c r="E133" i="1"/>
  <c r="D133" i="1"/>
  <c r="C133" i="1"/>
  <c r="B133" i="1"/>
  <c r="R132" i="1"/>
  <c r="Q132" i="1"/>
  <c r="O132" i="1"/>
  <c r="N132" i="1"/>
  <c r="M132" i="1"/>
  <c r="L132" i="1"/>
  <c r="K132" i="1"/>
  <c r="J132" i="1"/>
  <c r="I132" i="1"/>
  <c r="D58" i="52" s="1"/>
  <c r="L58" i="52" s="1"/>
  <c r="G132" i="1"/>
  <c r="F132" i="1"/>
  <c r="E132" i="1"/>
  <c r="D132" i="1"/>
  <c r="C132" i="1"/>
  <c r="B132" i="1"/>
  <c r="R131" i="1"/>
  <c r="Q131" i="1"/>
  <c r="O131" i="1"/>
  <c r="N131" i="1"/>
  <c r="M131" i="1"/>
  <c r="L131" i="1"/>
  <c r="K131" i="1"/>
  <c r="J131" i="1"/>
  <c r="I131" i="1"/>
  <c r="G131" i="1"/>
  <c r="F131" i="1"/>
  <c r="E131" i="1"/>
  <c r="D131" i="1"/>
  <c r="C131" i="1"/>
  <c r="B131" i="1"/>
  <c r="R130" i="1"/>
  <c r="Q130" i="1"/>
  <c r="O130" i="1"/>
  <c r="N130" i="1"/>
  <c r="M130" i="1"/>
  <c r="L130" i="1"/>
  <c r="K130" i="1"/>
  <c r="J130" i="1"/>
  <c r="I130" i="1"/>
  <c r="G130" i="1"/>
  <c r="F130" i="1"/>
  <c r="E130" i="1"/>
  <c r="D130" i="1"/>
  <c r="C130" i="1"/>
  <c r="B130" i="1"/>
  <c r="R129" i="1"/>
  <c r="Q129" i="1"/>
  <c r="O129" i="1"/>
  <c r="N129" i="1"/>
  <c r="M129" i="1"/>
  <c r="L129" i="1"/>
  <c r="K129" i="1"/>
  <c r="J129" i="1"/>
  <c r="I129" i="1"/>
  <c r="G129" i="1"/>
  <c r="F129" i="1"/>
  <c r="E129" i="1"/>
  <c r="D129" i="1"/>
  <c r="C129" i="1"/>
  <c r="B129" i="1"/>
  <c r="R128" i="1"/>
  <c r="Q128" i="1"/>
  <c r="O128" i="1"/>
  <c r="N128" i="1"/>
  <c r="M128" i="1"/>
  <c r="L128" i="1"/>
  <c r="K128" i="1"/>
  <c r="J128" i="1"/>
  <c r="I128" i="1"/>
  <c r="G128" i="1"/>
  <c r="F128" i="1"/>
  <c r="E128" i="1"/>
  <c r="D128" i="1"/>
  <c r="C128" i="1"/>
  <c r="B128" i="1"/>
  <c r="R127" i="1"/>
  <c r="F448" i="52" s="1"/>
  <c r="Q127" i="1"/>
  <c r="O127" i="1"/>
  <c r="N127" i="1"/>
  <c r="M127" i="1"/>
  <c r="L127" i="1"/>
  <c r="K127" i="1"/>
  <c r="J127" i="1"/>
  <c r="I127" i="1"/>
  <c r="D448" i="52" s="1"/>
  <c r="L448" i="52" s="1"/>
  <c r="G127" i="1"/>
  <c r="F127" i="1"/>
  <c r="E127" i="1"/>
  <c r="D127" i="1"/>
  <c r="C127" i="1"/>
  <c r="B127" i="1"/>
  <c r="R126" i="1"/>
  <c r="Q126" i="1"/>
  <c r="O126" i="1"/>
  <c r="N126" i="1"/>
  <c r="M126" i="1"/>
  <c r="L126" i="1"/>
  <c r="K126" i="1"/>
  <c r="J126" i="1"/>
  <c r="I126" i="1"/>
  <c r="G126" i="1"/>
  <c r="F126" i="1"/>
  <c r="E126" i="1"/>
  <c r="D126" i="1"/>
  <c r="C126" i="1"/>
  <c r="B126" i="1"/>
  <c r="R125" i="1"/>
  <c r="Q125" i="1"/>
  <c r="O125" i="1"/>
  <c r="N125" i="1"/>
  <c r="M125" i="1"/>
  <c r="L125" i="1"/>
  <c r="K125" i="1"/>
  <c r="J125" i="1"/>
  <c r="I125" i="1"/>
  <c r="G125" i="1"/>
  <c r="F125" i="1"/>
  <c r="E125" i="1"/>
  <c r="D125" i="1"/>
  <c r="C125" i="1"/>
  <c r="B125" i="1"/>
  <c r="R124" i="1"/>
  <c r="Q124" i="1"/>
  <c r="O124" i="1"/>
  <c r="N124" i="1"/>
  <c r="M124" i="1"/>
  <c r="L124" i="1"/>
  <c r="K124" i="1"/>
  <c r="J124" i="1"/>
  <c r="I124" i="1"/>
  <c r="D696" i="52" s="1"/>
  <c r="L696" i="52" s="1"/>
  <c r="G124" i="1"/>
  <c r="F124" i="1"/>
  <c r="E124" i="1"/>
  <c r="D124" i="1"/>
  <c r="C124" i="1"/>
  <c r="B124" i="1"/>
  <c r="R123" i="1"/>
  <c r="Q123" i="1"/>
  <c r="O123" i="1"/>
  <c r="N123" i="1"/>
  <c r="M123" i="1"/>
  <c r="L123" i="1"/>
  <c r="K123" i="1"/>
  <c r="J123" i="1"/>
  <c r="I123" i="1"/>
  <c r="G123" i="1"/>
  <c r="F123" i="1"/>
  <c r="E123" i="1"/>
  <c r="D123" i="1"/>
  <c r="C123" i="1"/>
  <c r="B123" i="1"/>
  <c r="R122" i="1"/>
  <c r="Q122" i="1"/>
  <c r="O122" i="1"/>
  <c r="N122" i="1"/>
  <c r="M122" i="1"/>
  <c r="L122" i="1"/>
  <c r="K122" i="1"/>
  <c r="J122" i="1"/>
  <c r="I122" i="1"/>
  <c r="G122" i="1"/>
  <c r="F122" i="1"/>
  <c r="E122" i="1"/>
  <c r="D122" i="1"/>
  <c r="C122" i="1"/>
  <c r="B122" i="1"/>
  <c r="R121" i="1"/>
  <c r="F384" i="52" s="1"/>
  <c r="Q121" i="1"/>
  <c r="O121" i="1"/>
  <c r="N121" i="1"/>
  <c r="M121" i="1"/>
  <c r="L121" i="1"/>
  <c r="K121" i="1"/>
  <c r="J121" i="1"/>
  <c r="I121" i="1"/>
  <c r="D384" i="52" s="1"/>
  <c r="L384" i="52" s="1"/>
  <c r="G121" i="1"/>
  <c r="F121" i="1"/>
  <c r="E121" i="1"/>
  <c r="D121" i="1"/>
  <c r="C121" i="1"/>
  <c r="B121" i="1"/>
  <c r="R120" i="1"/>
  <c r="Q120" i="1"/>
  <c r="O120" i="1"/>
  <c r="N120" i="1"/>
  <c r="M120" i="1"/>
  <c r="L120" i="1"/>
  <c r="K120" i="1"/>
  <c r="J120" i="1"/>
  <c r="I120" i="1"/>
  <c r="G120" i="1"/>
  <c r="F120" i="1"/>
  <c r="E120" i="1"/>
  <c r="D120" i="1"/>
  <c r="C120" i="1"/>
  <c r="B120" i="1"/>
  <c r="R119" i="1"/>
  <c r="Q119" i="1"/>
  <c r="O119" i="1"/>
  <c r="N119" i="1"/>
  <c r="M119" i="1"/>
  <c r="L119" i="1"/>
  <c r="K119" i="1"/>
  <c r="J119" i="1"/>
  <c r="I119" i="1"/>
  <c r="G119" i="1"/>
  <c r="F119" i="1"/>
  <c r="E119" i="1"/>
  <c r="D119" i="1"/>
  <c r="C119" i="1"/>
  <c r="B119" i="1"/>
  <c r="R118" i="1"/>
  <c r="Q118" i="1"/>
  <c r="O118" i="1"/>
  <c r="N118" i="1"/>
  <c r="M118" i="1"/>
  <c r="L118" i="1"/>
  <c r="K118" i="1"/>
  <c r="J118" i="1"/>
  <c r="I118" i="1"/>
  <c r="G118" i="1"/>
  <c r="F118" i="1"/>
  <c r="E118" i="1"/>
  <c r="D118" i="1"/>
  <c r="C118" i="1"/>
  <c r="B118" i="1"/>
  <c r="R117" i="1"/>
  <c r="Q117" i="1"/>
  <c r="O117" i="1"/>
  <c r="N117" i="1"/>
  <c r="M117" i="1"/>
  <c r="L117" i="1"/>
  <c r="K117" i="1"/>
  <c r="J117" i="1"/>
  <c r="I117" i="1"/>
  <c r="G117" i="1"/>
  <c r="F117" i="1"/>
  <c r="E117" i="1"/>
  <c r="D117" i="1"/>
  <c r="C117" i="1"/>
  <c r="B117" i="1"/>
  <c r="R116" i="1"/>
  <c r="Q116" i="1"/>
  <c r="O116" i="1"/>
  <c r="N116" i="1"/>
  <c r="M116" i="1"/>
  <c r="L116" i="1"/>
  <c r="K116" i="1"/>
  <c r="J116" i="1"/>
  <c r="I116" i="1"/>
  <c r="G116" i="1"/>
  <c r="F116" i="1"/>
  <c r="E116" i="1"/>
  <c r="D116" i="1"/>
  <c r="C116" i="1"/>
  <c r="B116" i="1"/>
  <c r="R115" i="1"/>
  <c r="Q115" i="1"/>
  <c r="O115" i="1"/>
  <c r="N115" i="1"/>
  <c r="M115" i="1"/>
  <c r="L115" i="1"/>
  <c r="K115" i="1"/>
  <c r="J115" i="1"/>
  <c r="I115" i="1"/>
  <c r="G115" i="1"/>
  <c r="F115" i="1"/>
  <c r="E115" i="1"/>
  <c r="D115" i="1"/>
  <c r="C115" i="1"/>
  <c r="B115" i="1"/>
  <c r="R114" i="1"/>
  <c r="F669" i="52" s="1"/>
  <c r="Q114" i="1"/>
  <c r="O114" i="1"/>
  <c r="N114" i="1"/>
  <c r="M114" i="1"/>
  <c r="L114" i="1"/>
  <c r="K114" i="1"/>
  <c r="J114" i="1"/>
  <c r="I114" i="1"/>
  <c r="D669" i="52" s="1"/>
  <c r="L669" i="52" s="1"/>
  <c r="G114" i="1"/>
  <c r="F114" i="1"/>
  <c r="E114" i="1"/>
  <c r="D114" i="1"/>
  <c r="C114" i="1"/>
  <c r="B114" i="1"/>
  <c r="R113" i="1"/>
  <c r="F693" i="52" s="1"/>
  <c r="Q113" i="1"/>
  <c r="O113" i="1"/>
  <c r="N113" i="1"/>
  <c r="M113" i="1"/>
  <c r="L113" i="1"/>
  <c r="K113" i="1"/>
  <c r="J113" i="1"/>
  <c r="I113" i="1"/>
  <c r="D693" i="52" s="1"/>
  <c r="L693" i="52" s="1"/>
  <c r="G113" i="1"/>
  <c r="F113" i="1"/>
  <c r="E113" i="1"/>
  <c r="D113" i="1"/>
  <c r="C113" i="1"/>
  <c r="B113" i="1"/>
  <c r="R112" i="1"/>
  <c r="Q112" i="1"/>
  <c r="O112" i="1"/>
  <c r="N112" i="1"/>
  <c r="M112" i="1"/>
  <c r="L112" i="1"/>
  <c r="K112" i="1"/>
  <c r="J112" i="1"/>
  <c r="I112" i="1"/>
  <c r="D17" i="52" s="1"/>
  <c r="L17" i="52" s="1"/>
  <c r="G112" i="1"/>
  <c r="F112" i="1"/>
  <c r="E112" i="1"/>
  <c r="D112" i="1"/>
  <c r="C112" i="1"/>
  <c r="B112" i="1"/>
  <c r="R111" i="1"/>
  <c r="F71" i="52" s="1"/>
  <c r="Q111" i="1"/>
  <c r="O111" i="1"/>
  <c r="N111" i="1"/>
  <c r="M111" i="1"/>
  <c r="L111" i="1"/>
  <c r="K111" i="1"/>
  <c r="J111" i="1"/>
  <c r="I111" i="1"/>
  <c r="D71" i="52" s="1"/>
  <c r="L71" i="52" s="1"/>
  <c r="G111" i="1"/>
  <c r="F111" i="1"/>
  <c r="E111" i="1"/>
  <c r="D111" i="1"/>
  <c r="C111" i="1"/>
  <c r="B111" i="1"/>
  <c r="R110" i="1"/>
  <c r="Q110" i="1"/>
  <c r="O110" i="1"/>
  <c r="N110" i="1"/>
  <c r="M110" i="1"/>
  <c r="L110" i="1"/>
  <c r="K110" i="1"/>
  <c r="J110" i="1"/>
  <c r="I110" i="1"/>
  <c r="G110" i="1"/>
  <c r="F110" i="1"/>
  <c r="E110" i="1"/>
  <c r="D110" i="1"/>
  <c r="C110" i="1"/>
  <c r="B110" i="1"/>
  <c r="R109" i="1"/>
  <c r="Q109" i="1"/>
  <c r="O109" i="1"/>
  <c r="N109" i="1"/>
  <c r="M109" i="1"/>
  <c r="L109" i="1"/>
  <c r="K109" i="1"/>
  <c r="J109" i="1"/>
  <c r="I109" i="1"/>
  <c r="G109" i="1"/>
  <c r="F109" i="1"/>
  <c r="E109" i="1"/>
  <c r="D109" i="1"/>
  <c r="C109" i="1"/>
  <c r="B109" i="1"/>
  <c r="R108" i="1"/>
  <c r="Q108" i="1"/>
  <c r="O108" i="1"/>
  <c r="N108" i="1"/>
  <c r="M108" i="1"/>
  <c r="L108" i="1"/>
  <c r="K108" i="1"/>
  <c r="J108" i="1"/>
  <c r="I108" i="1"/>
  <c r="G108" i="1"/>
  <c r="F108" i="1"/>
  <c r="E108" i="1"/>
  <c r="D108" i="1"/>
  <c r="C108" i="1"/>
  <c r="B108" i="1"/>
  <c r="R107" i="1"/>
  <c r="F188" i="52" s="1"/>
  <c r="Q107" i="1"/>
  <c r="O107" i="1"/>
  <c r="N107" i="1"/>
  <c r="M107" i="1"/>
  <c r="L107" i="1"/>
  <c r="K107" i="1"/>
  <c r="J107" i="1"/>
  <c r="I107" i="1"/>
  <c r="D188" i="52" s="1"/>
  <c r="L188" i="52" s="1"/>
  <c r="G107" i="1"/>
  <c r="F107" i="1"/>
  <c r="E107" i="1"/>
  <c r="D107" i="1"/>
  <c r="C107" i="1"/>
  <c r="B107" i="1"/>
  <c r="R106" i="1"/>
  <c r="Q106" i="1"/>
  <c r="O106" i="1"/>
  <c r="N106" i="1"/>
  <c r="M106" i="1"/>
  <c r="L106" i="1"/>
  <c r="K106" i="1"/>
  <c r="J106" i="1"/>
  <c r="I106" i="1"/>
  <c r="G106" i="1"/>
  <c r="F106" i="1"/>
  <c r="E106" i="1"/>
  <c r="D106" i="1"/>
  <c r="C106" i="1"/>
  <c r="B106" i="1"/>
  <c r="R105" i="1"/>
  <c r="Q105" i="1"/>
  <c r="O105" i="1"/>
  <c r="N105" i="1"/>
  <c r="M105" i="1"/>
  <c r="L105" i="1"/>
  <c r="K105" i="1"/>
  <c r="J105" i="1"/>
  <c r="I105" i="1"/>
  <c r="G105" i="1"/>
  <c r="F105" i="1"/>
  <c r="E105" i="1"/>
  <c r="D105" i="1"/>
  <c r="C105" i="1"/>
  <c r="B105" i="1"/>
  <c r="R104" i="1"/>
  <c r="Q104" i="1"/>
  <c r="O104" i="1"/>
  <c r="N104" i="1"/>
  <c r="M104" i="1"/>
  <c r="L104" i="1"/>
  <c r="K104" i="1"/>
  <c r="J104" i="1"/>
  <c r="I104" i="1"/>
  <c r="G104" i="1"/>
  <c r="F104" i="1"/>
  <c r="E104" i="1"/>
  <c r="D104" i="1"/>
  <c r="C104" i="1"/>
  <c r="B104" i="1"/>
  <c r="R103" i="1"/>
  <c r="F320" i="52" s="1"/>
  <c r="Q103" i="1"/>
  <c r="O103" i="1"/>
  <c r="N103" i="1"/>
  <c r="M103" i="1"/>
  <c r="L103" i="1"/>
  <c r="K103" i="1"/>
  <c r="J103" i="1"/>
  <c r="I103" i="1"/>
  <c r="D320" i="52" s="1"/>
  <c r="L320" i="52" s="1"/>
  <c r="G103" i="1"/>
  <c r="F103" i="1"/>
  <c r="E103" i="1"/>
  <c r="D103" i="1"/>
  <c r="C103" i="1"/>
  <c r="B103" i="1"/>
  <c r="R102" i="1"/>
  <c r="F727" i="52" s="1"/>
  <c r="Q102" i="1"/>
  <c r="O102" i="1"/>
  <c r="N102" i="1"/>
  <c r="M102" i="1"/>
  <c r="L102" i="1"/>
  <c r="K102" i="1"/>
  <c r="J102" i="1"/>
  <c r="I102" i="1"/>
  <c r="D727" i="52" s="1"/>
  <c r="L727" i="52" s="1"/>
  <c r="G102" i="1"/>
  <c r="F102" i="1"/>
  <c r="E102" i="1"/>
  <c r="D102" i="1"/>
  <c r="C102" i="1"/>
  <c r="B102" i="1"/>
  <c r="R101" i="1"/>
  <c r="Q101" i="1"/>
  <c r="O101" i="1"/>
  <c r="N101" i="1"/>
  <c r="M101" i="1"/>
  <c r="L101" i="1"/>
  <c r="K101" i="1"/>
  <c r="J101" i="1"/>
  <c r="I101" i="1"/>
  <c r="G101" i="1"/>
  <c r="F101" i="1"/>
  <c r="E101" i="1"/>
  <c r="D101" i="1"/>
  <c r="C101" i="1"/>
  <c r="B101" i="1"/>
  <c r="R100" i="1"/>
  <c r="Q100" i="1"/>
  <c r="O100" i="1"/>
  <c r="N100" i="1"/>
  <c r="M100" i="1"/>
  <c r="L100" i="1"/>
  <c r="K100" i="1"/>
  <c r="J100" i="1"/>
  <c r="I100" i="1"/>
  <c r="D711" i="52" s="1"/>
  <c r="L711" i="52" s="1"/>
  <c r="G100" i="1"/>
  <c r="F100" i="1"/>
  <c r="E100" i="1"/>
  <c r="D100" i="1"/>
  <c r="C100" i="1"/>
  <c r="B100" i="1"/>
  <c r="R99" i="1"/>
  <c r="Q99" i="1"/>
  <c r="O99" i="1"/>
  <c r="N99" i="1"/>
  <c r="M99" i="1"/>
  <c r="L99" i="1"/>
  <c r="K99" i="1"/>
  <c r="J99" i="1"/>
  <c r="I99" i="1"/>
  <c r="G99" i="1"/>
  <c r="F99" i="1"/>
  <c r="E99" i="1"/>
  <c r="D99" i="1"/>
  <c r="C99" i="1"/>
  <c r="B99" i="1"/>
  <c r="R98" i="1"/>
  <c r="Q98" i="1"/>
  <c r="O98" i="1"/>
  <c r="N98" i="1"/>
  <c r="M98" i="1"/>
  <c r="L98" i="1"/>
  <c r="K98" i="1"/>
  <c r="J98" i="1"/>
  <c r="I98" i="1"/>
  <c r="G98" i="1"/>
  <c r="F98" i="1"/>
  <c r="E98" i="1"/>
  <c r="D98" i="1"/>
  <c r="C98" i="1"/>
  <c r="B98" i="1"/>
  <c r="R97" i="1"/>
  <c r="Q97" i="1"/>
  <c r="O97" i="1"/>
  <c r="N97" i="1"/>
  <c r="M97" i="1"/>
  <c r="L97" i="1"/>
  <c r="K97" i="1"/>
  <c r="J97" i="1"/>
  <c r="I97" i="1"/>
  <c r="G97" i="1"/>
  <c r="F97" i="1"/>
  <c r="E97" i="1"/>
  <c r="D97" i="1"/>
  <c r="C97" i="1"/>
  <c r="B97" i="1"/>
  <c r="R96" i="1"/>
  <c r="Q96" i="1"/>
  <c r="O96" i="1"/>
  <c r="N96" i="1"/>
  <c r="M96" i="1"/>
  <c r="L96" i="1"/>
  <c r="K96" i="1"/>
  <c r="J96" i="1"/>
  <c r="I96" i="1"/>
  <c r="D746" i="52" s="1"/>
  <c r="L746" i="52" s="1"/>
  <c r="G96" i="1"/>
  <c r="F96" i="1"/>
  <c r="E96" i="1"/>
  <c r="D96" i="1"/>
  <c r="C96" i="1"/>
  <c r="B96" i="1"/>
  <c r="R95" i="1"/>
  <c r="Q95" i="1"/>
  <c r="O95" i="1"/>
  <c r="N95" i="1"/>
  <c r="M95" i="1"/>
  <c r="L95" i="1"/>
  <c r="K95" i="1"/>
  <c r="J95" i="1"/>
  <c r="I95" i="1"/>
  <c r="G95" i="1"/>
  <c r="F95" i="1"/>
  <c r="E95" i="1"/>
  <c r="D95" i="1"/>
  <c r="C95" i="1"/>
  <c r="B95" i="1"/>
  <c r="R94" i="1"/>
  <c r="Q94" i="1"/>
  <c r="O94" i="1"/>
  <c r="N94" i="1"/>
  <c r="M94" i="1"/>
  <c r="L94" i="1"/>
  <c r="K94" i="1"/>
  <c r="J94" i="1"/>
  <c r="I94" i="1"/>
  <c r="G94" i="1"/>
  <c r="F94" i="1"/>
  <c r="E94" i="1"/>
  <c r="D94" i="1"/>
  <c r="C94" i="1"/>
  <c r="B94" i="1"/>
  <c r="R93" i="1"/>
  <c r="F22" i="52" s="1"/>
  <c r="Q93" i="1"/>
  <c r="O93" i="1"/>
  <c r="N93" i="1"/>
  <c r="M93" i="1"/>
  <c r="L93" i="1"/>
  <c r="K93" i="1"/>
  <c r="J93" i="1"/>
  <c r="I93" i="1"/>
  <c r="D22" i="52" s="1"/>
  <c r="L22" i="52" s="1"/>
  <c r="G93" i="1"/>
  <c r="F93" i="1"/>
  <c r="E93" i="1"/>
  <c r="D93" i="1"/>
  <c r="C93" i="1"/>
  <c r="B93" i="1"/>
  <c r="R92" i="1"/>
  <c r="Q92" i="1"/>
  <c r="O92" i="1"/>
  <c r="N92" i="1"/>
  <c r="M92" i="1"/>
  <c r="L92" i="1"/>
  <c r="K92" i="1"/>
  <c r="J92" i="1"/>
  <c r="I92" i="1"/>
  <c r="G92" i="1"/>
  <c r="F92" i="1"/>
  <c r="E92" i="1"/>
  <c r="D92" i="1"/>
  <c r="C92" i="1"/>
  <c r="B92" i="1"/>
  <c r="R91" i="1"/>
  <c r="Q91" i="1"/>
  <c r="O91" i="1"/>
  <c r="N91" i="1"/>
  <c r="M91" i="1"/>
  <c r="L91" i="1"/>
  <c r="K91" i="1"/>
  <c r="J91" i="1"/>
  <c r="I91" i="1"/>
  <c r="G91" i="1"/>
  <c r="F91" i="1"/>
  <c r="E91" i="1"/>
  <c r="D91" i="1"/>
  <c r="C91" i="1"/>
  <c r="B91" i="1"/>
  <c r="R90" i="1"/>
  <c r="Q90" i="1"/>
  <c r="O90" i="1"/>
  <c r="N90" i="1"/>
  <c r="M90" i="1"/>
  <c r="L90" i="1"/>
  <c r="K90" i="1"/>
  <c r="J90" i="1"/>
  <c r="I90" i="1"/>
  <c r="G90" i="1"/>
  <c r="F90" i="1"/>
  <c r="E90" i="1"/>
  <c r="D90" i="1"/>
  <c r="C90" i="1"/>
  <c r="B90" i="1"/>
  <c r="R89" i="1"/>
  <c r="F202" i="52" s="1"/>
  <c r="Q89" i="1"/>
  <c r="O89" i="1"/>
  <c r="N89" i="1"/>
  <c r="M89" i="1"/>
  <c r="L89" i="1"/>
  <c r="K89" i="1"/>
  <c r="J89" i="1"/>
  <c r="I89" i="1"/>
  <c r="D202" i="52" s="1"/>
  <c r="L202" i="52" s="1"/>
  <c r="G89" i="1"/>
  <c r="F89" i="1"/>
  <c r="E89" i="1"/>
  <c r="D89" i="1"/>
  <c r="C89" i="1"/>
  <c r="B89" i="1"/>
  <c r="R88" i="1"/>
  <c r="Q88" i="1"/>
  <c r="O88" i="1"/>
  <c r="N88" i="1"/>
  <c r="M88" i="1"/>
  <c r="L88" i="1"/>
  <c r="K88" i="1"/>
  <c r="J88" i="1"/>
  <c r="I88" i="1"/>
  <c r="D724" i="52" s="1"/>
  <c r="L724" i="52" s="1"/>
  <c r="G88" i="1"/>
  <c r="F88" i="1"/>
  <c r="E88" i="1"/>
  <c r="D88" i="1"/>
  <c r="C88" i="1"/>
  <c r="B88" i="1"/>
  <c r="R87" i="1"/>
  <c r="Q87" i="1"/>
  <c r="O87" i="1"/>
  <c r="N87" i="1"/>
  <c r="M87" i="1"/>
  <c r="L87" i="1"/>
  <c r="K87" i="1"/>
  <c r="J87" i="1"/>
  <c r="I87" i="1"/>
  <c r="G87" i="1"/>
  <c r="F87" i="1"/>
  <c r="E87" i="1"/>
  <c r="D87" i="1"/>
  <c r="C87" i="1"/>
  <c r="B87" i="1"/>
  <c r="R86" i="1"/>
  <c r="Q86" i="1"/>
  <c r="O86" i="1"/>
  <c r="N86" i="1"/>
  <c r="M86" i="1"/>
  <c r="L86" i="1"/>
  <c r="K86" i="1"/>
  <c r="J86" i="1"/>
  <c r="I86" i="1"/>
  <c r="G86" i="1"/>
  <c r="F86" i="1"/>
  <c r="E86" i="1"/>
  <c r="D86" i="1"/>
  <c r="C86" i="1"/>
  <c r="B86" i="1"/>
  <c r="R85" i="1"/>
  <c r="Q85" i="1"/>
  <c r="O85" i="1"/>
  <c r="N85" i="1"/>
  <c r="M85" i="1"/>
  <c r="L85" i="1"/>
  <c r="K85" i="1"/>
  <c r="J85" i="1"/>
  <c r="I85" i="1"/>
  <c r="G85" i="1"/>
  <c r="F85" i="1"/>
  <c r="E85" i="1"/>
  <c r="D85" i="1"/>
  <c r="C85" i="1"/>
  <c r="B85" i="1"/>
  <c r="R84" i="1"/>
  <c r="Q84" i="1"/>
  <c r="O84" i="1"/>
  <c r="N84" i="1"/>
  <c r="M84" i="1"/>
  <c r="L84" i="1"/>
  <c r="K84" i="1"/>
  <c r="J84" i="1"/>
  <c r="I84" i="1"/>
  <c r="D180" i="52" s="1"/>
  <c r="L180" i="52" s="1"/>
  <c r="G84" i="1"/>
  <c r="F84" i="1"/>
  <c r="E84" i="1"/>
  <c r="D84" i="1"/>
  <c r="C84" i="1"/>
  <c r="B84" i="1"/>
  <c r="R83" i="1"/>
  <c r="F67" i="52" s="1"/>
  <c r="Q83" i="1"/>
  <c r="O83" i="1"/>
  <c r="N83" i="1"/>
  <c r="M83" i="1"/>
  <c r="L83" i="1"/>
  <c r="K83" i="1"/>
  <c r="J83" i="1"/>
  <c r="I83" i="1"/>
  <c r="D67" i="52" s="1"/>
  <c r="L67" i="52" s="1"/>
  <c r="G83" i="1"/>
  <c r="F83" i="1"/>
  <c r="E83" i="1"/>
  <c r="D83" i="1"/>
  <c r="C83" i="1"/>
  <c r="B83" i="1"/>
  <c r="R82" i="1"/>
  <c r="Q82" i="1"/>
  <c r="O82" i="1"/>
  <c r="N82" i="1"/>
  <c r="M82" i="1"/>
  <c r="L82" i="1"/>
  <c r="K82" i="1"/>
  <c r="J82" i="1"/>
  <c r="I82" i="1"/>
  <c r="G82" i="1"/>
  <c r="F82" i="1"/>
  <c r="E82" i="1"/>
  <c r="D82" i="1"/>
  <c r="C82" i="1"/>
  <c r="B82" i="1"/>
  <c r="R81" i="1"/>
  <c r="F667" i="52" s="1"/>
  <c r="Q81" i="1"/>
  <c r="O81" i="1"/>
  <c r="N81" i="1"/>
  <c r="M81" i="1"/>
  <c r="L81" i="1"/>
  <c r="K81" i="1"/>
  <c r="J81" i="1"/>
  <c r="I81" i="1"/>
  <c r="D667" i="52" s="1"/>
  <c r="L667" i="52" s="1"/>
  <c r="G81" i="1"/>
  <c r="F81" i="1"/>
  <c r="E81" i="1"/>
  <c r="D81" i="1"/>
  <c r="C81" i="1"/>
  <c r="B81" i="1"/>
  <c r="R80" i="1"/>
  <c r="Q80" i="1"/>
  <c r="O80" i="1"/>
  <c r="N80" i="1"/>
  <c r="M80" i="1"/>
  <c r="L80" i="1"/>
  <c r="K80" i="1"/>
  <c r="J80" i="1"/>
  <c r="I80" i="1"/>
  <c r="G80" i="1"/>
  <c r="F80" i="1"/>
  <c r="E80" i="1"/>
  <c r="D80" i="1"/>
  <c r="C80" i="1"/>
  <c r="B80" i="1"/>
  <c r="R79" i="1"/>
  <c r="Q79" i="1"/>
  <c r="O79" i="1"/>
  <c r="N79" i="1"/>
  <c r="M79" i="1"/>
  <c r="L79" i="1"/>
  <c r="K79" i="1"/>
  <c r="J79" i="1"/>
  <c r="I79" i="1"/>
  <c r="G79" i="1"/>
  <c r="F79" i="1"/>
  <c r="E79" i="1"/>
  <c r="D79" i="1"/>
  <c r="C79" i="1"/>
  <c r="B79" i="1"/>
  <c r="R78" i="1"/>
  <c r="F660" i="52" s="1"/>
  <c r="Q78" i="1"/>
  <c r="O78" i="1"/>
  <c r="N78" i="1"/>
  <c r="M78" i="1"/>
  <c r="L78" i="1"/>
  <c r="K78" i="1"/>
  <c r="J78" i="1"/>
  <c r="I78" i="1"/>
  <c r="D660" i="52" s="1"/>
  <c r="L660" i="52" s="1"/>
  <c r="G78" i="1"/>
  <c r="F78" i="1"/>
  <c r="E78" i="1"/>
  <c r="D78" i="1"/>
  <c r="C78" i="1"/>
  <c r="B78" i="1"/>
  <c r="R77" i="1"/>
  <c r="Q77" i="1"/>
  <c r="O77" i="1"/>
  <c r="N77" i="1"/>
  <c r="M77" i="1"/>
  <c r="L77" i="1"/>
  <c r="K77" i="1"/>
  <c r="J77" i="1"/>
  <c r="I77" i="1"/>
  <c r="G77" i="1"/>
  <c r="F77" i="1"/>
  <c r="E77" i="1"/>
  <c r="D77" i="1"/>
  <c r="C77" i="1"/>
  <c r="B77" i="1"/>
  <c r="R76" i="1"/>
  <c r="Q76" i="1"/>
  <c r="O76" i="1"/>
  <c r="N76" i="1"/>
  <c r="M76" i="1"/>
  <c r="L76" i="1"/>
  <c r="K76" i="1"/>
  <c r="J76" i="1"/>
  <c r="I76" i="1"/>
  <c r="G76" i="1"/>
  <c r="F76" i="1"/>
  <c r="E76" i="1"/>
  <c r="D76" i="1"/>
  <c r="C76" i="1"/>
  <c r="B76" i="1"/>
  <c r="R75" i="1"/>
  <c r="F376" i="52" s="1"/>
  <c r="Q75" i="1"/>
  <c r="O75" i="1"/>
  <c r="N75" i="1"/>
  <c r="M75" i="1"/>
  <c r="L75" i="1"/>
  <c r="K75" i="1"/>
  <c r="J75" i="1"/>
  <c r="I75" i="1"/>
  <c r="D376" i="52" s="1"/>
  <c r="L376" i="52" s="1"/>
  <c r="G75" i="1"/>
  <c r="F75" i="1"/>
  <c r="E75" i="1"/>
  <c r="D75" i="1"/>
  <c r="C75" i="1"/>
  <c r="B75" i="1"/>
  <c r="R74" i="1"/>
  <c r="Q74" i="1"/>
  <c r="O74" i="1"/>
  <c r="N74" i="1"/>
  <c r="M74" i="1"/>
  <c r="L74" i="1"/>
  <c r="K74" i="1"/>
  <c r="J74" i="1"/>
  <c r="I74" i="1"/>
  <c r="G74" i="1"/>
  <c r="F74" i="1"/>
  <c r="E74" i="1"/>
  <c r="D74" i="1"/>
  <c r="C74" i="1"/>
  <c r="B74" i="1"/>
  <c r="R73" i="1"/>
  <c r="Q73" i="1"/>
  <c r="O73" i="1"/>
  <c r="N73" i="1"/>
  <c r="M73" i="1"/>
  <c r="L73" i="1"/>
  <c r="K73" i="1"/>
  <c r="J73" i="1"/>
  <c r="I73" i="1"/>
  <c r="G73" i="1"/>
  <c r="F73" i="1"/>
  <c r="E73" i="1"/>
  <c r="D73" i="1"/>
  <c r="C73" i="1"/>
  <c r="B73" i="1"/>
  <c r="R72" i="1"/>
  <c r="Q72" i="1"/>
  <c r="O72" i="1"/>
  <c r="N72" i="1"/>
  <c r="M72" i="1"/>
  <c r="L72" i="1"/>
  <c r="K72" i="1"/>
  <c r="J72" i="1"/>
  <c r="I72" i="1"/>
  <c r="D612" i="52" s="1"/>
  <c r="L612" i="52" s="1"/>
  <c r="G72" i="1"/>
  <c r="F72" i="1"/>
  <c r="E72" i="1"/>
  <c r="D72" i="1"/>
  <c r="C72" i="1"/>
  <c r="B72" i="1"/>
  <c r="R71" i="1"/>
  <c r="Q71" i="1"/>
  <c r="O71" i="1"/>
  <c r="N71" i="1"/>
  <c r="M71" i="1"/>
  <c r="L71" i="1"/>
  <c r="K71" i="1"/>
  <c r="J71" i="1"/>
  <c r="I71" i="1"/>
  <c r="G71" i="1"/>
  <c r="F71" i="1"/>
  <c r="E71" i="1"/>
  <c r="D71" i="1"/>
  <c r="C71" i="1"/>
  <c r="B71" i="1"/>
  <c r="R70" i="1"/>
  <c r="Q70" i="1"/>
  <c r="O70" i="1"/>
  <c r="N70" i="1"/>
  <c r="M70" i="1"/>
  <c r="L70" i="1"/>
  <c r="K70" i="1"/>
  <c r="J70" i="1"/>
  <c r="I70" i="1"/>
  <c r="G70" i="1"/>
  <c r="F70" i="1"/>
  <c r="E70" i="1"/>
  <c r="D70" i="1"/>
  <c r="C70" i="1"/>
  <c r="B70" i="1"/>
  <c r="R69" i="1"/>
  <c r="Q69" i="1"/>
  <c r="O69" i="1"/>
  <c r="N69" i="1"/>
  <c r="M69" i="1"/>
  <c r="L69" i="1"/>
  <c r="K69" i="1"/>
  <c r="J69" i="1"/>
  <c r="I69" i="1"/>
  <c r="G69" i="1"/>
  <c r="F69" i="1"/>
  <c r="E69" i="1"/>
  <c r="D69" i="1"/>
  <c r="C69" i="1"/>
  <c r="B69" i="1"/>
  <c r="R68" i="1"/>
  <c r="Q68" i="1"/>
  <c r="O68" i="1"/>
  <c r="N68" i="1"/>
  <c r="M68" i="1"/>
  <c r="L68" i="1"/>
  <c r="K68" i="1"/>
  <c r="J68" i="1"/>
  <c r="I68" i="1"/>
  <c r="G68" i="1"/>
  <c r="F68" i="1"/>
  <c r="E68" i="1"/>
  <c r="D68" i="1"/>
  <c r="C68" i="1"/>
  <c r="B68" i="1"/>
  <c r="R67" i="1"/>
  <c r="Q67" i="1"/>
  <c r="O67" i="1"/>
  <c r="N67" i="1"/>
  <c r="M67" i="1"/>
  <c r="L67" i="1"/>
  <c r="K67" i="1"/>
  <c r="J67" i="1"/>
  <c r="I67" i="1"/>
  <c r="G67" i="1"/>
  <c r="F67" i="1"/>
  <c r="E67" i="1"/>
  <c r="D67" i="1"/>
  <c r="C67" i="1"/>
  <c r="B67" i="1"/>
  <c r="R66" i="1"/>
  <c r="Q66" i="1"/>
  <c r="O66" i="1"/>
  <c r="N66" i="1"/>
  <c r="M66" i="1"/>
  <c r="L66" i="1"/>
  <c r="K66" i="1"/>
  <c r="J66" i="1"/>
  <c r="I66" i="1"/>
  <c r="G66" i="1"/>
  <c r="F66" i="1"/>
  <c r="E66" i="1"/>
  <c r="D66" i="1"/>
  <c r="C66" i="1"/>
  <c r="B66" i="1"/>
  <c r="R65" i="1"/>
  <c r="F455" i="52" s="1"/>
  <c r="Q65" i="1"/>
  <c r="O65" i="1"/>
  <c r="N65" i="1"/>
  <c r="M65" i="1"/>
  <c r="L65" i="1"/>
  <c r="K65" i="1"/>
  <c r="J65" i="1"/>
  <c r="I65" i="1"/>
  <c r="D455" i="52" s="1"/>
  <c r="L455" i="52" s="1"/>
  <c r="G65" i="1"/>
  <c r="F65" i="1"/>
  <c r="E65" i="1"/>
  <c r="D65" i="1"/>
  <c r="C65" i="1"/>
  <c r="B65" i="1"/>
  <c r="R64" i="1"/>
  <c r="Q64" i="1"/>
  <c r="O64" i="1"/>
  <c r="N64" i="1"/>
  <c r="M64" i="1"/>
  <c r="L64" i="1"/>
  <c r="K64" i="1"/>
  <c r="J64" i="1"/>
  <c r="I64" i="1"/>
  <c r="G64" i="1"/>
  <c r="F64" i="1"/>
  <c r="E64" i="1"/>
  <c r="D64" i="1"/>
  <c r="C64" i="1"/>
  <c r="B64" i="1"/>
  <c r="R63" i="1"/>
  <c r="Q63" i="1"/>
  <c r="O63" i="1"/>
  <c r="N63" i="1"/>
  <c r="M63" i="1"/>
  <c r="L63" i="1"/>
  <c r="K63" i="1"/>
  <c r="J63" i="1"/>
  <c r="I63" i="1"/>
  <c r="G63" i="1"/>
  <c r="F63" i="1"/>
  <c r="E63" i="1"/>
  <c r="D63" i="1"/>
  <c r="C63" i="1"/>
  <c r="B63" i="1"/>
  <c r="R62" i="1"/>
  <c r="Q62" i="1"/>
  <c r="O62" i="1"/>
  <c r="N62" i="1"/>
  <c r="M62" i="1"/>
  <c r="L62" i="1"/>
  <c r="K62" i="1"/>
  <c r="J62" i="1"/>
  <c r="I62" i="1"/>
  <c r="G62" i="1"/>
  <c r="F62" i="1"/>
  <c r="E62" i="1"/>
  <c r="D62" i="1"/>
  <c r="C62" i="1"/>
  <c r="B62" i="1"/>
  <c r="R61" i="1"/>
  <c r="Q61" i="1"/>
  <c r="O61" i="1"/>
  <c r="N61" i="1"/>
  <c r="M61" i="1"/>
  <c r="L61" i="1"/>
  <c r="K61" i="1"/>
  <c r="J61" i="1"/>
  <c r="I61" i="1"/>
  <c r="G61" i="1"/>
  <c r="F61" i="1"/>
  <c r="E61" i="1"/>
  <c r="D61" i="1"/>
  <c r="C61" i="1"/>
  <c r="B61" i="1"/>
  <c r="R60" i="1"/>
  <c r="Q60" i="1"/>
  <c r="O60" i="1"/>
  <c r="N60" i="1"/>
  <c r="M60" i="1"/>
  <c r="L60" i="1"/>
  <c r="K60" i="1"/>
  <c r="J60" i="1"/>
  <c r="I60" i="1"/>
  <c r="G60" i="1"/>
  <c r="F60" i="1"/>
  <c r="E60" i="1"/>
  <c r="D60" i="1"/>
  <c r="C60" i="1"/>
  <c r="B60" i="1"/>
  <c r="R59" i="1"/>
  <c r="Q59" i="1"/>
  <c r="O59" i="1"/>
  <c r="N59" i="1"/>
  <c r="M59" i="1"/>
  <c r="L59" i="1"/>
  <c r="K59" i="1"/>
  <c r="J59" i="1"/>
  <c r="I59" i="1"/>
  <c r="G59" i="1"/>
  <c r="F59" i="1"/>
  <c r="E59" i="1"/>
  <c r="D59" i="1"/>
  <c r="C59" i="1"/>
  <c r="B59" i="1"/>
  <c r="R58" i="1"/>
  <c r="F77" i="52" s="1"/>
  <c r="Q58" i="1"/>
  <c r="O58" i="1"/>
  <c r="N58" i="1"/>
  <c r="M58" i="1"/>
  <c r="L58" i="1"/>
  <c r="K58" i="1"/>
  <c r="J58" i="1"/>
  <c r="I58" i="1"/>
  <c r="D77" i="52" s="1"/>
  <c r="L77" i="52" s="1"/>
  <c r="G58" i="1"/>
  <c r="F58" i="1"/>
  <c r="E58" i="1"/>
  <c r="D58" i="1"/>
  <c r="C58" i="1"/>
  <c r="B58" i="1"/>
  <c r="R57" i="1"/>
  <c r="F342" i="52" s="1"/>
  <c r="Q57" i="1"/>
  <c r="O57" i="1"/>
  <c r="N57" i="1"/>
  <c r="M57" i="1"/>
  <c r="L57" i="1"/>
  <c r="K57" i="1"/>
  <c r="J57" i="1"/>
  <c r="I57" i="1"/>
  <c r="D342" i="52" s="1"/>
  <c r="L342" i="52" s="1"/>
  <c r="G57" i="1"/>
  <c r="F57" i="1"/>
  <c r="E57" i="1"/>
  <c r="D57" i="1"/>
  <c r="C57" i="1"/>
  <c r="B57" i="1"/>
  <c r="R56" i="1"/>
  <c r="Q56" i="1"/>
  <c r="O56" i="1"/>
  <c r="N56" i="1"/>
  <c r="M56" i="1"/>
  <c r="L56" i="1"/>
  <c r="K56" i="1"/>
  <c r="J56" i="1"/>
  <c r="I56" i="1"/>
  <c r="G56" i="1"/>
  <c r="F56" i="1"/>
  <c r="E56" i="1"/>
  <c r="D56" i="1"/>
  <c r="C56" i="1"/>
  <c r="B56" i="1"/>
  <c r="R55" i="1"/>
  <c r="Q55" i="1"/>
  <c r="O55" i="1"/>
  <c r="N55" i="1"/>
  <c r="M55" i="1"/>
  <c r="L55" i="1"/>
  <c r="K55" i="1"/>
  <c r="J55" i="1"/>
  <c r="I55" i="1"/>
  <c r="G55" i="1"/>
  <c r="F55" i="1"/>
  <c r="E55" i="1"/>
  <c r="D55" i="1"/>
  <c r="C55" i="1"/>
  <c r="B55" i="1"/>
  <c r="R54" i="1"/>
  <c r="Q54" i="1"/>
  <c r="O54" i="1"/>
  <c r="N54" i="1"/>
  <c r="M54" i="1"/>
  <c r="L54" i="1"/>
  <c r="K54" i="1"/>
  <c r="J54" i="1"/>
  <c r="I54" i="1"/>
  <c r="G54" i="1"/>
  <c r="F54" i="1"/>
  <c r="E54" i="1"/>
  <c r="D54" i="1"/>
  <c r="C54" i="1"/>
  <c r="B54" i="1"/>
  <c r="R53" i="1"/>
  <c r="Q53" i="1"/>
  <c r="O53" i="1"/>
  <c r="N53" i="1"/>
  <c r="M53" i="1"/>
  <c r="L53" i="1"/>
  <c r="K53" i="1"/>
  <c r="J53" i="1"/>
  <c r="I53" i="1"/>
  <c r="G53" i="1"/>
  <c r="F53" i="1"/>
  <c r="E53" i="1"/>
  <c r="D53" i="1"/>
  <c r="C53" i="1"/>
  <c r="B53" i="1"/>
  <c r="R52" i="1"/>
  <c r="Q52" i="1"/>
  <c r="O52" i="1"/>
  <c r="N52" i="1"/>
  <c r="M52" i="1"/>
  <c r="L52" i="1"/>
  <c r="K52" i="1"/>
  <c r="J52" i="1"/>
  <c r="I52" i="1"/>
  <c r="G52" i="1"/>
  <c r="F52" i="1"/>
  <c r="E52" i="1"/>
  <c r="D52" i="1"/>
  <c r="C52" i="1"/>
  <c r="B52" i="1"/>
  <c r="R51" i="1"/>
  <c r="Q51" i="1"/>
  <c r="O51" i="1"/>
  <c r="N51" i="1"/>
  <c r="M51" i="1"/>
  <c r="L51" i="1"/>
  <c r="K51" i="1"/>
  <c r="J51" i="1"/>
  <c r="I51" i="1"/>
  <c r="G51" i="1"/>
  <c r="F51" i="1"/>
  <c r="E51" i="1"/>
  <c r="D51" i="1"/>
  <c r="C51" i="1"/>
  <c r="B51" i="1"/>
  <c r="R50" i="1"/>
  <c r="Q50" i="1"/>
  <c r="O50" i="1"/>
  <c r="N50" i="1"/>
  <c r="M50" i="1"/>
  <c r="L50" i="1"/>
  <c r="K50" i="1"/>
  <c r="J50" i="1"/>
  <c r="I50" i="1"/>
  <c r="G50" i="1"/>
  <c r="F50" i="1"/>
  <c r="E50" i="1"/>
  <c r="D50" i="1"/>
  <c r="C50" i="1"/>
  <c r="B50" i="1"/>
  <c r="R49" i="1"/>
  <c r="Q49" i="1"/>
  <c r="O49" i="1"/>
  <c r="N49" i="1"/>
  <c r="M49" i="1"/>
  <c r="L49" i="1"/>
  <c r="K49" i="1"/>
  <c r="J49" i="1"/>
  <c r="I49" i="1"/>
  <c r="G49" i="1"/>
  <c r="F49" i="1"/>
  <c r="E49" i="1"/>
  <c r="D49" i="1"/>
  <c r="C49" i="1"/>
  <c r="B49" i="1"/>
  <c r="R48" i="1"/>
  <c r="Q48" i="1"/>
  <c r="O48" i="1"/>
  <c r="N48" i="1"/>
  <c r="M48" i="1"/>
  <c r="L48" i="1"/>
  <c r="K48" i="1"/>
  <c r="J48" i="1"/>
  <c r="I48" i="1"/>
  <c r="G48" i="1"/>
  <c r="F48" i="1"/>
  <c r="E48" i="1"/>
  <c r="D48" i="1"/>
  <c r="C48" i="1"/>
  <c r="B48" i="1"/>
  <c r="R47" i="1"/>
  <c r="Q47" i="1"/>
  <c r="O47" i="1"/>
  <c r="N47" i="1"/>
  <c r="M47" i="1"/>
  <c r="L47" i="1"/>
  <c r="K47" i="1"/>
  <c r="J47" i="1"/>
  <c r="I47" i="1"/>
  <c r="G47" i="1"/>
  <c r="F47" i="1"/>
  <c r="E47" i="1"/>
  <c r="D47" i="1"/>
  <c r="C47" i="1"/>
  <c r="B47" i="1"/>
  <c r="R46" i="1"/>
  <c r="Q46" i="1"/>
  <c r="O46" i="1"/>
  <c r="N46" i="1"/>
  <c r="M46" i="1"/>
  <c r="L46" i="1"/>
  <c r="K46" i="1"/>
  <c r="J46" i="1"/>
  <c r="I46" i="1"/>
  <c r="G46" i="1"/>
  <c r="F46" i="1"/>
  <c r="E46" i="1"/>
  <c r="D46" i="1"/>
  <c r="C46" i="1"/>
  <c r="B46" i="1"/>
  <c r="R45" i="1"/>
  <c r="Q45" i="1"/>
  <c r="O45" i="1"/>
  <c r="N45" i="1"/>
  <c r="M45" i="1"/>
  <c r="L45" i="1"/>
  <c r="K45" i="1"/>
  <c r="J45" i="1"/>
  <c r="I45" i="1"/>
  <c r="G45" i="1"/>
  <c r="F45" i="1"/>
  <c r="E45" i="1"/>
  <c r="D45" i="1"/>
  <c r="C45" i="1"/>
  <c r="B45" i="1"/>
  <c r="R44" i="1"/>
  <c r="Q44" i="1"/>
  <c r="O44" i="1"/>
  <c r="N44" i="1"/>
  <c r="M44" i="1"/>
  <c r="L44" i="1"/>
  <c r="K44" i="1"/>
  <c r="J44" i="1"/>
  <c r="I44" i="1"/>
  <c r="G44" i="1"/>
  <c r="F44" i="1"/>
  <c r="E44" i="1"/>
  <c r="D44" i="1"/>
  <c r="C44" i="1"/>
  <c r="B44" i="1"/>
  <c r="R43" i="1"/>
  <c r="Q43" i="1"/>
  <c r="O43" i="1"/>
  <c r="N43" i="1"/>
  <c r="M43" i="1"/>
  <c r="L43" i="1"/>
  <c r="K43" i="1"/>
  <c r="J43" i="1"/>
  <c r="I43" i="1"/>
  <c r="G43" i="1"/>
  <c r="F43" i="1"/>
  <c r="E43" i="1"/>
  <c r="D43" i="1"/>
  <c r="C43" i="1"/>
  <c r="B43" i="1"/>
  <c r="R42" i="1"/>
  <c r="Q42" i="1"/>
  <c r="O42" i="1"/>
  <c r="N42" i="1"/>
  <c r="M42" i="1"/>
  <c r="L42" i="1"/>
  <c r="K42" i="1"/>
  <c r="J42" i="1"/>
  <c r="I42" i="1"/>
  <c r="G42" i="1"/>
  <c r="F42" i="1"/>
  <c r="E42" i="1"/>
  <c r="D42" i="1"/>
  <c r="C42" i="1"/>
  <c r="B42" i="1"/>
  <c r="R41" i="1"/>
  <c r="Q41" i="1"/>
  <c r="O41" i="1"/>
  <c r="N41" i="1"/>
  <c r="M41" i="1"/>
  <c r="L41" i="1"/>
  <c r="K41" i="1"/>
  <c r="J41" i="1"/>
  <c r="I41" i="1"/>
  <c r="G41" i="1"/>
  <c r="F41" i="1"/>
  <c r="E41" i="1"/>
  <c r="D41" i="1"/>
  <c r="C41" i="1"/>
  <c r="B41" i="1"/>
  <c r="R40" i="1"/>
  <c r="Q40" i="1"/>
  <c r="O40" i="1"/>
  <c r="N40" i="1"/>
  <c r="M40" i="1"/>
  <c r="L40" i="1"/>
  <c r="K40" i="1"/>
  <c r="J40" i="1"/>
  <c r="I40" i="1"/>
  <c r="G40" i="1"/>
  <c r="F40" i="1"/>
  <c r="E40" i="1"/>
  <c r="D40" i="1"/>
  <c r="C40" i="1"/>
  <c r="B40" i="1"/>
  <c r="R39" i="1"/>
  <c r="F623" i="52" s="1"/>
  <c r="Q39" i="1"/>
  <c r="O39" i="1"/>
  <c r="N39" i="1"/>
  <c r="M39" i="1"/>
  <c r="L39" i="1"/>
  <c r="K39" i="1"/>
  <c r="J39" i="1"/>
  <c r="I39" i="1"/>
  <c r="D623" i="52" s="1"/>
  <c r="L623" i="52" s="1"/>
  <c r="G39" i="1"/>
  <c r="F39" i="1"/>
  <c r="E39" i="1"/>
  <c r="D39" i="1"/>
  <c r="C39" i="1"/>
  <c r="B39" i="1"/>
  <c r="R38" i="1"/>
  <c r="F221" i="52" s="1"/>
  <c r="Q38" i="1"/>
  <c r="O38" i="1"/>
  <c r="N38" i="1"/>
  <c r="M38" i="1"/>
  <c r="L38" i="1"/>
  <c r="K38" i="1"/>
  <c r="J38" i="1"/>
  <c r="I38" i="1"/>
  <c r="D221" i="52" s="1"/>
  <c r="L221" i="52" s="1"/>
  <c r="G38" i="1"/>
  <c r="F38" i="1"/>
  <c r="E38" i="1"/>
  <c r="D38" i="1"/>
  <c r="C38" i="1"/>
  <c r="B38" i="1"/>
  <c r="R37" i="1"/>
  <c r="Q37" i="1"/>
  <c r="O37" i="1"/>
  <c r="N37" i="1"/>
  <c r="M37" i="1"/>
  <c r="L37" i="1"/>
  <c r="K37" i="1"/>
  <c r="J37" i="1"/>
  <c r="I37" i="1"/>
  <c r="G37" i="1"/>
  <c r="F37" i="1"/>
  <c r="E37" i="1"/>
  <c r="D37" i="1"/>
  <c r="C37" i="1"/>
  <c r="B37" i="1"/>
  <c r="R36" i="1"/>
  <c r="Q36" i="1"/>
  <c r="O36" i="1"/>
  <c r="N36" i="1"/>
  <c r="M36" i="1"/>
  <c r="L36" i="1"/>
  <c r="K36" i="1"/>
  <c r="J36" i="1"/>
  <c r="I36" i="1"/>
  <c r="G36" i="1"/>
  <c r="F36" i="1"/>
  <c r="E36" i="1"/>
  <c r="D36" i="1"/>
  <c r="C36" i="1"/>
  <c r="B36" i="1"/>
  <c r="R35" i="1"/>
  <c r="Q35" i="1"/>
  <c r="O35" i="1"/>
  <c r="N35" i="1"/>
  <c r="M35" i="1"/>
  <c r="L35" i="1"/>
  <c r="K35" i="1"/>
  <c r="J35" i="1"/>
  <c r="I35" i="1"/>
  <c r="G35" i="1"/>
  <c r="F35" i="1"/>
  <c r="E35" i="1"/>
  <c r="D35" i="1"/>
  <c r="C35" i="1"/>
  <c r="B35" i="1"/>
  <c r="R34" i="1"/>
  <c r="Q34" i="1"/>
  <c r="O34" i="1"/>
  <c r="N34" i="1"/>
  <c r="M34" i="1"/>
  <c r="L34" i="1"/>
  <c r="K34" i="1"/>
  <c r="J34" i="1"/>
  <c r="I34" i="1"/>
  <c r="G34" i="1"/>
  <c r="F34" i="1"/>
  <c r="E34" i="1"/>
  <c r="D34" i="1"/>
  <c r="C34" i="1"/>
  <c r="B34" i="1"/>
  <c r="R33" i="1"/>
  <c r="Q33" i="1"/>
  <c r="O33" i="1"/>
  <c r="N33" i="1"/>
  <c r="M33" i="1"/>
  <c r="L33" i="1"/>
  <c r="K33" i="1"/>
  <c r="J33" i="1"/>
  <c r="I33" i="1"/>
  <c r="G33" i="1"/>
  <c r="F33" i="1"/>
  <c r="E33" i="1"/>
  <c r="D33" i="1"/>
  <c r="C33" i="1"/>
  <c r="B33" i="1"/>
  <c r="R32" i="1"/>
  <c r="Q32" i="1"/>
  <c r="O32" i="1"/>
  <c r="N32" i="1"/>
  <c r="M32" i="1"/>
  <c r="L32" i="1"/>
  <c r="K32" i="1"/>
  <c r="J32" i="1"/>
  <c r="I32" i="1"/>
  <c r="D183" i="52" s="1"/>
  <c r="L183" i="52" s="1"/>
  <c r="G32" i="1"/>
  <c r="F32" i="1"/>
  <c r="E32" i="1"/>
  <c r="D32" i="1"/>
  <c r="C32" i="1"/>
  <c r="B32" i="1"/>
  <c r="R31" i="1"/>
  <c r="Q31" i="1"/>
  <c r="O31" i="1"/>
  <c r="N31" i="1"/>
  <c r="M31" i="1"/>
  <c r="L31" i="1"/>
  <c r="K31" i="1"/>
  <c r="J31" i="1"/>
  <c r="I31" i="1"/>
  <c r="G31" i="1"/>
  <c r="F31" i="1"/>
  <c r="E31" i="1"/>
  <c r="D31" i="1"/>
  <c r="C31" i="1"/>
  <c r="B31" i="1"/>
  <c r="R30" i="1"/>
  <c r="Q30" i="1"/>
  <c r="O30" i="1"/>
  <c r="N30" i="1"/>
  <c r="M30" i="1"/>
  <c r="L30" i="1"/>
  <c r="K30" i="1"/>
  <c r="J30" i="1"/>
  <c r="I30" i="1"/>
  <c r="G30" i="1"/>
  <c r="F30" i="1"/>
  <c r="E30" i="1"/>
  <c r="D30" i="1"/>
  <c r="C30" i="1"/>
  <c r="B30" i="1"/>
  <c r="R29" i="1"/>
  <c r="Q29" i="1"/>
  <c r="O29" i="1"/>
  <c r="N29" i="1"/>
  <c r="M29" i="1"/>
  <c r="L29" i="1"/>
  <c r="K29" i="1"/>
  <c r="J29" i="1"/>
  <c r="I29" i="1"/>
  <c r="G29" i="1"/>
  <c r="F29" i="1"/>
  <c r="E29" i="1"/>
  <c r="D29" i="1"/>
  <c r="C29" i="1"/>
  <c r="B29" i="1"/>
  <c r="R28" i="1"/>
  <c r="Q28" i="1"/>
  <c r="O28" i="1"/>
  <c r="N28" i="1"/>
  <c r="M28" i="1"/>
  <c r="L28" i="1"/>
  <c r="K28" i="1"/>
  <c r="J28" i="1"/>
  <c r="I28" i="1"/>
  <c r="G28" i="1"/>
  <c r="F28" i="1"/>
  <c r="E28" i="1"/>
  <c r="D28" i="1"/>
  <c r="C28" i="1"/>
  <c r="B28" i="1"/>
  <c r="R27" i="1"/>
  <c r="Q27" i="1"/>
  <c r="O27" i="1"/>
  <c r="N27" i="1"/>
  <c r="M27" i="1"/>
  <c r="L27" i="1"/>
  <c r="K27" i="1"/>
  <c r="J27" i="1"/>
  <c r="I27" i="1"/>
  <c r="G27" i="1"/>
  <c r="F27" i="1"/>
  <c r="E27" i="1"/>
  <c r="D27" i="1"/>
  <c r="C27" i="1"/>
  <c r="B27" i="1"/>
  <c r="R26" i="1"/>
  <c r="Q26" i="1"/>
  <c r="O26" i="1"/>
  <c r="N26" i="1"/>
  <c r="M26" i="1"/>
  <c r="L26" i="1"/>
  <c r="K26" i="1"/>
  <c r="J26" i="1"/>
  <c r="I26" i="1"/>
  <c r="G26" i="1"/>
  <c r="F26" i="1"/>
  <c r="E26" i="1"/>
  <c r="D26" i="1"/>
  <c r="C26" i="1"/>
  <c r="B26" i="1"/>
  <c r="R25" i="1"/>
  <c r="Q25" i="1"/>
  <c r="O25" i="1"/>
  <c r="N25" i="1"/>
  <c r="M25" i="1"/>
  <c r="L25" i="1"/>
  <c r="K25" i="1"/>
  <c r="J25" i="1"/>
  <c r="I25" i="1"/>
  <c r="G25" i="1"/>
  <c r="F25" i="1"/>
  <c r="E25" i="1"/>
  <c r="D25" i="1"/>
  <c r="C25" i="1"/>
  <c r="B25" i="1"/>
  <c r="R24" i="1"/>
  <c r="Q24" i="1"/>
  <c r="O24" i="1"/>
  <c r="N24" i="1"/>
  <c r="M24" i="1"/>
  <c r="L24" i="1"/>
  <c r="K24" i="1"/>
  <c r="J24" i="1"/>
  <c r="I24" i="1"/>
  <c r="G24" i="1"/>
  <c r="F24" i="1"/>
  <c r="E24" i="1"/>
  <c r="D24" i="1"/>
  <c r="C24" i="1"/>
  <c r="B24" i="1"/>
  <c r="R23" i="1"/>
  <c r="Q23" i="1"/>
  <c r="O23" i="1"/>
  <c r="N23" i="1"/>
  <c r="M23" i="1"/>
  <c r="L23" i="1"/>
  <c r="K23" i="1"/>
  <c r="J23" i="1"/>
  <c r="I23" i="1"/>
  <c r="G23" i="1"/>
  <c r="F23" i="1"/>
  <c r="E23" i="1"/>
  <c r="D23" i="1"/>
  <c r="C23" i="1"/>
  <c r="B23" i="1"/>
  <c r="R22" i="1"/>
  <c r="Q22" i="1"/>
  <c r="O22" i="1"/>
  <c r="N22" i="1"/>
  <c r="M22" i="1"/>
  <c r="L22" i="1"/>
  <c r="K22" i="1"/>
  <c r="J22" i="1"/>
  <c r="I22" i="1"/>
  <c r="G22" i="1"/>
  <c r="F22" i="1"/>
  <c r="E22" i="1"/>
  <c r="D22" i="1"/>
  <c r="C22" i="1"/>
  <c r="B22" i="1"/>
  <c r="R21" i="1"/>
  <c r="Q21" i="1"/>
  <c r="O21" i="1"/>
  <c r="N21" i="1"/>
  <c r="M21" i="1"/>
  <c r="L21" i="1"/>
  <c r="K21" i="1"/>
  <c r="J21" i="1"/>
  <c r="I21" i="1"/>
  <c r="G21" i="1"/>
  <c r="F21" i="1"/>
  <c r="E21" i="1"/>
  <c r="D21" i="1"/>
  <c r="C21" i="1"/>
  <c r="B21" i="1"/>
  <c r="R20" i="1"/>
  <c r="Q20" i="1"/>
  <c r="O20" i="1"/>
  <c r="N20" i="1"/>
  <c r="M20" i="1"/>
  <c r="L20" i="1"/>
  <c r="K20" i="1"/>
  <c r="J20" i="1"/>
  <c r="I20" i="1"/>
  <c r="G20" i="1"/>
  <c r="F20" i="1"/>
  <c r="E20" i="1"/>
  <c r="D20" i="1"/>
  <c r="C20" i="1"/>
  <c r="B20" i="1"/>
  <c r="R19" i="1"/>
  <c r="Q19" i="1"/>
  <c r="O19" i="1"/>
  <c r="N19" i="1"/>
  <c r="M19" i="1"/>
  <c r="L19" i="1"/>
  <c r="K19" i="1"/>
  <c r="J19" i="1"/>
  <c r="I19" i="1"/>
  <c r="G19" i="1"/>
  <c r="F19" i="1"/>
  <c r="E19" i="1"/>
  <c r="D19" i="1"/>
  <c r="C19" i="1"/>
  <c r="B19" i="1"/>
  <c r="R18" i="1"/>
  <c r="F46" i="52" s="1"/>
  <c r="Q18" i="1"/>
  <c r="O18" i="1"/>
  <c r="N18" i="1"/>
  <c r="M18" i="1"/>
  <c r="L18" i="1"/>
  <c r="K18" i="1"/>
  <c r="J18" i="1"/>
  <c r="I18" i="1"/>
  <c r="D46" i="52" s="1"/>
  <c r="L46" i="52" s="1"/>
  <c r="G18" i="1"/>
  <c r="F18" i="1"/>
  <c r="E18" i="1"/>
  <c r="D18" i="1"/>
  <c r="C18" i="1"/>
  <c r="B18" i="1"/>
  <c r="R17" i="1"/>
  <c r="Q17" i="1"/>
  <c r="O17" i="1"/>
  <c r="N17" i="1"/>
  <c r="M17" i="1"/>
  <c r="L17" i="1"/>
  <c r="K17" i="1"/>
  <c r="J17" i="1"/>
  <c r="I17" i="1"/>
  <c r="G17" i="1"/>
  <c r="F17" i="1"/>
  <c r="E17" i="1"/>
  <c r="D17" i="1"/>
  <c r="C17" i="1"/>
  <c r="B17" i="1"/>
  <c r="R16" i="1"/>
  <c r="Q16" i="1"/>
  <c r="O16" i="1"/>
  <c r="N16" i="1"/>
  <c r="M16" i="1"/>
  <c r="L16" i="1"/>
  <c r="K16" i="1"/>
  <c r="J16" i="1"/>
  <c r="I16" i="1"/>
  <c r="G16" i="1"/>
  <c r="F16" i="1"/>
  <c r="E16" i="1"/>
  <c r="D16" i="1"/>
  <c r="C16" i="1"/>
  <c r="B16" i="1"/>
  <c r="R15" i="1"/>
  <c r="Q15" i="1"/>
  <c r="O15" i="1"/>
  <c r="N15" i="1"/>
  <c r="M15" i="1"/>
  <c r="L15" i="1"/>
  <c r="K15" i="1"/>
  <c r="J15" i="1"/>
  <c r="I15" i="1"/>
  <c r="G15" i="1"/>
  <c r="F15" i="1"/>
  <c r="E15" i="1"/>
  <c r="D15" i="1"/>
  <c r="C15" i="1"/>
  <c r="B15" i="1"/>
  <c r="R14" i="1"/>
  <c r="Q14" i="1"/>
  <c r="O14" i="1"/>
  <c r="N14" i="1"/>
  <c r="M14" i="1"/>
  <c r="L14" i="1"/>
  <c r="K14" i="1"/>
  <c r="J14" i="1"/>
  <c r="I14" i="1"/>
  <c r="G14" i="1"/>
  <c r="F14" i="1"/>
  <c r="E14" i="1"/>
  <c r="D14" i="1"/>
  <c r="C14" i="1"/>
  <c r="B14" i="1"/>
  <c r="R13" i="1"/>
  <c r="Q13" i="1"/>
  <c r="O13" i="1"/>
  <c r="N13" i="1"/>
  <c r="M13" i="1"/>
  <c r="L13" i="1"/>
  <c r="K13" i="1"/>
  <c r="J13" i="1"/>
  <c r="I13" i="1"/>
  <c r="G13" i="1"/>
  <c r="F13" i="1"/>
  <c r="E13" i="1"/>
  <c r="D13" i="1"/>
  <c r="C13" i="1"/>
  <c r="B13" i="1"/>
  <c r="R12" i="1"/>
  <c r="Q12" i="1"/>
  <c r="O12" i="1"/>
  <c r="N12" i="1"/>
  <c r="M12" i="1"/>
  <c r="L12" i="1"/>
  <c r="K12" i="1"/>
  <c r="J12" i="1"/>
  <c r="I12" i="1"/>
  <c r="G12" i="1"/>
  <c r="F12" i="1"/>
  <c r="E12" i="1"/>
  <c r="D12" i="1"/>
  <c r="C12" i="1"/>
  <c r="B12" i="1"/>
  <c r="R11" i="1"/>
  <c r="Q11" i="1"/>
  <c r="O11" i="1"/>
  <c r="N11" i="1"/>
  <c r="M11" i="1"/>
  <c r="L11" i="1"/>
  <c r="K11" i="1"/>
  <c r="J11" i="1"/>
  <c r="I11" i="1"/>
  <c r="G11" i="1"/>
  <c r="F11" i="1"/>
  <c r="E11" i="1"/>
  <c r="D11" i="1"/>
  <c r="C11" i="1"/>
  <c r="B11" i="1"/>
  <c r="R10" i="1"/>
  <c r="Q10" i="1"/>
  <c r="O10" i="1"/>
  <c r="N10" i="1"/>
  <c r="M10" i="1"/>
  <c r="L10" i="1"/>
  <c r="K10" i="1"/>
  <c r="J10" i="1"/>
  <c r="I10" i="1"/>
  <c r="G10" i="1"/>
  <c r="F10" i="1"/>
  <c r="E10" i="1"/>
  <c r="D10" i="1"/>
  <c r="C10" i="1"/>
  <c r="B10" i="1"/>
  <c r="R9" i="1"/>
  <c r="Q9" i="1"/>
  <c r="O9" i="1"/>
  <c r="N9" i="1"/>
  <c r="M9" i="1"/>
  <c r="L9" i="1"/>
  <c r="K9" i="1"/>
  <c r="J9" i="1"/>
  <c r="I9" i="1"/>
  <c r="G9" i="1"/>
  <c r="F9" i="1"/>
  <c r="E9" i="1"/>
  <c r="D9" i="1"/>
  <c r="C9" i="1"/>
  <c r="B9" i="1"/>
  <c r="R8" i="1"/>
  <c r="W8" i="1" s="1"/>
  <c r="Q8" i="1"/>
  <c r="O8" i="1"/>
  <c r="N8" i="1"/>
  <c r="M8" i="1"/>
  <c r="L8" i="1"/>
  <c r="K8" i="1"/>
  <c r="J8" i="1"/>
  <c r="I8" i="1"/>
  <c r="G8" i="1"/>
  <c r="F8" i="1"/>
  <c r="E8" i="1"/>
  <c r="D8" i="1"/>
  <c r="C8" i="1"/>
  <c r="B8" i="1"/>
  <c r="D132" i="52" l="1"/>
  <c r="L132" i="52" s="1"/>
  <c r="F132" i="52"/>
  <c r="D610" i="52"/>
  <c r="L610" i="52" s="1"/>
  <c r="F610" i="52"/>
  <c r="D365" i="52"/>
  <c r="L365" i="52" s="1"/>
  <c r="D406" i="52"/>
  <c r="L406" i="52" s="1"/>
  <c r="F406" i="52"/>
  <c r="D388" i="52"/>
  <c r="L388" i="52" s="1"/>
  <c r="D155" i="54"/>
  <c r="F81" i="54"/>
  <c r="E228" i="54"/>
  <c r="G704" i="54"/>
  <c r="C649" i="54"/>
  <c r="C759" i="2"/>
  <c r="C763" i="2"/>
  <c r="C775" i="1"/>
  <c r="E775" i="1" s="1"/>
  <c r="D775" i="1"/>
  <c r="I775" i="1"/>
  <c r="E245" i="54"/>
  <c r="F597" i="54"/>
  <c r="F759" i="2"/>
  <c r="F763" i="2"/>
  <c r="E759" i="2"/>
  <c r="E763" i="2"/>
  <c r="D228" i="54"/>
  <c r="C760" i="2"/>
  <c r="C764" i="2"/>
  <c r="B765" i="2"/>
  <c r="C540" i="52"/>
  <c r="F704" i="54"/>
  <c r="D597" i="54"/>
  <c r="B759" i="2"/>
  <c r="B763" i="2"/>
  <c r="E155" i="54"/>
  <c r="F228" i="54"/>
  <c r="F765" i="2"/>
  <c r="D540" i="52"/>
  <c r="E765" i="2"/>
  <c r="F540" i="52"/>
  <c r="D704" i="54"/>
  <c r="F245" i="54"/>
  <c r="G597" i="54"/>
  <c r="E762" i="2"/>
  <c r="B760" i="2"/>
  <c r="B764" i="2"/>
  <c r="C48" i="52"/>
  <c r="D245" i="54"/>
  <c r="E597" i="54"/>
  <c r="F155" i="54"/>
  <c r="F760" i="2"/>
  <c r="F764" i="2"/>
  <c r="D48" i="52"/>
  <c r="E760" i="2"/>
  <c r="E764" i="2"/>
  <c r="F48" i="52"/>
  <c r="E704" i="54"/>
  <c r="D507" i="52"/>
  <c r="L507" i="52" s="1"/>
  <c r="D272" i="52"/>
  <c r="L272" i="52" s="1"/>
  <c r="F29" i="52"/>
  <c r="D475" i="52"/>
  <c r="L475" i="52" s="1"/>
  <c r="F674" i="52"/>
  <c r="D162" i="52"/>
  <c r="L162" i="52" s="1"/>
  <c r="F207" i="52"/>
  <c r="F163" i="52"/>
  <c r="F574" i="52"/>
  <c r="D538" i="52"/>
  <c r="L538" i="52" s="1"/>
  <c r="D147" i="52"/>
  <c r="L147" i="52" s="1"/>
  <c r="D735" i="52"/>
  <c r="L735" i="52" s="1"/>
  <c r="D602" i="52"/>
  <c r="L602" i="52" s="1"/>
  <c r="F277" i="52"/>
  <c r="D23" i="52"/>
  <c r="L23" i="52" s="1"/>
  <c r="D435" i="52"/>
  <c r="L435" i="52" s="1"/>
  <c r="D80" i="52"/>
  <c r="L80" i="52" s="1"/>
  <c r="D453" i="52"/>
  <c r="L453" i="52" s="1"/>
  <c r="D262" i="52"/>
  <c r="L262" i="52" s="1"/>
  <c r="D668" i="52"/>
  <c r="L668" i="52" s="1"/>
  <c r="F507" i="52"/>
  <c r="F272" i="52"/>
  <c r="D29" i="52"/>
  <c r="L29" i="52" s="1"/>
  <c r="F475" i="52"/>
  <c r="D674" i="52"/>
  <c r="L674" i="52" s="1"/>
  <c r="F162" i="52"/>
  <c r="D207" i="52"/>
  <c r="L207" i="52" s="1"/>
  <c r="D163" i="52"/>
  <c r="L163" i="52" s="1"/>
  <c r="D574" i="52"/>
  <c r="L574" i="52" s="1"/>
  <c r="F538" i="52"/>
  <c r="F147" i="52"/>
  <c r="F735" i="52"/>
  <c r="F602" i="52"/>
  <c r="D277" i="52"/>
  <c r="L277" i="52" s="1"/>
  <c r="D61" i="52"/>
  <c r="L61" i="52" s="1"/>
  <c r="D102" i="52"/>
  <c r="L102" i="52" s="1"/>
  <c r="D134" i="52"/>
  <c r="L134" i="52" s="1"/>
  <c r="F134" i="52"/>
  <c r="D591" i="52"/>
  <c r="L591" i="52" s="1"/>
  <c r="F591" i="52"/>
  <c r="D108" i="52"/>
  <c r="L108" i="52" s="1"/>
  <c r="F108" i="52"/>
  <c r="D423" i="52"/>
  <c r="L423" i="52" s="1"/>
  <c r="F423" i="52"/>
  <c r="D433" i="52"/>
  <c r="L433" i="52" s="1"/>
  <c r="F433" i="52"/>
  <c r="D232" i="52"/>
  <c r="L232" i="52" s="1"/>
  <c r="F232" i="52"/>
  <c r="D557" i="52"/>
  <c r="L557" i="52" s="1"/>
  <c r="F557" i="52"/>
  <c r="D676" i="52"/>
  <c r="L676" i="52" s="1"/>
  <c r="F676" i="52"/>
  <c r="D643" i="52"/>
  <c r="L643" i="52" s="1"/>
  <c r="F643" i="52"/>
  <c r="D375" i="52"/>
  <c r="L375" i="52" s="1"/>
  <c r="F375" i="52"/>
  <c r="D353" i="52"/>
  <c r="L353" i="52" s="1"/>
  <c r="F353" i="52"/>
  <c r="D103" i="52"/>
  <c r="L103" i="52" s="1"/>
  <c r="F103" i="52"/>
  <c r="D297" i="52"/>
  <c r="L297" i="52" s="1"/>
  <c r="F297" i="52"/>
  <c r="D149" i="52"/>
  <c r="L149" i="52" s="1"/>
  <c r="F149" i="52"/>
  <c r="D219" i="52"/>
  <c r="L219" i="52" s="1"/>
  <c r="F219" i="52"/>
  <c r="D474" i="52"/>
  <c r="L474" i="52" s="1"/>
  <c r="F474" i="52"/>
  <c r="D253" i="52"/>
  <c r="L253" i="52" s="1"/>
  <c r="F253" i="52"/>
  <c r="D298" i="52"/>
  <c r="L298" i="52" s="1"/>
  <c r="F298" i="52"/>
  <c r="D534" i="52"/>
  <c r="L534" i="52" s="1"/>
  <c r="F534" i="52"/>
  <c r="D478" i="52"/>
  <c r="L478" i="52" s="1"/>
  <c r="F478" i="52"/>
  <c r="D508" i="52"/>
  <c r="L508" i="52" s="1"/>
  <c r="F721" i="52"/>
  <c r="F508" i="52"/>
  <c r="D721" i="52"/>
  <c r="L721" i="52" s="1"/>
  <c r="D533" i="52"/>
  <c r="L533" i="52" s="1"/>
  <c r="D245" i="52"/>
  <c r="L245" i="52" s="1"/>
  <c r="F245" i="52"/>
  <c r="D173" i="52"/>
  <c r="L173" i="52" s="1"/>
  <c r="D238" i="52"/>
  <c r="L238" i="52" s="1"/>
  <c r="D552" i="52"/>
  <c r="L552" i="52" s="1"/>
  <c r="D41" i="52"/>
  <c r="L41" i="52" s="1"/>
  <c r="D43" i="52"/>
  <c r="L43" i="52" s="1"/>
  <c r="F173" i="52"/>
  <c r="F238" i="52"/>
  <c r="F552" i="52"/>
  <c r="F41" i="52"/>
  <c r="F43" i="52"/>
  <c r="D694" i="52"/>
  <c r="L694" i="52" s="1"/>
  <c r="F694" i="52"/>
  <c r="D553" i="52"/>
  <c r="L553" i="52" s="1"/>
  <c r="F405" i="52"/>
  <c r="D349" i="52"/>
  <c r="L349" i="52" s="1"/>
  <c r="D348" i="52"/>
  <c r="L348" i="52" s="1"/>
  <c r="D405" i="52"/>
  <c r="L405" i="52" s="1"/>
  <c r="D340" i="52"/>
  <c r="L340" i="52" s="1"/>
  <c r="D273" i="52"/>
  <c r="L273" i="52" s="1"/>
  <c r="D254" i="52"/>
  <c r="L254" i="52" s="1"/>
  <c r="D189" i="52"/>
  <c r="L189" i="52" s="1"/>
  <c r="D194" i="52"/>
  <c r="L194" i="52" s="1"/>
  <c r="D483" i="52"/>
  <c r="L483" i="52" s="1"/>
  <c r="D74" i="52"/>
  <c r="L74" i="52" s="1"/>
  <c r="D146" i="52"/>
  <c r="L146" i="52" s="1"/>
  <c r="D730" i="52"/>
  <c r="L730" i="52" s="1"/>
  <c r="D589" i="52"/>
  <c r="L589" i="52" s="1"/>
  <c r="D717" i="52"/>
  <c r="L717" i="52" s="1"/>
  <c r="D685" i="52"/>
  <c r="L685" i="52" s="1"/>
  <c r="D258" i="52"/>
  <c r="L258" i="52" s="1"/>
  <c r="D284" i="52"/>
  <c r="L284" i="52" s="1"/>
  <c r="D196" i="52"/>
  <c r="L196" i="52" s="1"/>
  <c r="D216" i="52"/>
  <c r="L216" i="52" s="1"/>
  <c r="D731" i="52"/>
  <c r="L731" i="52" s="1"/>
  <c r="D182" i="52"/>
  <c r="L182" i="52" s="1"/>
  <c r="D274" i="52"/>
  <c r="L274" i="52" s="1"/>
  <c r="D291" i="52"/>
  <c r="L291" i="52" s="1"/>
  <c r="D671" i="52"/>
  <c r="L671" i="52" s="1"/>
  <c r="D678" i="52"/>
  <c r="L678" i="52" s="1"/>
  <c r="D382" i="52"/>
  <c r="L382" i="52" s="1"/>
  <c r="D575" i="52"/>
  <c r="L575" i="52" s="1"/>
  <c r="D565" i="52"/>
  <c r="L565" i="52" s="1"/>
  <c r="F565" i="52"/>
  <c r="D251" i="52"/>
  <c r="L251" i="52" s="1"/>
  <c r="F251" i="52"/>
  <c r="D449" i="52"/>
  <c r="L449" i="52" s="1"/>
  <c r="D712" i="52"/>
  <c r="L712" i="52" s="1"/>
  <c r="F712" i="52"/>
  <c r="F349" i="52"/>
  <c r="F348" i="52"/>
  <c r="F553" i="52"/>
  <c r="D634" i="52"/>
  <c r="L634" i="52" s="1"/>
  <c r="F634" i="52"/>
  <c r="D699" i="52"/>
  <c r="L699" i="52" s="1"/>
  <c r="F699" i="52"/>
  <c r="D555" i="52"/>
  <c r="L555" i="52" s="1"/>
  <c r="F555" i="52"/>
  <c r="D571" i="52"/>
  <c r="L571" i="52" s="1"/>
  <c r="F571" i="52"/>
  <c r="D87" i="52"/>
  <c r="L87" i="52" s="1"/>
  <c r="F87" i="52"/>
  <c r="D628" i="52"/>
  <c r="L628" i="52" s="1"/>
  <c r="F628" i="52"/>
  <c r="D698" i="52"/>
  <c r="L698" i="52" s="1"/>
  <c r="F698" i="52"/>
  <c r="D212" i="52"/>
  <c r="L212" i="52" s="1"/>
  <c r="F212" i="52"/>
  <c r="D75" i="52"/>
  <c r="L75" i="52" s="1"/>
  <c r="F75" i="52"/>
  <c r="D456" i="52"/>
  <c r="L456" i="52" s="1"/>
  <c r="F456" i="52"/>
  <c r="D44" i="52"/>
  <c r="L44" i="52" s="1"/>
  <c r="F44" i="52"/>
  <c r="D719" i="52"/>
  <c r="L719" i="52" s="1"/>
  <c r="F719" i="52"/>
  <c r="D76" i="52"/>
  <c r="L76" i="52" s="1"/>
  <c r="F76" i="52"/>
  <c r="D675" i="52"/>
  <c r="L675" i="52" s="1"/>
  <c r="F675" i="52"/>
  <c r="D231" i="52"/>
  <c r="L231" i="52" s="1"/>
  <c r="F231" i="52"/>
  <c r="D638" i="52"/>
  <c r="L638" i="52" s="1"/>
  <c r="F638" i="52"/>
  <c r="D622" i="52"/>
  <c r="L622" i="52" s="1"/>
  <c r="F622" i="52"/>
  <c r="D596" i="52"/>
  <c r="L596" i="52" s="1"/>
  <c r="F596" i="52"/>
  <c r="D234" i="52"/>
  <c r="L234" i="52" s="1"/>
  <c r="D24" i="52"/>
  <c r="L24" i="52" s="1"/>
  <c r="D337" i="52"/>
  <c r="L337" i="52" s="1"/>
  <c r="D649" i="52"/>
  <c r="L649" i="52" s="1"/>
  <c r="D471" i="52"/>
  <c r="L471" i="52" s="1"/>
  <c r="D640" i="52"/>
  <c r="L640" i="52" s="1"/>
  <c r="D393" i="52"/>
  <c r="L393" i="52" s="1"/>
  <c r="D411" i="52"/>
  <c r="L411" i="52" s="1"/>
  <c r="D401" i="52"/>
  <c r="L401" i="52" s="1"/>
  <c r="D398" i="52"/>
  <c r="L398" i="52" s="1"/>
  <c r="D615" i="52"/>
  <c r="L615" i="52" s="1"/>
  <c r="F615" i="52"/>
  <c r="C679" i="52"/>
  <c r="D193" i="52"/>
  <c r="L193" i="52" s="1"/>
  <c r="D190" i="52"/>
  <c r="L190" i="52" s="1"/>
  <c r="D429" i="52"/>
  <c r="L429" i="52" s="1"/>
  <c r="D495" i="52"/>
  <c r="L495" i="52" s="1"/>
  <c r="D646" i="52"/>
  <c r="L646" i="52" s="1"/>
  <c r="D94" i="52"/>
  <c r="L94" i="52" s="1"/>
  <c r="D741" i="52"/>
  <c r="L741" i="52" s="1"/>
  <c r="D19" i="52"/>
  <c r="L19" i="52" s="1"/>
  <c r="D38" i="52"/>
  <c r="L38" i="52" s="1"/>
  <c r="D145" i="52"/>
  <c r="L145" i="52" s="1"/>
  <c r="D661" i="52"/>
  <c r="L661" i="52" s="1"/>
  <c r="D358" i="52"/>
  <c r="L358" i="52" s="1"/>
  <c r="D331" i="52"/>
  <c r="L331" i="52" s="1"/>
  <c r="F673" i="52"/>
  <c r="D570" i="52"/>
  <c r="L570" i="52" s="1"/>
  <c r="F85" i="52"/>
  <c r="F315" i="52"/>
  <c r="D688" i="52"/>
  <c r="L688" i="52" s="1"/>
  <c r="D295" i="52"/>
  <c r="L295" i="52" s="1"/>
  <c r="D360" i="52"/>
  <c r="L360" i="52" s="1"/>
  <c r="F652" i="52"/>
  <c r="F174" i="52"/>
  <c r="F88" i="52"/>
  <c r="D166" i="52"/>
  <c r="L166" i="52" s="1"/>
  <c r="F670" i="52"/>
  <c r="D152" i="52"/>
  <c r="L152" i="52" s="1"/>
  <c r="F351" i="52"/>
  <c r="F466" i="52"/>
  <c r="F82" i="52"/>
  <c r="F90" i="52"/>
  <c r="F100" i="52"/>
  <c r="D542" i="52"/>
  <c r="L542" i="52" s="1"/>
  <c r="D410" i="52"/>
  <c r="L410" i="52" s="1"/>
  <c r="D380" i="52"/>
  <c r="L380" i="52" s="1"/>
  <c r="D83" i="52"/>
  <c r="L83" i="52" s="1"/>
  <c r="D70" i="52"/>
  <c r="L70" i="52" s="1"/>
  <c r="D33" i="52"/>
  <c r="L33" i="52" s="1"/>
  <c r="D316" i="52"/>
  <c r="L316" i="52" s="1"/>
  <c r="D318" i="52"/>
  <c r="L318" i="52" s="1"/>
  <c r="D418" i="52"/>
  <c r="L418" i="52" s="1"/>
  <c r="D78" i="52"/>
  <c r="L78" i="52" s="1"/>
  <c r="D98" i="52"/>
  <c r="L98" i="52" s="1"/>
  <c r="F661" i="52"/>
  <c r="F358" i="52"/>
  <c r="F331" i="52"/>
  <c r="D673" i="52"/>
  <c r="L673" i="52" s="1"/>
  <c r="D468" i="52"/>
  <c r="L468" i="52" s="1"/>
  <c r="F468" i="52"/>
  <c r="F570" i="52"/>
  <c r="D85" i="52"/>
  <c r="L85" i="52" s="1"/>
  <c r="D315" i="52"/>
  <c r="L315" i="52" s="1"/>
  <c r="F688" i="52"/>
  <c r="F295" i="52"/>
  <c r="F360" i="52"/>
  <c r="D652" i="52"/>
  <c r="L652" i="52" s="1"/>
  <c r="D174" i="52"/>
  <c r="L174" i="52" s="1"/>
  <c r="D88" i="52"/>
  <c r="L88" i="52" s="1"/>
  <c r="F166" i="52"/>
  <c r="D670" i="52"/>
  <c r="L670" i="52" s="1"/>
  <c r="F152" i="52"/>
  <c r="D662" i="52"/>
  <c r="L662" i="52" s="1"/>
  <c r="F662" i="52"/>
  <c r="D351" i="52"/>
  <c r="L351" i="52" s="1"/>
  <c r="D338" i="52"/>
  <c r="L338" i="52" s="1"/>
  <c r="F338" i="52"/>
  <c r="D466" i="52"/>
  <c r="L466" i="52" s="1"/>
  <c r="D82" i="52"/>
  <c r="L82" i="52" s="1"/>
  <c r="D90" i="52"/>
  <c r="L90" i="52" s="1"/>
  <c r="D462" i="52"/>
  <c r="L462" i="52" s="1"/>
  <c r="F462" i="52"/>
  <c r="D100" i="52"/>
  <c r="L100" i="52" s="1"/>
  <c r="F542" i="52"/>
  <c r="D627" i="52"/>
  <c r="L627" i="52" s="1"/>
  <c r="F627" i="52"/>
  <c r="D322" i="52"/>
  <c r="L322" i="52" s="1"/>
  <c r="D52" i="52"/>
  <c r="L52" i="52" s="1"/>
  <c r="D509" i="52"/>
  <c r="L509" i="52" s="1"/>
  <c r="D480" i="52"/>
  <c r="L480" i="52" s="1"/>
  <c r="D287" i="52"/>
  <c r="L287" i="52" s="1"/>
  <c r="D319" i="52"/>
  <c r="L319" i="52" s="1"/>
  <c r="D136" i="52"/>
  <c r="L136" i="52" s="1"/>
  <c r="D113" i="52"/>
  <c r="L113" i="52" s="1"/>
  <c r="F535" i="52"/>
  <c r="D402" i="52"/>
  <c r="L402" i="52" s="1"/>
  <c r="D621" i="52"/>
  <c r="L621" i="52" s="1"/>
  <c r="D463" i="52"/>
  <c r="L463" i="52" s="1"/>
  <c r="D647" i="52"/>
  <c r="L647" i="52" s="1"/>
  <c r="D476" i="52"/>
  <c r="L476" i="52" s="1"/>
  <c r="D184" i="52"/>
  <c r="L184" i="52" s="1"/>
  <c r="D440" i="52"/>
  <c r="L440" i="52" s="1"/>
  <c r="D595" i="52"/>
  <c r="L595" i="52" s="1"/>
  <c r="D9" i="52"/>
  <c r="L9" i="52" s="1"/>
  <c r="D546" i="52"/>
  <c r="L546" i="52" s="1"/>
  <c r="D528" i="52"/>
  <c r="L528" i="52" s="1"/>
  <c r="D501" i="52"/>
  <c r="L501" i="52" s="1"/>
  <c r="D383" i="52"/>
  <c r="L383" i="52" s="1"/>
  <c r="D179" i="52"/>
  <c r="L179" i="52" s="1"/>
  <c r="D13" i="52"/>
  <c r="L13" i="52" s="1"/>
  <c r="D62" i="52"/>
  <c r="L62" i="52" s="1"/>
  <c r="D454" i="52"/>
  <c r="L454" i="52" s="1"/>
  <c r="D436" i="52"/>
  <c r="L436" i="52" s="1"/>
  <c r="D505" i="52"/>
  <c r="L505" i="52" s="1"/>
  <c r="D447" i="52"/>
  <c r="L447" i="52" s="1"/>
  <c r="D407" i="52"/>
  <c r="L407" i="52" s="1"/>
  <c r="F407" i="52"/>
  <c r="C330" i="52"/>
  <c r="C681" i="52"/>
  <c r="C114" i="52"/>
  <c r="C235" i="52"/>
  <c r="C549" i="52"/>
  <c r="C734" i="52"/>
  <c r="C42" i="52"/>
  <c r="D31" i="52"/>
  <c r="L31" i="52" s="1"/>
  <c r="F31" i="52"/>
  <c r="D535" i="52"/>
  <c r="L535" i="52" s="1"/>
  <c r="D39" i="52"/>
  <c r="L39" i="52" s="1"/>
  <c r="D364" i="52"/>
  <c r="L364" i="52" s="1"/>
  <c r="D657" i="52"/>
  <c r="L657" i="52" s="1"/>
  <c r="D517" i="52"/>
  <c r="L517" i="52" s="1"/>
  <c r="D378" i="52"/>
  <c r="L378" i="52" s="1"/>
  <c r="D377" i="52"/>
  <c r="L377" i="52" s="1"/>
  <c r="D704" i="52"/>
  <c r="L704" i="52" s="1"/>
  <c r="F704" i="52"/>
  <c r="D160" i="52"/>
  <c r="L160" i="52" s="1"/>
  <c r="F160" i="52"/>
  <c r="D242" i="52"/>
  <c r="L242" i="52" s="1"/>
  <c r="F242" i="52"/>
  <c r="D692" i="52"/>
  <c r="L692" i="52" s="1"/>
  <c r="F692" i="52"/>
  <c r="D321" i="52"/>
  <c r="L321" i="52" s="1"/>
  <c r="F321" i="52"/>
  <c r="D522" i="52"/>
  <c r="L522" i="52" s="1"/>
  <c r="F522" i="52"/>
  <c r="D516" i="52"/>
  <c r="L516" i="52" s="1"/>
  <c r="F516" i="52"/>
  <c r="D720" i="52"/>
  <c r="L720" i="52" s="1"/>
  <c r="F720" i="52"/>
  <c r="D299" i="52"/>
  <c r="L299" i="52" s="1"/>
  <c r="F299" i="52"/>
  <c r="D326" i="52"/>
  <c r="L326" i="52" s="1"/>
  <c r="F326" i="52"/>
  <c r="D494" i="52"/>
  <c r="L494" i="52" s="1"/>
  <c r="F494" i="52"/>
  <c r="D261" i="52"/>
  <c r="L261" i="52" s="1"/>
  <c r="F261" i="52"/>
  <c r="D611" i="52"/>
  <c r="L611" i="52" s="1"/>
  <c r="F611" i="52"/>
  <c r="D40" i="52"/>
  <c r="L40" i="52" s="1"/>
  <c r="F40" i="52"/>
  <c r="D368" i="52"/>
  <c r="L368" i="52" s="1"/>
  <c r="F368" i="52"/>
  <c r="D590" i="52"/>
  <c r="L590" i="52" s="1"/>
  <c r="F590" i="52"/>
  <c r="D117" i="52"/>
  <c r="L117" i="52" s="1"/>
  <c r="F117" i="52"/>
  <c r="D137" i="52"/>
  <c r="L137" i="52" s="1"/>
  <c r="F137" i="52"/>
  <c r="D529" i="52"/>
  <c r="L529" i="52" s="1"/>
  <c r="F529" i="52"/>
  <c r="D154" i="52"/>
  <c r="L154" i="52" s="1"/>
  <c r="F154" i="52"/>
  <c r="D617" i="52"/>
  <c r="L617" i="52" s="1"/>
  <c r="F617" i="52"/>
  <c r="D464" i="52"/>
  <c r="L464" i="52" s="1"/>
  <c r="F464" i="52"/>
  <c r="D352" i="52"/>
  <c r="L352" i="52" s="1"/>
  <c r="F352" i="52"/>
  <c r="D109" i="52"/>
  <c r="L109" i="52" s="1"/>
  <c r="F109" i="52"/>
  <c r="D560" i="52"/>
  <c r="L560" i="52" s="1"/>
  <c r="F560" i="52"/>
  <c r="D394" i="52"/>
  <c r="L394" i="52" s="1"/>
  <c r="F394" i="52"/>
  <c r="D446" i="52"/>
  <c r="L446" i="52" s="1"/>
  <c r="F446" i="52"/>
  <c r="D672" i="52"/>
  <c r="L672" i="52" s="1"/>
  <c r="F672" i="52"/>
  <c r="D106" i="52"/>
  <c r="L106" i="52" s="1"/>
  <c r="F106" i="52"/>
  <c r="D282" i="52"/>
  <c r="L282" i="52" s="1"/>
  <c r="F282" i="52"/>
  <c r="D56" i="52"/>
  <c r="L56" i="52" s="1"/>
  <c r="F56" i="52"/>
  <c r="D256" i="52"/>
  <c r="L256" i="52" s="1"/>
  <c r="F256" i="52"/>
  <c r="D703" i="52"/>
  <c r="L703" i="52" s="1"/>
  <c r="F703" i="52"/>
  <c r="D101" i="52"/>
  <c r="L101" i="52" s="1"/>
  <c r="F101" i="52"/>
  <c r="D18" i="52"/>
  <c r="L18" i="52" s="1"/>
  <c r="F18" i="52"/>
  <c r="D292" i="52"/>
  <c r="L292" i="52" s="1"/>
  <c r="F292" i="52"/>
  <c r="D635" i="52"/>
  <c r="L635" i="52" s="1"/>
  <c r="F635" i="52"/>
  <c r="D616" i="52"/>
  <c r="L616" i="52" s="1"/>
  <c r="F616" i="52"/>
  <c r="D86" i="52"/>
  <c r="L86" i="52" s="1"/>
  <c r="D421" i="52"/>
  <c r="L421" i="52" s="1"/>
  <c r="F421" i="52"/>
  <c r="D185" i="52"/>
  <c r="L185" i="52" s="1"/>
  <c r="F185" i="52"/>
  <c r="D487" i="52"/>
  <c r="L487" i="52" s="1"/>
  <c r="F487" i="52"/>
  <c r="D512" i="52"/>
  <c r="L512" i="52" s="1"/>
  <c r="D482" i="52"/>
  <c r="L482" i="52" s="1"/>
  <c r="D334" i="52"/>
  <c r="L334" i="52" s="1"/>
  <c r="F328" i="52"/>
  <c r="F477" i="52"/>
  <c r="F520" i="52"/>
  <c r="D252" i="52"/>
  <c r="L252" i="52" s="1"/>
  <c r="D328" i="52"/>
  <c r="L328" i="52" s="1"/>
  <c r="D477" i="52"/>
  <c r="L477" i="52" s="1"/>
  <c r="D569" i="52"/>
  <c r="L569" i="52" s="1"/>
  <c r="D525" i="52"/>
  <c r="L525" i="52" s="1"/>
  <c r="D236" i="52"/>
  <c r="L236" i="52" s="1"/>
  <c r="D425" i="52"/>
  <c r="L425" i="52" s="1"/>
  <c r="D99" i="52"/>
  <c r="L99" i="52" s="1"/>
  <c r="D206" i="52"/>
  <c r="L206" i="52" s="1"/>
  <c r="D257" i="52"/>
  <c r="L257" i="52" s="1"/>
  <c r="F51" i="52"/>
  <c r="C745" i="52"/>
  <c r="C283" i="52"/>
  <c r="F451" i="52"/>
  <c r="D491" i="52"/>
  <c r="L491" i="52" s="1"/>
  <c r="D119" i="52"/>
  <c r="L119" i="52" s="1"/>
  <c r="F16" i="52"/>
  <c r="F230" i="52"/>
  <c r="F159" i="52"/>
  <c r="D416" i="52"/>
  <c r="L416" i="52" s="1"/>
  <c r="D519" i="52"/>
  <c r="L519" i="52" s="1"/>
  <c r="D268" i="52"/>
  <c r="L268" i="52" s="1"/>
  <c r="D532" i="52"/>
  <c r="L532" i="52" s="1"/>
  <c r="F561" i="52"/>
  <c r="D165" i="52"/>
  <c r="L165" i="52" s="1"/>
  <c r="F305" i="52"/>
  <c r="F192" i="52"/>
  <c r="D467" i="52"/>
  <c r="L467" i="52" s="1"/>
  <c r="F637" i="52"/>
  <c r="F224" i="52"/>
  <c r="F144" i="52"/>
  <c r="F431" i="52"/>
  <c r="F59" i="52"/>
  <c r="D369" i="52"/>
  <c r="L369" i="52" s="1"/>
  <c r="D269" i="52"/>
  <c r="L269" i="52" s="1"/>
  <c r="F307" i="52"/>
  <c r="F65" i="52"/>
  <c r="F168" i="52"/>
  <c r="F105" i="52"/>
  <c r="D605" i="52"/>
  <c r="L605" i="52" s="1"/>
  <c r="D50" i="52"/>
  <c r="L50" i="52" s="1"/>
  <c r="D26" i="52"/>
  <c r="L26" i="52" s="1"/>
  <c r="D20" i="52"/>
  <c r="L20" i="52" s="1"/>
  <c r="D695" i="52"/>
  <c r="L695" i="52" s="1"/>
  <c r="D51" i="52"/>
  <c r="L51" i="52" s="1"/>
  <c r="D123" i="52"/>
  <c r="L123" i="52" s="1"/>
  <c r="F123" i="52"/>
  <c r="D310" i="52"/>
  <c r="L310" i="52" s="1"/>
  <c r="F310" i="52"/>
  <c r="C489" i="52"/>
  <c r="D323" i="52"/>
  <c r="F323" i="52"/>
  <c r="D451" i="52"/>
  <c r="L451" i="52" s="1"/>
  <c r="F491" i="52"/>
  <c r="F119" i="52"/>
  <c r="D16" i="52"/>
  <c r="L16" i="52" s="1"/>
  <c r="D230" i="52"/>
  <c r="L230" i="52" s="1"/>
  <c r="D159" i="52"/>
  <c r="L159" i="52" s="1"/>
  <c r="F416" i="52"/>
  <c r="F519" i="52"/>
  <c r="D54" i="52"/>
  <c r="L54" i="52" s="1"/>
  <c r="F54" i="52"/>
  <c r="D527" i="52"/>
  <c r="L527" i="52" s="1"/>
  <c r="F527" i="52"/>
  <c r="F268" i="52"/>
  <c r="D93" i="52"/>
  <c r="L93" i="52" s="1"/>
  <c r="F93" i="52"/>
  <c r="F532" i="52"/>
  <c r="D97" i="52"/>
  <c r="L97" i="52" s="1"/>
  <c r="F97" i="52"/>
  <c r="D561" i="52"/>
  <c r="L561" i="52" s="1"/>
  <c r="F165" i="52"/>
  <c r="D563" i="52"/>
  <c r="L563" i="52" s="1"/>
  <c r="F563" i="52"/>
  <c r="D305" i="52"/>
  <c r="L305" i="52" s="1"/>
  <c r="D614" i="52"/>
  <c r="L614" i="52" s="1"/>
  <c r="F614" i="52"/>
  <c r="D218" i="52"/>
  <c r="L218" i="52" s="1"/>
  <c r="F218" i="52"/>
  <c r="D192" i="52"/>
  <c r="L192" i="52" s="1"/>
  <c r="D150" i="52"/>
  <c r="L150" i="52" s="1"/>
  <c r="F150" i="52"/>
  <c r="F467" i="52"/>
  <c r="D637" i="52"/>
  <c r="L637" i="52" s="1"/>
  <c r="D224" i="52"/>
  <c r="L224" i="52" s="1"/>
  <c r="D144" i="52"/>
  <c r="L144" i="52" s="1"/>
  <c r="D431" i="52"/>
  <c r="L431" i="52" s="1"/>
  <c r="D59" i="52"/>
  <c r="L59" i="52" s="1"/>
  <c r="F369" i="52"/>
  <c r="F269" i="52"/>
  <c r="D307" i="52"/>
  <c r="L307" i="52" s="1"/>
  <c r="D203" i="52"/>
  <c r="L203" i="52" s="1"/>
  <c r="F203" i="52"/>
  <c r="D65" i="52"/>
  <c r="L65" i="52" s="1"/>
  <c r="D537" i="52"/>
  <c r="L537" i="52" s="1"/>
  <c r="F537" i="52"/>
  <c r="D618" i="52"/>
  <c r="L618" i="52" s="1"/>
  <c r="F618" i="52"/>
  <c r="D209" i="52"/>
  <c r="L209" i="52" s="1"/>
  <c r="F209" i="52"/>
  <c r="D15" i="52"/>
  <c r="L15" i="52" s="1"/>
  <c r="F15" i="52"/>
  <c r="D168" i="52"/>
  <c r="L168" i="52" s="1"/>
  <c r="D105" i="52"/>
  <c r="L105" i="52" s="1"/>
  <c r="D682" i="52"/>
  <c r="L682" i="52" s="1"/>
  <c r="F682" i="52"/>
  <c r="D126" i="52"/>
  <c r="L126" i="52" s="1"/>
  <c r="F334" i="52"/>
  <c r="D520" i="52"/>
  <c r="L520" i="52" s="1"/>
  <c r="F608" i="52"/>
  <c r="D414" i="52"/>
  <c r="L414" i="52" s="1"/>
  <c r="D199" i="52"/>
  <c r="L199" i="52" s="1"/>
  <c r="D278" i="52"/>
  <c r="L278" i="52" s="1"/>
  <c r="D631" i="52"/>
  <c r="L631" i="52" s="1"/>
  <c r="D133" i="52"/>
  <c r="L133" i="52" s="1"/>
  <c r="F133" i="52"/>
  <c r="D223" i="52"/>
  <c r="L223" i="52" s="1"/>
  <c r="D430" i="52"/>
  <c r="L430" i="52" s="1"/>
  <c r="D684" i="52"/>
  <c r="L684" i="52" s="1"/>
  <c r="D395" i="52"/>
  <c r="L395" i="52" s="1"/>
  <c r="D397" i="52"/>
  <c r="L397" i="52" s="1"/>
  <c r="D32" i="52"/>
  <c r="L32" i="52" s="1"/>
  <c r="D740" i="52"/>
  <c r="L740" i="52" s="1"/>
  <c r="D37" i="52"/>
  <c r="L37" i="52" s="1"/>
  <c r="D275" i="52"/>
  <c r="L275" i="52" s="1"/>
  <c r="D710" i="52"/>
  <c r="L710" i="52" s="1"/>
  <c r="D485" i="52"/>
  <c r="L485" i="52" s="1"/>
  <c r="D469" i="52"/>
  <c r="L469" i="52" s="1"/>
  <c r="D286" i="52"/>
  <c r="L286" i="52" s="1"/>
  <c r="D27" i="52"/>
  <c r="L27" i="52" s="1"/>
  <c r="D143" i="52"/>
  <c r="L143" i="52" s="1"/>
  <c r="D240" i="52"/>
  <c r="L240" i="52" s="1"/>
  <c r="D197" i="52"/>
  <c r="L197" i="52" s="1"/>
  <c r="D131" i="52"/>
  <c r="L131" i="52" s="1"/>
  <c r="D452" i="52"/>
  <c r="L452" i="52" s="1"/>
  <c r="D718" i="52"/>
  <c r="L718" i="52" s="1"/>
  <c r="D665" i="52"/>
  <c r="L665" i="52" s="1"/>
  <c r="D140" i="52"/>
  <c r="L140" i="52" s="1"/>
  <c r="D81" i="52"/>
  <c r="L81" i="52" s="1"/>
  <c r="D548" i="52"/>
  <c r="L548" i="52" s="1"/>
  <c r="D530" i="52"/>
  <c r="L530" i="52" s="1"/>
  <c r="D523" i="52"/>
  <c r="L523" i="52" s="1"/>
  <c r="F523" i="52"/>
  <c r="F603" i="52"/>
  <c r="D620" i="52"/>
  <c r="L620" i="52" s="1"/>
  <c r="F290" i="52"/>
  <c r="F655" i="52"/>
  <c r="D572" i="52"/>
  <c r="L572" i="52" s="1"/>
  <c r="F664" i="52"/>
  <c r="F314" i="52"/>
  <c r="F317" i="52"/>
  <c r="F648" i="52"/>
  <c r="D606" i="52"/>
  <c r="L606" i="52" s="1"/>
  <c r="F606" i="52"/>
  <c r="D584" i="52"/>
  <c r="L584" i="52" s="1"/>
  <c r="F584" i="52"/>
  <c r="D459" i="52"/>
  <c r="L459" i="52" s="1"/>
  <c r="F459" i="52"/>
  <c r="D479" i="52"/>
  <c r="L479" i="52" s="1"/>
  <c r="F479" i="52"/>
  <c r="D689" i="52"/>
  <c r="L689" i="52" s="1"/>
  <c r="F689" i="52"/>
  <c r="D289" i="52"/>
  <c r="L289" i="52" s="1"/>
  <c r="F289" i="52"/>
  <c r="D642" i="52"/>
  <c r="L642" i="52" s="1"/>
  <c r="F642" i="52"/>
  <c r="D415" i="52"/>
  <c r="L415" i="52" s="1"/>
  <c r="F415" i="52"/>
  <c r="D129" i="52"/>
  <c r="L129" i="52" s="1"/>
  <c r="F129" i="52"/>
  <c r="D138" i="52"/>
  <c r="L138" i="52" s="1"/>
  <c r="F138" i="52"/>
  <c r="D304" i="52"/>
  <c r="L304" i="52" s="1"/>
  <c r="F304" i="52"/>
  <c r="D473" i="52"/>
  <c r="L473" i="52" s="1"/>
  <c r="F473" i="52"/>
  <c r="D215" i="52"/>
  <c r="L215" i="52" s="1"/>
  <c r="F215" i="52"/>
  <c r="D417" i="52"/>
  <c r="L417" i="52" s="1"/>
  <c r="F417" i="52"/>
  <c r="F126" i="52"/>
  <c r="D603" i="52"/>
  <c r="L603" i="52" s="1"/>
  <c r="F620" i="52"/>
  <c r="D428" i="52"/>
  <c r="L428" i="52" s="1"/>
  <c r="F428" i="52"/>
  <c r="D290" i="52"/>
  <c r="L290" i="52" s="1"/>
  <c r="D361" i="52"/>
  <c r="L361" i="52" s="1"/>
  <c r="F361" i="52"/>
  <c r="D112" i="52"/>
  <c r="L112" i="52" s="1"/>
  <c r="F112" i="52"/>
  <c r="D655" i="52"/>
  <c r="L655" i="52" s="1"/>
  <c r="F572" i="52"/>
  <c r="D664" i="52"/>
  <c r="L664" i="52" s="1"/>
  <c r="D715" i="52"/>
  <c r="L715" i="52" s="1"/>
  <c r="F715" i="52"/>
  <c r="D314" i="52"/>
  <c r="L314" i="52" s="1"/>
  <c r="D317" i="52"/>
  <c r="L317" i="52" s="1"/>
  <c r="D648" i="52"/>
  <c r="L648" i="52" s="1"/>
  <c r="D36" i="52"/>
  <c r="L36" i="52" s="1"/>
  <c r="F36" i="52"/>
  <c r="D68" i="52"/>
  <c r="L68" i="52" s="1"/>
  <c r="F68" i="52"/>
  <c r="D680" i="52"/>
  <c r="L680" i="52" s="1"/>
  <c r="F680" i="52"/>
  <c r="D151" i="52"/>
  <c r="L151" i="52" s="1"/>
  <c r="F151" i="52"/>
  <c r="D683" i="52"/>
  <c r="L683" i="52" s="1"/>
  <c r="F683" i="52"/>
  <c r="D350" i="52"/>
  <c r="L350" i="52" s="1"/>
  <c r="F350" i="52"/>
  <c r="D243" i="52"/>
  <c r="L243" i="52" s="1"/>
  <c r="F243" i="52"/>
  <c r="D55" i="52"/>
  <c r="L55" i="52" s="1"/>
  <c r="F55" i="52"/>
  <c r="D53" i="52"/>
  <c r="L53" i="52" s="1"/>
  <c r="F53" i="52"/>
  <c r="D372" i="52"/>
  <c r="L372" i="52" s="1"/>
  <c r="F372" i="52"/>
  <c r="D339" i="52"/>
  <c r="L339" i="52" s="1"/>
  <c r="F339" i="52"/>
  <c r="D211" i="52"/>
  <c r="L211" i="52" s="1"/>
  <c r="F211" i="52"/>
  <c r="D302" i="52"/>
  <c r="L302" i="52" s="1"/>
  <c r="F302" i="52"/>
  <c r="D260" i="52"/>
  <c r="L260" i="52" s="1"/>
  <c r="F260" i="52"/>
  <c r="D443" i="52"/>
  <c r="L443" i="52" s="1"/>
  <c r="F443" i="52"/>
  <c r="D636" i="52"/>
  <c r="L636" i="52" s="1"/>
  <c r="F636" i="52"/>
  <c r="D641" i="52"/>
  <c r="L641" i="52" s="1"/>
  <c r="F641" i="52"/>
  <c r="D356" i="52"/>
  <c r="L356" i="52" s="1"/>
  <c r="F356" i="52"/>
  <c r="D327" i="52"/>
  <c r="L327" i="52" s="1"/>
  <c r="F327" i="52"/>
  <c r="D422" i="52"/>
  <c r="L422" i="52" s="1"/>
  <c r="F422" i="52"/>
  <c r="D25" i="52"/>
  <c r="L25" i="52" s="1"/>
  <c r="F25" i="52"/>
  <c r="D599" i="52"/>
  <c r="L599" i="52" s="1"/>
  <c r="F599" i="52"/>
  <c r="D594" i="52"/>
  <c r="L594" i="52" s="1"/>
  <c r="F594" i="52"/>
  <c r="D227" i="52"/>
  <c r="L227" i="52" s="1"/>
  <c r="F227" i="52"/>
  <c r="D363" i="52"/>
  <c r="L363" i="52" s="1"/>
  <c r="F363" i="52"/>
  <c r="D585" i="52"/>
  <c r="L585" i="52" s="1"/>
  <c r="F585" i="52"/>
  <c r="D539" i="52"/>
  <c r="L539" i="52" s="1"/>
  <c r="F539" i="52"/>
  <c r="D116" i="52"/>
  <c r="L116" i="52" s="1"/>
  <c r="F116" i="52"/>
  <c r="D432" i="52"/>
  <c r="L432" i="52" s="1"/>
  <c r="F432" i="52"/>
  <c r="D329" i="52"/>
  <c r="L329" i="52" s="1"/>
  <c r="F329" i="52"/>
  <c r="D142" i="52"/>
  <c r="L142" i="52" s="1"/>
  <c r="F142" i="52"/>
  <c r="D130" i="52"/>
  <c r="L130" i="52" s="1"/>
  <c r="F130" i="52"/>
  <c r="D303" i="52"/>
  <c r="L303" i="52" s="1"/>
  <c r="F303" i="52"/>
  <c r="D359" i="52"/>
  <c r="L359" i="52" s="1"/>
  <c r="F359" i="52"/>
  <c r="D111" i="52"/>
  <c r="L111" i="52" s="1"/>
  <c r="F111" i="52"/>
  <c r="D726" i="52"/>
  <c r="L726" i="52" s="1"/>
  <c r="F726" i="52"/>
  <c r="D276" i="52"/>
  <c r="L276" i="52" s="1"/>
  <c r="F276" i="52"/>
  <c r="D110" i="52"/>
  <c r="L110" i="52" s="1"/>
  <c r="F110" i="52"/>
  <c r="D598" i="52"/>
  <c r="L598" i="52" s="1"/>
  <c r="F598" i="52"/>
  <c r="D607" i="52"/>
  <c r="L607" i="52" s="1"/>
  <c r="F607" i="52"/>
  <c r="D709" i="52"/>
  <c r="L709" i="52" s="1"/>
  <c r="F709" i="52"/>
  <c r="D504" i="52"/>
  <c r="L504" i="52" s="1"/>
  <c r="F504" i="52"/>
  <c r="D333" i="52"/>
  <c r="L333" i="52" s="1"/>
  <c r="F333" i="52"/>
  <c r="D510" i="52"/>
  <c r="L510" i="52" s="1"/>
  <c r="F510" i="52"/>
  <c r="D744" i="52"/>
  <c r="L744" i="52" s="1"/>
  <c r="F744" i="52"/>
  <c r="D84" i="52"/>
  <c r="L84" i="52" s="1"/>
  <c r="F84" i="52"/>
  <c r="D629" i="52"/>
  <c r="L629" i="52" s="1"/>
  <c r="F629" i="52"/>
  <c r="D493" i="52"/>
  <c r="L493" i="52" s="1"/>
  <c r="F493" i="52"/>
  <c r="D609" i="52"/>
  <c r="L609" i="52" s="1"/>
  <c r="F609" i="52"/>
  <c r="D344" i="52"/>
  <c r="L344" i="52" s="1"/>
  <c r="F344" i="52"/>
  <c r="D164" i="52"/>
  <c r="L164" i="52" s="1"/>
  <c r="F164" i="52"/>
  <c r="D722" i="52"/>
  <c r="L722" i="52" s="1"/>
  <c r="F722" i="52"/>
  <c r="D588" i="52"/>
  <c r="L588" i="52" s="1"/>
  <c r="F588" i="52"/>
  <c r="D697" i="52"/>
  <c r="L697" i="52" s="1"/>
  <c r="F697" i="52"/>
  <c r="D442" i="52"/>
  <c r="L442" i="52" s="1"/>
  <c r="F442" i="52"/>
  <c r="D187" i="52"/>
  <c r="L187" i="52" s="1"/>
  <c r="F187" i="52"/>
  <c r="D390" i="52"/>
  <c r="L390" i="52" s="1"/>
  <c r="F390" i="52"/>
  <c r="D366" i="52"/>
  <c r="L366" i="52" s="1"/>
  <c r="F366" i="52"/>
  <c r="D554" i="52"/>
  <c r="L554" i="52" s="1"/>
  <c r="F554" i="52"/>
  <c r="D191" i="52"/>
  <c r="L191" i="52" s="1"/>
  <c r="F191" i="52"/>
  <c r="D749" i="52"/>
  <c r="L749" i="52" s="1"/>
  <c r="F749" i="52"/>
  <c r="D556" i="52"/>
  <c r="L556" i="52" s="1"/>
  <c r="F556" i="52"/>
  <c r="D702" i="52"/>
  <c r="L702" i="52" s="1"/>
  <c r="F702" i="52"/>
  <c r="D427" i="52"/>
  <c r="L427" i="52" s="1"/>
  <c r="F427" i="52"/>
  <c r="D270" i="52"/>
  <c r="L270" i="52" s="1"/>
  <c r="F270" i="52"/>
  <c r="D293" i="52"/>
  <c r="L293" i="52" s="1"/>
  <c r="F293" i="52"/>
  <c r="D486" i="52"/>
  <c r="L486" i="52" s="1"/>
  <c r="F486" i="52"/>
  <c r="D296" i="52"/>
  <c r="L296" i="52" s="1"/>
  <c r="F296" i="52"/>
  <c r="D355" i="52"/>
  <c r="L355" i="52" s="1"/>
  <c r="F355" i="52"/>
  <c r="D450" i="52"/>
  <c r="L450" i="52" s="1"/>
  <c r="F450" i="52"/>
  <c r="D49" i="52"/>
  <c r="L49" i="52" s="1"/>
  <c r="F49" i="52"/>
  <c r="D604" i="52"/>
  <c r="L604" i="52" s="1"/>
  <c r="F604" i="52"/>
  <c r="D656" i="52"/>
  <c r="L656" i="52" s="1"/>
  <c r="F656" i="52"/>
  <c r="D399" i="52"/>
  <c r="L399" i="52" s="1"/>
  <c r="F399" i="52"/>
  <c r="D237" i="52"/>
  <c r="L237" i="52" s="1"/>
  <c r="F237" i="52"/>
  <c r="D408" i="52"/>
  <c r="L408" i="52" s="1"/>
  <c r="F408" i="52"/>
  <c r="D205" i="52"/>
  <c r="L205" i="52" s="1"/>
  <c r="F205" i="52"/>
  <c r="D63" i="52"/>
  <c r="L63" i="52" s="1"/>
  <c r="D158" i="52"/>
  <c r="L158" i="52" s="1"/>
  <c r="F158" i="52"/>
  <c r="D362" i="52"/>
  <c r="L362" i="52" s="1"/>
  <c r="D64" i="52"/>
  <c r="L64" i="52" s="1"/>
  <c r="F64" i="52"/>
  <c r="D666" i="52"/>
  <c r="L666" i="52" s="1"/>
  <c r="D121" i="52"/>
  <c r="L121" i="52" s="1"/>
  <c r="D259" i="52"/>
  <c r="L259" i="52" s="1"/>
  <c r="F259" i="52"/>
  <c r="D267" i="52"/>
  <c r="L267" i="52" s="1"/>
  <c r="F267" i="52"/>
  <c r="D562" i="52"/>
  <c r="L562" i="52" s="1"/>
  <c r="F562" i="52"/>
  <c r="D739" i="52"/>
  <c r="L739" i="52" s="1"/>
  <c r="F739" i="52"/>
  <c r="D412" i="52"/>
  <c r="L412" i="52" s="1"/>
  <c r="F412" i="52"/>
  <c r="D502" i="52"/>
  <c r="L502" i="52" s="1"/>
  <c r="F502" i="52"/>
  <c r="D713" i="52"/>
  <c r="L713" i="52" s="1"/>
  <c r="F713" i="52"/>
  <c r="D568" i="52"/>
  <c r="L568" i="52" s="1"/>
  <c r="F568" i="52"/>
  <c r="D171" i="52"/>
  <c r="L171" i="52" s="1"/>
  <c r="F171" i="52"/>
  <c r="D653" i="52"/>
  <c r="L653" i="52" s="1"/>
  <c r="F653" i="52"/>
  <c r="D564" i="52"/>
  <c r="L564" i="52" s="1"/>
  <c r="F564" i="52"/>
  <c r="D271" i="52"/>
  <c r="L271" i="52" s="1"/>
  <c r="F271" i="52"/>
  <c r="D597" i="52"/>
  <c r="L597" i="52" s="1"/>
  <c r="F597" i="52"/>
  <c r="D107" i="52"/>
  <c r="L107" i="52" s="1"/>
  <c r="F107" i="52"/>
  <c r="D294" i="52"/>
  <c r="L294" i="52" s="1"/>
  <c r="D354" i="52"/>
  <c r="L354" i="52" s="1"/>
  <c r="D409" i="52"/>
  <c r="L409" i="52" s="1"/>
  <c r="F409" i="52"/>
  <c r="D89" i="52"/>
  <c r="L89" i="52" s="1"/>
  <c r="F89" i="52"/>
  <c r="D313" i="52"/>
  <c r="L313" i="52" s="1"/>
  <c r="F313" i="52"/>
  <c r="D367" i="52"/>
  <c r="L367" i="52" s="1"/>
  <c r="F367" i="52"/>
  <c r="D632" i="52"/>
  <c r="L632" i="52" s="1"/>
  <c r="F632" i="52"/>
  <c r="D346" i="52"/>
  <c r="L346" i="52" s="1"/>
  <c r="F346" i="52"/>
  <c r="D264" i="52"/>
  <c r="L264" i="52" s="1"/>
  <c r="F264" i="52"/>
  <c r="D707" i="52"/>
  <c r="L707" i="52" s="1"/>
  <c r="F707" i="52"/>
  <c r="D381" i="52"/>
  <c r="L381" i="52" s="1"/>
  <c r="F381" i="52"/>
  <c r="D511" i="52"/>
  <c r="L511" i="52" s="1"/>
  <c r="F511" i="52"/>
  <c r="D141" i="52"/>
  <c r="L141" i="52" s="1"/>
  <c r="F141" i="52"/>
  <c r="D104" i="52"/>
  <c r="L104" i="52" s="1"/>
  <c r="F104" i="52"/>
  <c r="D624" i="52"/>
  <c r="L624" i="52" s="1"/>
  <c r="F624" i="52"/>
  <c r="D332" i="52"/>
  <c r="L332" i="52" s="1"/>
  <c r="F332" i="52"/>
  <c r="D419" i="52"/>
  <c r="L419" i="52" s="1"/>
  <c r="F419" i="52"/>
  <c r="D586" i="52"/>
  <c r="M586" i="52" s="1"/>
  <c r="F586" i="52"/>
  <c r="D465" i="52"/>
  <c r="L465" i="52" s="1"/>
  <c r="F465" i="52"/>
  <c r="D531" i="52"/>
  <c r="M531" i="52" s="1"/>
  <c r="F531" i="52"/>
  <c r="D135" i="52"/>
  <c r="L135" i="52" s="1"/>
  <c r="F135" i="52"/>
  <c r="D625" i="52"/>
  <c r="L625" i="52" s="1"/>
  <c r="F625" i="52"/>
  <c r="C687" i="52"/>
  <c r="C488" i="52"/>
  <c r="C524" i="52"/>
  <c r="C214" i="52"/>
  <c r="C69" i="52"/>
  <c r="C578" i="52"/>
  <c r="C241" i="52"/>
  <c r="C600" i="52"/>
  <c r="C10" i="52"/>
  <c r="C309" i="52"/>
  <c r="C246" i="52"/>
  <c r="C177" i="52"/>
  <c r="C124" i="52"/>
  <c r="C371" i="52"/>
  <c r="C220" i="52"/>
  <c r="C583" i="52"/>
  <c r="C201" i="52"/>
  <c r="C404" i="52"/>
  <c r="C115" i="52"/>
  <c r="C409" i="51"/>
  <c r="D204" i="52"/>
  <c r="F761" i="2"/>
  <c r="G409" i="51"/>
  <c r="F204" i="52"/>
  <c r="E761" i="2"/>
  <c r="D181" i="52"/>
  <c r="L181" i="52" s="1"/>
  <c r="F181" i="52"/>
  <c r="D536" i="52"/>
  <c r="L536" i="52" s="1"/>
  <c r="F536" i="52"/>
  <c r="D658" i="52"/>
  <c r="L658" i="52" s="1"/>
  <c r="F658" i="52"/>
  <c r="D72" i="52"/>
  <c r="L72" i="52" s="1"/>
  <c r="F72" i="52"/>
  <c r="D279" i="52"/>
  <c r="L279" i="52" s="1"/>
  <c r="F279" i="52"/>
  <c r="D645" i="52"/>
  <c r="L645" i="52" s="1"/>
  <c r="F645" i="52"/>
  <c r="D391" i="52"/>
  <c r="L391" i="52" s="1"/>
  <c r="F391" i="52"/>
  <c r="D580" i="52"/>
  <c r="L580" i="52" s="1"/>
  <c r="F580" i="52"/>
  <c r="D663" i="52"/>
  <c r="L663" i="52" s="1"/>
  <c r="F663" i="52"/>
  <c r="D357" i="52"/>
  <c r="L357" i="52" s="1"/>
  <c r="F357" i="52"/>
  <c r="D169" i="52"/>
  <c r="L169" i="52" s="1"/>
  <c r="F169" i="52"/>
  <c r="D619" i="52"/>
  <c r="L619" i="52" s="1"/>
  <c r="F619" i="52"/>
  <c r="D708" i="52"/>
  <c r="L708" i="52" s="1"/>
  <c r="F708" i="52"/>
  <c r="D28" i="52"/>
  <c r="L28" i="52" s="1"/>
  <c r="F28" i="52"/>
  <c r="D156" i="52"/>
  <c r="L156" i="52" s="1"/>
  <c r="F156" i="52"/>
  <c r="D335" i="52"/>
  <c r="L335" i="52" s="1"/>
  <c r="F335" i="52"/>
  <c r="D233" i="52"/>
  <c r="L233" i="52" s="1"/>
  <c r="F233" i="52"/>
  <c r="D155" i="52"/>
  <c r="L155" i="52" s="1"/>
  <c r="F155" i="52"/>
  <c r="D714" i="52"/>
  <c r="L714" i="52" s="1"/>
  <c r="F714" i="52"/>
  <c r="D639" i="52"/>
  <c r="L639" i="52" s="1"/>
  <c r="F639" i="52"/>
  <c r="D445" i="52"/>
  <c r="L445" i="52" s="1"/>
  <c r="F445" i="52"/>
  <c r="D14" i="52"/>
  <c r="L14" i="52" s="1"/>
  <c r="F14" i="52"/>
  <c r="D288" i="52"/>
  <c r="L288" i="52" s="1"/>
  <c r="F288" i="52"/>
  <c r="D514" i="52"/>
  <c r="L514" i="52" s="1"/>
  <c r="F514" i="52"/>
  <c r="D12" i="52"/>
  <c r="L12" i="52" s="1"/>
  <c r="F12" i="52"/>
  <c r="D95" i="52"/>
  <c r="L95" i="52" s="1"/>
  <c r="F95" i="52"/>
  <c r="D728" i="52"/>
  <c r="L728" i="52" s="1"/>
  <c r="F728" i="52"/>
  <c r="D716" i="52"/>
  <c r="L716" i="52" s="1"/>
  <c r="F716" i="52"/>
  <c r="D521" i="52"/>
  <c r="L521" i="52" s="1"/>
  <c r="F521" i="52"/>
  <c r="D57" i="52"/>
  <c r="L57" i="52" s="1"/>
  <c r="F57" i="52"/>
  <c r="D506" i="52"/>
  <c r="L506" i="52" s="1"/>
  <c r="F506" i="52"/>
  <c r="D330" i="52"/>
  <c r="L330" i="52" s="1"/>
  <c r="F330" i="52"/>
  <c r="D681" i="52"/>
  <c r="L681" i="52" s="1"/>
  <c r="F681" i="52"/>
  <c r="D114" i="52"/>
  <c r="L114" i="52" s="1"/>
  <c r="F114" i="52"/>
  <c r="D745" i="52"/>
  <c r="L745" i="52" s="1"/>
  <c r="F745" i="52"/>
  <c r="D235" i="52"/>
  <c r="L235" i="52" s="1"/>
  <c r="F235" i="52"/>
  <c r="D549" i="52"/>
  <c r="L549" i="52" s="1"/>
  <c r="F549" i="52"/>
  <c r="D734" i="52"/>
  <c r="M734" i="52" s="1"/>
  <c r="F734" i="52"/>
  <c r="D489" i="52"/>
  <c r="M489" i="52" s="1"/>
  <c r="F489" i="52"/>
  <c r="D42" i="52"/>
  <c r="L42" i="52" s="1"/>
  <c r="F42" i="52"/>
  <c r="D283" i="52"/>
  <c r="L283" i="52" s="1"/>
  <c r="F283" i="52"/>
  <c r="D81" i="54"/>
  <c r="D409" i="51"/>
  <c r="F409" i="51"/>
  <c r="C761" i="2"/>
  <c r="D581" i="52"/>
  <c r="L581" i="52" s="1"/>
  <c r="D752" i="52"/>
  <c r="L752" i="52" s="1"/>
  <c r="D281" i="52"/>
  <c r="L281" i="52" s="1"/>
  <c r="D266" i="52"/>
  <c r="L266" i="52" s="1"/>
  <c r="D128" i="52"/>
  <c r="L128" i="52" s="1"/>
  <c r="D460" i="52"/>
  <c r="L460" i="52" s="1"/>
  <c r="D434" i="52"/>
  <c r="L434" i="52" s="1"/>
  <c r="D210" i="52"/>
  <c r="L210" i="52" s="1"/>
  <c r="D626" i="52"/>
  <c r="L626" i="52" s="1"/>
  <c r="D700" i="52"/>
  <c r="L700" i="52" s="1"/>
  <c r="D153" i="52"/>
  <c r="L153" i="52" s="1"/>
  <c r="D374" i="52"/>
  <c r="L374" i="52" s="1"/>
  <c r="F374" i="52"/>
  <c r="D347" i="52"/>
  <c r="L347" i="52" s="1"/>
  <c r="F347" i="52"/>
  <c r="D677" i="52"/>
  <c r="L677" i="52" s="1"/>
  <c r="F677" i="52"/>
  <c r="D301" i="52"/>
  <c r="L301" i="52" s="1"/>
  <c r="F301" i="52"/>
  <c r="D513" i="52"/>
  <c r="L513" i="52" s="1"/>
  <c r="F513" i="52"/>
  <c r="C586" i="52"/>
  <c r="C465" i="52"/>
  <c r="C531" i="52"/>
  <c r="C135" i="52"/>
  <c r="C625" i="52"/>
  <c r="D687" i="52"/>
  <c r="L687" i="52" s="1"/>
  <c r="F687" i="52"/>
  <c r="D488" i="52"/>
  <c r="M488" i="52" s="1"/>
  <c r="F488" i="52"/>
  <c r="D524" i="52"/>
  <c r="M524" i="52" s="1"/>
  <c r="F524" i="52"/>
  <c r="D214" i="52"/>
  <c r="M214" i="52" s="1"/>
  <c r="F214" i="52"/>
  <c r="D69" i="52"/>
  <c r="L69" i="52" s="1"/>
  <c r="D578" i="52"/>
  <c r="M578" i="52" s="1"/>
  <c r="F578" i="52"/>
  <c r="D241" i="52"/>
  <c r="M241" i="52" s="1"/>
  <c r="F241" i="52"/>
  <c r="D600" i="52"/>
  <c r="L600" i="52" s="1"/>
  <c r="F600" i="52"/>
  <c r="D10" i="52"/>
  <c r="M10" i="52" s="1"/>
  <c r="D309" i="52"/>
  <c r="M309" i="52" s="1"/>
  <c r="F309" i="52"/>
  <c r="D246" i="52"/>
  <c r="M246" i="52" s="1"/>
  <c r="F246" i="52"/>
  <c r="D177" i="52"/>
  <c r="M177" i="52" s="1"/>
  <c r="F177" i="52"/>
  <c r="D124" i="52"/>
  <c r="M124" i="52" s="1"/>
  <c r="D371" i="52"/>
  <c r="M371" i="52" s="1"/>
  <c r="F371" i="52"/>
  <c r="D220" i="52"/>
  <c r="M220" i="52" s="1"/>
  <c r="F220" i="52"/>
  <c r="D583" i="52"/>
  <c r="M583" i="52" s="1"/>
  <c r="F583" i="52"/>
  <c r="D201" i="52"/>
  <c r="M201" i="52" s="1"/>
  <c r="D404" i="52"/>
  <c r="M404" i="52" s="1"/>
  <c r="F404" i="52"/>
  <c r="D115" i="52"/>
  <c r="L115" i="52" s="1"/>
  <c r="F115" i="52"/>
  <c r="B409" i="51"/>
  <c r="C204" i="52"/>
  <c r="B761" i="2"/>
  <c r="E81" i="54"/>
  <c r="E409" i="51"/>
  <c r="L323" i="52"/>
  <c r="I679" i="52"/>
  <c r="J679" i="52" s="1"/>
  <c r="I226" i="52"/>
  <c r="J226" i="52" s="1"/>
  <c r="I370" i="52"/>
  <c r="J370" i="52" s="1"/>
  <c r="D720" i="54"/>
  <c r="D494" i="54"/>
  <c r="D96" i="54"/>
  <c r="C500" i="52"/>
  <c r="I283" i="52"/>
  <c r="J283" i="52" s="1"/>
  <c r="I115" i="52"/>
  <c r="J115" i="52" s="1"/>
  <c r="D226" i="52"/>
  <c r="L226" i="52" s="1"/>
  <c r="D370" i="52"/>
  <c r="L370" i="52" s="1"/>
  <c r="F370" i="52"/>
  <c r="G96" i="54"/>
  <c r="F720" i="54"/>
  <c r="F494" i="54"/>
  <c r="F96" i="54"/>
  <c r="D608" i="52"/>
  <c r="L608" i="52" s="1"/>
  <c r="D457" i="52"/>
  <c r="L457" i="52" s="1"/>
  <c r="F457" i="52"/>
  <c r="D461" i="52"/>
  <c r="L461" i="52" s="1"/>
  <c r="F461" i="52"/>
  <c r="D34" i="52"/>
  <c r="L34" i="52" s="1"/>
  <c r="D577" i="52"/>
  <c r="L577" i="52" s="1"/>
  <c r="F577" i="52"/>
  <c r="D285" i="52"/>
  <c r="L285" i="52" s="1"/>
  <c r="F285" i="52"/>
  <c r="D573" i="52"/>
  <c r="L573" i="52" s="1"/>
  <c r="F573" i="52"/>
  <c r="D217" i="52"/>
  <c r="L217" i="52" s="1"/>
  <c r="D437" i="52"/>
  <c r="L437" i="52" s="1"/>
  <c r="F437" i="52"/>
  <c r="D186" i="52"/>
  <c r="L186" i="52" s="1"/>
  <c r="F186" i="52"/>
  <c r="D732" i="52"/>
  <c r="L732" i="52" s="1"/>
  <c r="F732" i="52"/>
  <c r="D750" i="52"/>
  <c r="L750" i="52" s="1"/>
  <c r="D566" i="52"/>
  <c r="L566" i="52" s="1"/>
  <c r="F566" i="52"/>
  <c r="D228" i="52"/>
  <c r="L228" i="52" s="1"/>
  <c r="F228" i="52"/>
  <c r="D736" i="52"/>
  <c r="L736" i="52" s="1"/>
  <c r="F736" i="52"/>
  <c r="D496" i="52"/>
  <c r="L496" i="52" s="1"/>
  <c r="D742" i="52"/>
  <c r="L742" i="52" s="1"/>
  <c r="F742" i="52"/>
  <c r="D725" i="52"/>
  <c r="L725" i="52" s="1"/>
  <c r="F725" i="52"/>
  <c r="D312" i="52"/>
  <c r="L312" i="52" s="1"/>
  <c r="F312" i="52"/>
  <c r="D747" i="52"/>
  <c r="L747" i="52" s="1"/>
  <c r="D484" i="52"/>
  <c r="L484" i="52" s="1"/>
  <c r="F484" i="52"/>
  <c r="D300" i="52"/>
  <c r="L300" i="52" s="1"/>
  <c r="F300" i="52"/>
  <c r="D541" i="52"/>
  <c r="L541" i="52" s="1"/>
  <c r="F541" i="52"/>
  <c r="D497" i="52"/>
  <c r="L497" i="52" s="1"/>
  <c r="D122" i="52"/>
  <c r="L122" i="52" s="1"/>
  <c r="F122" i="52"/>
  <c r="D518" i="52"/>
  <c r="L518" i="52" s="1"/>
  <c r="F518" i="52"/>
  <c r="D92" i="52"/>
  <c r="L92" i="52" s="1"/>
  <c r="F92" i="52"/>
  <c r="D426" i="52"/>
  <c r="L426" i="52" s="1"/>
  <c r="D576" i="52"/>
  <c r="L576" i="52" s="1"/>
  <c r="F576" i="52"/>
  <c r="D498" i="52"/>
  <c r="L498" i="52" s="1"/>
  <c r="F498" i="52"/>
  <c r="D438" i="52"/>
  <c r="L438" i="52" s="1"/>
  <c r="F438" i="52"/>
  <c r="C226" i="52"/>
  <c r="C370" i="52"/>
  <c r="E720" i="54"/>
  <c r="E494" i="54"/>
  <c r="E96" i="54"/>
  <c r="D200" i="52"/>
  <c r="L200" i="52" s="1"/>
  <c r="D705" i="52"/>
  <c r="L705" i="52" s="1"/>
  <c r="F705" i="52"/>
  <c r="D515" i="52"/>
  <c r="L515" i="52" s="1"/>
  <c r="F515" i="52"/>
  <c r="D686" i="52"/>
  <c r="L686" i="52" s="1"/>
  <c r="F686" i="52"/>
  <c r="D170" i="52"/>
  <c r="L170" i="52" s="1"/>
  <c r="D250" i="52"/>
  <c r="L250" i="52" s="1"/>
  <c r="F250" i="52"/>
  <c r="D280" i="52"/>
  <c r="L280" i="52" s="1"/>
  <c r="F280" i="52"/>
  <c r="D248" i="52"/>
  <c r="L248" i="52" s="1"/>
  <c r="F248" i="52"/>
  <c r="D424" i="52"/>
  <c r="L424" i="52" s="1"/>
  <c r="D96" i="52"/>
  <c r="L96" i="52" s="1"/>
  <c r="F96" i="52"/>
  <c r="D148" i="52"/>
  <c r="L148" i="52" s="1"/>
  <c r="F148" i="52"/>
  <c r="D526" i="52"/>
  <c r="L526" i="52" s="1"/>
  <c r="F526" i="52"/>
  <c r="D198" i="52"/>
  <c r="L198" i="52" s="1"/>
  <c r="D244" i="52"/>
  <c r="L244" i="52" s="1"/>
  <c r="F244" i="52"/>
  <c r="D470" i="52"/>
  <c r="L470" i="52" s="1"/>
  <c r="F470" i="52"/>
  <c r="D733" i="52"/>
  <c r="L733" i="52" s="1"/>
  <c r="F733" i="52"/>
  <c r="D547" i="52"/>
  <c r="L547" i="52" s="1"/>
  <c r="D630" i="52"/>
  <c r="L630" i="52" s="1"/>
  <c r="F630" i="52"/>
  <c r="D492" i="52"/>
  <c r="L492" i="52" s="1"/>
  <c r="F492" i="52"/>
  <c r="D172" i="52"/>
  <c r="L172" i="52" s="1"/>
  <c r="F172" i="52"/>
  <c r="D729" i="52"/>
  <c r="L729" i="52" s="1"/>
  <c r="D690" i="52"/>
  <c r="L690" i="52" s="1"/>
  <c r="F690" i="52"/>
  <c r="D490" i="52"/>
  <c r="L490" i="52" s="1"/>
  <c r="F490" i="52"/>
  <c r="D400" i="52"/>
  <c r="L400" i="52" s="1"/>
  <c r="F400" i="52"/>
  <c r="D225" i="52"/>
  <c r="L225" i="52" s="1"/>
  <c r="D499" i="52"/>
  <c r="L499" i="52" s="1"/>
  <c r="D582" i="52"/>
  <c r="L582" i="52" s="1"/>
  <c r="F582" i="52"/>
  <c r="D392" i="52"/>
  <c r="L392" i="52" s="1"/>
  <c r="F392" i="52"/>
  <c r="D343" i="52"/>
  <c r="L343" i="52" s="1"/>
  <c r="D659" i="52"/>
  <c r="L659" i="52" s="1"/>
  <c r="D651" i="52"/>
  <c r="L651" i="52" s="1"/>
  <c r="F651" i="52"/>
  <c r="D341" i="52"/>
  <c r="L341" i="52" s="1"/>
  <c r="F341" i="52"/>
  <c r="D255" i="52"/>
  <c r="L255" i="52" s="1"/>
  <c r="D127" i="52"/>
  <c r="L127" i="52" s="1"/>
  <c r="F127" i="52"/>
  <c r="D439" i="52"/>
  <c r="L439" i="52" s="1"/>
  <c r="F439" i="52"/>
  <c r="D157" i="52"/>
  <c r="L157" i="52" s="1"/>
  <c r="F157" i="52"/>
  <c r="D441" i="52"/>
  <c r="L441" i="52" s="1"/>
  <c r="F441" i="52"/>
  <c r="D633" i="52"/>
  <c r="L633" i="52" s="1"/>
  <c r="D503" i="52"/>
  <c r="L503" i="52" s="1"/>
  <c r="D558" i="52"/>
  <c r="L558" i="52" s="1"/>
  <c r="F558" i="52"/>
  <c r="D45" i="52"/>
  <c r="L45" i="52" s="1"/>
  <c r="D11" i="52"/>
  <c r="L11" i="52" s="1"/>
  <c r="D139" i="52"/>
  <c r="L139" i="52" s="1"/>
  <c r="F139" i="52"/>
  <c r="D706" i="52"/>
  <c r="L706" i="52" s="1"/>
  <c r="F706" i="52"/>
  <c r="D35" i="52"/>
  <c r="L35" i="52" s="1"/>
  <c r="D60" i="52"/>
  <c r="L60" i="52" s="1"/>
  <c r="D650" i="52"/>
  <c r="L650" i="52" s="1"/>
  <c r="F650" i="52"/>
  <c r="D500" i="52"/>
  <c r="M500" i="52" s="1"/>
  <c r="F500" i="52"/>
  <c r="D679" i="52"/>
  <c r="F679" i="52"/>
  <c r="I176" i="52"/>
  <c r="J176" i="52" s="1"/>
  <c r="K720" i="54"/>
  <c r="I389" i="52"/>
  <c r="J389" i="52" s="1"/>
  <c r="K494" i="54"/>
  <c r="I444" i="52"/>
  <c r="J444" i="52" s="1"/>
  <c r="K96" i="54"/>
  <c r="W761" i="1"/>
  <c r="C324" i="52"/>
  <c r="B245" i="54"/>
  <c r="C229" i="52"/>
  <c r="B597" i="54"/>
  <c r="C325" i="52"/>
  <c r="B155" i="54"/>
  <c r="B228" i="54"/>
  <c r="C567" i="52"/>
  <c r="B81" i="54"/>
  <c r="C311" i="52"/>
  <c r="B704" i="54"/>
  <c r="Y733" i="1"/>
  <c r="Z733" i="1" s="1"/>
  <c r="C176" i="52"/>
  <c r="B720" i="54"/>
  <c r="C389" i="52"/>
  <c r="B494" i="54"/>
  <c r="C444" i="52"/>
  <c r="B96" i="54"/>
  <c r="Y760" i="1"/>
  <c r="Z760" i="1" s="1"/>
  <c r="D324" i="52"/>
  <c r="L324" i="52" s="1"/>
  <c r="C245" i="54"/>
  <c r="F324" i="52"/>
  <c r="G245" i="54"/>
  <c r="D229" i="52"/>
  <c r="L229" i="52" s="1"/>
  <c r="C597" i="54"/>
  <c r="D325" i="52"/>
  <c r="L325" i="52" s="1"/>
  <c r="C155" i="54"/>
  <c r="F325" i="52"/>
  <c r="G155" i="54"/>
  <c r="C228" i="54"/>
  <c r="G228" i="54"/>
  <c r="D567" i="52"/>
  <c r="L567" i="52" s="1"/>
  <c r="C81" i="54"/>
  <c r="F567" i="52"/>
  <c r="G81" i="54"/>
  <c r="D311" i="52"/>
  <c r="L311" i="52" s="1"/>
  <c r="C704" i="54"/>
  <c r="Y734" i="1"/>
  <c r="Z734" i="1" s="1"/>
  <c r="D176" i="52"/>
  <c r="C720" i="54"/>
  <c r="F176" i="52"/>
  <c r="G720" i="54"/>
  <c r="D389" i="52"/>
  <c r="L389" i="52" s="1"/>
  <c r="C494" i="54"/>
  <c r="F389" i="52"/>
  <c r="G494" i="54"/>
  <c r="D444" i="52"/>
  <c r="C96" i="54"/>
  <c r="I324" i="52"/>
  <c r="J324" i="52" s="1"/>
  <c r="K245" i="54"/>
  <c r="I229" i="52"/>
  <c r="J229" i="52" s="1"/>
  <c r="K597" i="54"/>
  <c r="I325" i="52"/>
  <c r="J325" i="52" s="1"/>
  <c r="K155" i="54"/>
  <c r="K228" i="54"/>
  <c r="I567" i="52"/>
  <c r="J567" i="52" s="1"/>
  <c r="K81" i="54"/>
  <c r="I311" i="52"/>
  <c r="J311" i="52" s="1"/>
  <c r="K704" i="54"/>
  <c r="X761" i="1"/>
  <c r="W20" i="1"/>
  <c r="X20" i="1" s="1"/>
  <c r="F340" i="52"/>
  <c r="W28" i="1"/>
  <c r="X28" i="1" s="1"/>
  <c r="F380" i="52"/>
  <c r="W72" i="1"/>
  <c r="X72" i="1" s="1"/>
  <c r="F612" i="52"/>
  <c r="W92" i="1"/>
  <c r="X92" i="1" s="1"/>
  <c r="F414" i="52"/>
  <c r="W164" i="1"/>
  <c r="X164" i="1" s="1"/>
  <c r="F551" i="52"/>
  <c r="W188" i="1"/>
  <c r="X188" i="1" s="1"/>
  <c r="F32" i="52"/>
  <c r="W192" i="1"/>
  <c r="X192" i="1" s="1"/>
  <c r="F740" i="52"/>
  <c r="W240" i="1"/>
  <c r="X240" i="1" s="1"/>
  <c r="F247" i="52"/>
  <c r="W344" i="1"/>
  <c r="X344" i="1" s="1"/>
  <c r="F291" i="52"/>
  <c r="W368" i="1"/>
  <c r="X368" i="1" s="1"/>
  <c r="F452" i="52"/>
  <c r="W383" i="1"/>
  <c r="X383" i="1" s="1"/>
  <c r="F79" i="52"/>
  <c r="W395" i="1"/>
  <c r="X395" i="1" s="1"/>
  <c r="F657" i="52"/>
  <c r="W408" i="1"/>
  <c r="X408" i="1" s="1"/>
  <c r="F249" i="52"/>
  <c r="W415" i="1"/>
  <c r="X415" i="1" s="1"/>
  <c r="F550" i="52"/>
  <c r="W416" i="1"/>
  <c r="X416" i="1" s="1"/>
  <c r="F382" i="52"/>
  <c r="W427" i="1"/>
  <c r="X427" i="1" s="1"/>
  <c r="F378" i="52"/>
  <c r="W435" i="1"/>
  <c r="X435" i="1" s="1"/>
  <c r="F471" i="52"/>
  <c r="W443" i="1"/>
  <c r="X443" i="1" s="1"/>
  <c r="F435" i="52"/>
  <c r="W467" i="1"/>
  <c r="X467" i="1" s="1"/>
  <c r="F621" i="52"/>
  <c r="W491" i="1"/>
  <c r="X491" i="1" s="1"/>
  <c r="F587" i="52"/>
  <c r="W495" i="1"/>
  <c r="X495" i="1" s="1"/>
  <c r="F411" i="52"/>
  <c r="W543" i="1"/>
  <c r="X543" i="1" s="1"/>
  <c r="F528" i="52"/>
  <c r="W559" i="1"/>
  <c r="X559" i="1" s="1"/>
  <c r="F750" i="52"/>
  <c r="W563" i="1"/>
  <c r="X563" i="1" s="1"/>
  <c r="F496" i="52"/>
  <c r="W567" i="1"/>
  <c r="X567" i="1" s="1"/>
  <c r="F747" i="52"/>
  <c r="W571" i="1"/>
  <c r="X571" i="1" s="1"/>
  <c r="F497" i="52"/>
  <c r="W575" i="1"/>
  <c r="X575" i="1" s="1"/>
  <c r="F426" i="52"/>
  <c r="W579" i="1"/>
  <c r="X579" i="1" s="1"/>
  <c r="F200" i="52"/>
  <c r="W583" i="1"/>
  <c r="X583" i="1" s="1"/>
  <c r="F170" i="52"/>
  <c r="W587" i="1"/>
  <c r="X587" i="1" s="1"/>
  <c r="F424" i="52"/>
  <c r="W591" i="1"/>
  <c r="X591" i="1" s="1"/>
  <c r="F198" i="52"/>
  <c r="W595" i="1"/>
  <c r="X595" i="1" s="1"/>
  <c r="F547" i="52"/>
  <c r="W599" i="1"/>
  <c r="X599" i="1" s="1"/>
  <c r="F729" i="52"/>
  <c r="W603" i="1"/>
  <c r="X603" i="1" s="1"/>
  <c r="F225" i="52"/>
  <c r="W604" i="1"/>
  <c r="X604" i="1" s="1"/>
  <c r="F499" i="52"/>
  <c r="W607" i="1"/>
  <c r="X607" i="1" s="1"/>
  <c r="F343" i="52"/>
  <c r="W608" i="1"/>
  <c r="X608" i="1" s="1"/>
  <c r="F659" i="52"/>
  <c r="W611" i="1"/>
  <c r="X611" i="1" s="1"/>
  <c r="F383" i="52"/>
  <c r="W612" i="1"/>
  <c r="X612" i="1" s="1"/>
  <c r="W615" i="1"/>
  <c r="X615" i="1" s="1"/>
  <c r="F255" i="52"/>
  <c r="W616" i="1"/>
  <c r="X616" i="1" s="1"/>
  <c r="F294" i="52"/>
  <c r="W619" i="1"/>
  <c r="X619" i="1" s="1"/>
  <c r="F179" i="52"/>
  <c r="W620" i="1"/>
  <c r="X620" i="1" s="1"/>
  <c r="F751" i="52"/>
  <c r="W623" i="1"/>
  <c r="X623" i="1" s="1"/>
  <c r="F13" i="52"/>
  <c r="W624" i="1"/>
  <c r="X624" i="1" s="1"/>
  <c r="F354" i="52"/>
  <c r="W627" i="1"/>
  <c r="X627" i="1" s="1"/>
  <c r="F633" i="52"/>
  <c r="W628" i="1"/>
  <c r="X628" i="1" s="1"/>
  <c r="F503" i="52"/>
  <c r="W631" i="1"/>
  <c r="X631" i="1" s="1"/>
  <c r="F45" i="52"/>
  <c r="W632" i="1"/>
  <c r="X632" i="1" s="1"/>
  <c r="F11" i="52"/>
  <c r="W635" i="1"/>
  <c r="X635" i="1" s="1"/>
  <c r="F35" i="52"/>
  <c r="W636" i="1"/>
  <c r="X636" i="1" s="1"/>
  <c r="F60" i="52"/>
  <c r="W639" i="1"/>
  <c r="X639" i="1" s="1"/>
  <c r="F593" i="52"/>
  <c r="W640" i="1"/>
  <c r="X640" i="1" s="1"/>
  <c r="F512" i="52"/>
  <c r="W643" i="1"/>
  <c r="X643" i="1" s="1"/>
  <c r="F388" i="52"/>
  <c r="W644" i="1"/>
  <c r="X644" i="1" s="1"/>
  <c r="F581" i="52"/>
  <c r="W647" i="1"/>
  <c r="X647" i="1" s="1"/>
  <c r="F62" i="52"/>
  <c r="W648" i="1"/>
  <c r="X648" i="1" s="1"/>
  <c r="F752" i="52"/>
  <c r="W651" i="1"/>
  <c r="X651" i="1" s="1"/>
  <c r="F99" i="52"/>
  <c r="W652" i="1"/>
  <c r="X652" i="1" s="1"/>
  <c r="F281" i="52"/>
  <c r="W655" i="1"/>
  <c r="X655" i="1" s="1"/>
  <c r="F454" i="52"/>
  <c r="W656" i="1"/>
  <c r="X656" i="1" s="1"/>
  <c r="F266" i="52"/>
  <c r="W659" i="1"/>
  <c r="X659" i="1" s="1"/>
  <c r="F668" i="52"/>
  <c r="W660" i="1"/>
  <c r="X660" i="1" s="1"/>
  <c r="F128" i="52"/>
  <c r="W663" i="1"/>
  <c r="X663" i="1" s="1"/>
  <c r="F436" i="52"/>
  <c r="W664" i="1"/>
  <c r="X664" i="1" s="1"/>
  <c r="F482" i="52"/>
  <c r="W667" i="1"/>
  <c r="X667" i="1" s="1"/>
  <c r="W668" i="1"/>
  <c r="X668" i="1" s="1"/>
  <c r="F460" i="52"/>
  <c r="W671" i="1"/>
  <c r="X671" i="1" s="1"/>
  <c r="F505" i="52"/>
  <c r="W672" i="1"/>
  <c r="X672" i="1" s="1"/>
  <c r="F434" i="52"/>
  <c r="W675" i="1"/>
  <c r="X675" i="1" s="1"/>
  <c r="F206" i="52"/>
  <c r="W676" i="1"/>
  <c r="X676" i="1" s="1"/>
  <c r="F210" i="52"/>
  <c r="W679" i="1"/>
  <c r="X679" i="1" s="1"/>
  <c r="F20" i="52"/>
  <c r="W680" i="1"/>
  <c r="X680" i="1" s="1"/>
  <c r="F449" i="52"/>
  <c r="W683" i="1"/>
  <c r="X683" i="1" s="1"/>
  <c r="F447" i="52"/>
  <c r="W684" i="1"/>
  <c r="X684" i="1" s="1"/>
  <c r="F626" i="52"/>
  <c r="W687" i="1"/>
  <c r="X687" i="1" s="1"/>
  <c r="F695" i="52"/>
  <c r="W688" i="1"/>
  <c r="X688" i="1" s="1"/>
  <c r="F700" i="52"/>
  <c r="W691" i="1"/>
  <c r="X691" i="1" s="1"/>
  <c r="F257" i="52"/>
  <c r="W692" i="1"/>
  <c r="X692" i="1" s="1"/>
  <c r="F153" i="52"/>
  <c r="W739" i="1"/>
  <c r="X739" i="1" s="1"/>
  <c r="F69" i="52"/>
  <c r="W743" i="1"/>
  <c r="X743" i="1" s="1"/>
  <c r="F10" i="52"/>
  <c r="W747" i="1"/>
  <c r="X747" i="1" s="1"/>
  <c r="F124" i="52"/>
  <c r="W751" i="1"/>
  <c r="X751" i="1" s="1"/>
  <c r="F201" i="52"/>
  <c r="W755" i="1"/>
  <c r="X755" i="1" s="1"/>
  <c r="F226" i="52"/>
  <c r="W759" i="1"/>
  <c r="X759" i="1" s="1"/>
  <c r="F444" i="52"/>
  <c r="W763" i="1"/>
  <c r="X763" i="1" s="1"/>
  <c r="F229" i="52"/>
  <c r="W767" i="1"/>
  <c r="X767" i="1" s="1"/>
  <c r="F311" i="52"/>
  <c r="W12" i="1"/>
  <c r="X12" i="1" s="1"/>
  <c r="F322" i="52"/>
  <c r="W16" i="1"/>
  <c r="X16" i="1" s="1"/>
  <c r="F410" i="52"/>
  <c r="W24" i="1"/>
  <c r="X24" i="1" s="1"/>
  <c r="F193" i="52"/>
  <c r="W32" i="1"/>
  <c r="X32" i="1" s="1"/>
  <c r="F183" i="52"/>
  <c r="W36" i="1"/>
  <c r="X36" i="1" s="1"/>
  <c r="F273" i="52"/>
  <c r="W40" i="1"/>
  <c r="X40" i="1" s="1"/>
  <c r="F254" i="52"/>
  <c r="W44" i="1"/>
  <c r="X44" i="1" s="1"/>
  <c r="F83" i="52"/>
  <c r="W48" i="1"/>
  <c r="X48" i="1" s="1"/>
  <c r="F189" i="52"/>
  <c r="W52" i="1"/>
  <c r="X52" i="1" s="1"/>
  <c r="F70" i="52"/>
  <c r="W56" i="1"/>
  <c r="X56" i="1" s="1"/>
  <c r="F190" i="52"/>
  <c r="W60" i="1"/>
  <c r="X60" i="1" s="1"/>
  <c r="F194" i="52"/>
  <c r="W64" i="1"/>
  <c r="X64" i="1" s="1"/>
  <c r="F429" i="52"/>
  <c r="W68" i="1"/>
  <c r="X68" i="1" s="1"/>
  <c r="F495" i="52"/>
  <c r="W76" i="1"/>
  <c r="X76" i="1" s="1"/>
  <c r="F483" i="52"/>
  <c r="W80" i="1"/>
  <c r="X80" i="1" s="1"/>
  <c r="F33" i="52"/>
  <c r="W84" i="1"/>
  <c r="X84" i="1" s="1"/>
  <c r="F180" i="52"/>
  <c r="W88" i="1"/>
  <c r="X88" i="1" s="1"/>
  <c r="F724" i="52"/>
  <c r="W96" i="1"/>
  <c r="X96" i="1" s="1"/>
  <c r="F746" i="52"/>
  <c r="W100" i="1"/>
  <c r="X100" i="1" s="1"/>
  <c r="F711" i="52"/>
  <c r="W104" i="1"/>
  <c r="X104" i="1" s="1"/>
  <c r="F316" i="52"/>
  <c r="W108" i="1"/>
  <c r="X108" i="1" s="1"/>
  <c r="F318" i="52"/>
  <c r="W112" i="1"/>
  <c r="X112" i="1" s="1"/>
  <c r="F17" i="52"/>
  <c r="W116" i="1"/>
  <c r="X116" i="1" s="1"/>
  <c r="F199" i="52"/>
  <c r="W120" i="1"/>
  <c r="X120" i="1" s="1"/>
  <c r="F418" i="52"/>
  <c r="W124" i="1"/>
  <c r="X124" i="1" s="1"/>
  <c r="F696" i="52"/>
  <c r="W128" i="1"/>
  <c r="X128" i="1" s="1"/>
  <c r="F74" i="52"/>
  <c r="W132" i="1"/>
  <c r="X132" i="1" s="1"/>
  <c r="F58" i="52"/>
  <c r="W136" i="1"/>
  <c r="X136" i="1" s="1"/>
  <c r="F278" i="52"/>
  <c r="W140" i="1"/>
  <c r="X140" i="1" s="1"/>
  <c r="F631" i="52"/>
  <c r="W152" i="1"/>
  <c r="X152" i="1" s="1"/>
  <c r="F223" i="52"/>
  <c r="W156" i="1"/>
  <c r="X156" i="1" s="1"/>
  <c r="F430" i="52"/>
  <c r="W160" i="1"/>
  <c r="X160" i="1" s="1"/>
  <c r="F646" i="52"/>
  <c r="W168" i="1"/>
  <c r="X168" i="1" s="1"/>
  <c r="F684" i="52"/>
  <c r="W172" i="1"/>
  <c r="X172" i="1" s="1"/>
  <c r="F395" i="52"/>
  <c r="W176" i="1"/>
  <c r="X176" i="1" s="1"/>
  <c r="F52" i="52"/>
  <c r="W180" i="1"/>
  <c r="X180" i="1" s="1"/>
  <c r="F94" i="52"/>
  <c r="W184" i="1"/>
  <c r="X184" i="1" s="1"/>
  <c r="F397" i="52"/>
  <c r="W196" i="1"/>
  <c r="X196" i="1" s="1"/>
  <c r="F146" i="52"/>
  <c r="W200" i="1"/>
  <c r="X200" i="1" s="1"/>
  <c r="F730" i="52"/>
  <c r="W204" i="1"/>
  <c r="X204" i="1" s="1"/>
  <c r="F589" i="52"/>
  <c r="W208" i="1"/>
  <c r="X208" i="1" s="1"/>
  <c r="F37" i="52"/>
  <c r="W212" i="1"/>
  <c r="X212" i="1" s="1"/>
  <c r="F717" i="52"/>
  <c r="W216" i="1"/>
  <c r="X216" i="1" s="1"/>
  <c r="F403" i="52"/>
  <c r="W220" i="1"/>
  <c r="X220" i="1" s="1"/>
  <c r="F509" i="52"/>
  <c r="W224" i="1"/>
  <c r="X224" i="1" s="1"/>
  <c r="F78" i="52"/>
  <c r="W228" i="1"/>
  <c r="X228" i="1" s="1"/>
  <c r="F685" i="52"/>
  <c r="W232" i="1"/>
  <c r="X232" i="1" s="1"/>
  <c r="F258" i="52"/>
  <c r="W236" i="1"/>
  <c r="X236" i="1" s="1"/>
  <c r="F741" i="52"/>
  <c r="W244" i="1"/>
  <c r="X244" i="1" s="1"/>
  <c r="F306" i="52"/>
  <c r="W248" i="1"/>
  <c r="X248" i="1" s="1"/>
  <c r="F284" i="52"/>
  <c r="W252" i="1"/>
  <c r="X252" i="1" s="1"/>
  <c r="W256" i="1"/>
  <c r="X256" i="1" s="1"/>
  <c r="F275" i="52"/>
  <c r="W260" i="1"/>
  <c r="X260" i="1" s="1"/>
  <c r="F710" i="52"/>
  <c r="W264" i="1"/>
  <c r="X264" i="1" s="1"/>
  <c r="F19" i="52"/>
  <c r="W268" i="1"/>
  <c r="X268" i="1" s="1"/>
  <c r="F485" i="52"/>
  <c r="W272" i="1"/>
  <c r="X272" i="1" s="1"/>
  <c r="F469" i="52"/>
  <c r="W276" i="1"/>
  <c r="X276" i="1" s="1"/>
  <c r="F38" i="52"/>
  <c r="W280" i="1"/>
  <c r="X280" i="1" s="1"/>
  <c r="F21" i="52"/>
  <c r="W284" i="1"/>
  <c r="X284" i="1" s="1"/>
  <c r="F196" i="52"/>
  <c r="W288" i="1"/>
  <c r="X288" i="1" s="1"/>
  <c r="F286" i="52"/>
  <c r="W292" i="1"/>
  <c r="X292" i="1" s="1"/>
  <c r="F27" i="52"/>
  <c r="W296" i="1"/>
  <c r="X296" i="1" s="1"/>
  <c r="F143" i="52"/>
  <c r="W300" i="1"/>
  <c r="X300" i="1" s="1"/>
  <c r="F480" i="52"/>
  <c r="W304" i="1"/>
  <c r="X304" i="1" s="1"/>
  <c r="F216" i="52"/>
  <c r="W308" i="1"/>
  <c r="X308" i="1" s="1"/>
  <c r="F731" i="52"/>
  <c r="W312" i="1"/>
  <c r="X312" i="1" s="1"/>
  <c r="F240" i="52"/>
  <c r="W316" i="1"/>
  <c r="X316" i="1" s="1"/>
  <c r="F197" i="52"/>
  <c r="W320" i="1"/>
  <c r="X320" i="1" s="1"/>
  <c r="F98" i="52"/>
  <c r="W324" i="1"/>
  <c r="X324" i="1" s="1"/>
  <c r="F287" i="52"/>
  <c r="W328" i="1"/>
  <c r="X328" i="1" s="1"/>
  <c r="F145" i="52"/>
  <c r="W332" i="1"/>
  <c r="X332" i="1" s="1"/>
  <c r="F182" i="52"/>
  <c r="W336" i="1"/>
  <c r="X336" i="1" s="1"/>
  <c r="F274" i="52"/>
  <c r="W340" i="1"/>
  <c r="X340" i="1" s="1"/>
  <c r="F161" i="52"/>
  <c r="W348" i="1"/>
  <c r="X348" i="1" s="1"/>
  <c r="F385" i="52"/>
  <c r="W352" i="1"/>
  <c r="X352" i="1" s="1"/>
  <c r="F671" i="52"/>
  <c r="W356" i="1"/>
  <c r="X356" i="1" s="1"/>
  <c r="F308" i="52"/>
  <c r="W360" i="1"/>
  <c r="X360" i="1" s="1"/>
  <c r="F131" i="52"/>
  <c r="W363" i="1"/>
  <c r="X363" i="1" s="1"/>
  <c r="F39" i="52"/>
  <c r="W364" i="1"/>
  <c r="X364" i="1" s="1"/>
  <c r="F678" i="52"/>
  <c r="W367" i="1"/>
  <c r="X367" i="1" s="1"/>
  <c r="F61" i="52"/>
  <c r="W371" i="1"/>
  <c r="X371" i="1" s="1"/>
  <c r="F23" i="52"/>
  <c r="W372" i="1"/>
  <c r="X372" i="1" s="1"/>
  <c r="F319" i="52"/>
  <c r="W375" i="1"/>
  <c r="X375" i="1" s="1"/>
  <c r="F364" i="52"/>
  <c r="W376" i="1"/>
  <c r="X376" i="1" s="1"/>
  <c r="F718" i="52"/>
  <c r="W379" i="1"/>
  <c r="X379" i="1" s="1"/>
  <c r="F402" i="52"/>
  <c r="W380" i="1"/>
  <c r="X380" i="1" s="1"/>
  <c r="F136" i="52"/>
  <c r="W384" i="1"/>
  <c r="X384" i="1" s="1"/>
  <c r="F665" i="52"/>
  <c r="W387" i="1"/>
  <c r="X387" i="1" s="1"/>
  <c r="F533" i="52"/>
  <c r="W388" i="1"/>
  <c r="X388" i="1" s="1"/>
  <c r="F195" i="52"/>
  <c r="W391" i="1"/>
  <c r="X391" i="1" s="1"/>
  <c r="F234" i="52"/>
  <c r="W392" i="1"/>
  <c r="X392" i="1" s="1"/>
  <c r="F140" i="52"/>
  <c r="W396" i="1"/>
  <c r="X396" i="1" s="1"/>
  <c r="F81" i="52"/>
  <c r="W399" i="1"/>
  <c r="X399" i="1" s="1"/>
  <c r="F102" i="52"/>
  <c r="W400" i="1"/>
  <c r="X400" i="1" s="1"/>
  <c r="F548" i="52"/>
  <c r="W403" i="1"/>
  <c r="X403" i="1" s="1"/>
  <c r="F24" i="52"/>
  <c r="W404" i="1"/>
  <c r="X404" i="1" s="1"/>
  <c r="F113" i="52"/>
  <c r="W407" i="1"/>
  <c r="X407" i="1" s="1"/>
  <c r="F337" i="52"/>
  <c r="W411" i="1"/>
  <c r="X411" i="1" s="1"/>
  <c r="F517" i="52"/>
  <c r="W412" i="1"/>
  <c r="X412" i="1" s="1"/>
  <c r="F530" i="52"/>
  <c r="W419" i="1"/>
  <c r="X419" i="1" s="1"/>
  <c r="F569" i="52"/>
  <c r="W420" i="1"/>
  <c r="X420" i="1" s="1"/>
  <c r="W423" i="1"/>
  <c r="X423" i="1" s="1"/>
  <c r="F605" i="52"/>
  <c r="W424" i="1"/>
  <c r="X424" i="1" s="1"/>
  <c r="F575" i="52"/>
  <c r="W431" i="1"/>
  <c r="X431" i="1" s="1"/>
  <c r="F649" i="52"/>
  <c r="W432" i="1"/>
  <c r="X432" i="1" s="1"/>
  <c r="F86" i="52"/>
  <c r="W439" i="1"/>
  <c r="X439" i="1" s="1"/>
  <c r="F50" i="52"/>
  <c r="W440" i="1"/>
  <c r="X440" i="1" s="1"/>
  <c r="F63" i="52"/>
  <c r="W447" i="1"/>
  <c r="X447" i="1" s="1"/>
  <c r="F525" i="52"/>
  <c r="W448" i="1"/>
  <c r="X448" i="1" s="1"/>
  <c r="F362" i="52"/>
  <c r="W451" i="1"/>
  <c r="X451" i="1" s="1"/>
  <c r="F252" i="52"/>
  <c r="W455" i="1"/>
  <c r="X455" i="1" s="1"/>
  <c r="F80" i="52"/>
  <c r="W456" i="1"/>
  <c r="X456" i="1" s="1"/>
  <c r="F666" i="52"/>
  <c r="W459" i="1"/>
  <c r="X459" i="1" s="1"/>
  <c r="F377" i="52"/>
  <c r="W463" i="1"/>
  <c r="X463" i="1" s="1"/>
  <c r="F640" i="52"/>
  <c r="W464" i="1"/>
  <c r="X464" i="1" s="1"/>
  <c r="F121" i="52"/>
  <c r="W471" i="1"/>
  <c r="X471" i="1" s="1"/>
  <c r="F236" i="52"/>
  <c r="W475" i="1"/>
  <c r="X475" i="1" s="1"/>
  <c r="F463" i="52"/>
  <c r="W479" i="1"/>
  <c r="X479" i="1" s="1"/>
  <c r="F453" i="52"/>
  <c r="W483" i="1"/>
  <c r="X483" i="1" s="1"/>
  <c r="F393" i="52"/>
  <c r="W487" i="1"/>
  <c r="X487" i="1" s="1"/>
  <c r="F262" i="52"/>
  <c r="W499" i="1"/>
  <c r="X499" i="1" s="1"/>
  <c r="F647" i="52"/>
  <c r="W503" i="1"/>
  <c r="X503" i="1" s="1"/>
  <c r="F425" i="52"/>
  <c r="W507" i="1"/>
  <c r="X507" i="1" s="1"/>
  <c r="F476" i="52"/>
  <c r="W511" i="1"/>
  <c r="X511" i="1" s="1"/>
  <c r="F184" i="52"/>
  <c r="W515" i="1"/>
  <c r="X515" i="1" s="1"/>
  <c r="F440" i="52"/>
  <c r="W519" i="1"/>
  <c r="X519" i="1" s="1"/>
  <c r="F595" i="52"/>
  <c r="W523" i="1"/>
  <c r="X523" i="1" s="1"/>
  <c r="F9" i="52"/>
  <c r="W527" i="1"/>
  <c r="X527" i="1" s="1"/>
  <c r="F401" i="52"/>
  <c r="W531" i="1"/>
  <c r="X531" i="1" s="1"/>
  <c r="F546" i="52"/>
  <c r="W535" i="1"/>
  <c r="X535" i="1" s="1"/>
  <c r="F398" i="52"/>
  <c r="W539" i="1"/>
  <c r="X539" i="1" s="1"/>
  <c r="F26" i="52"/>
  <c r="W547" i="1"/>
  <c r="X547" i="1" s="1"/>
  <c r="F501" i="52"/>
  <c r="W551" i="1"/>
  <c r="X551" i="1" s="1"/>
  <c r="F34" i="52"/>
  <c r="W555" i="1"/>
  <c r="X555" i="1" s="1"/>
  <c r="F217" i="52"/>
  <c r="J681" i="52"/>
  <c r="J235" i="52"/>
  <c r="J549" i="52"/>
  <c r="J42" i="52"/>
  <c r="J465" i="52"/>
  <c r="J687" i="52"/>
  <c r="J69" i="52"/>
  <c r="W25" i="1"/>
  <c r="X25" i="1" s="1"/>
  <c r="W33" i="1"/>
  <c r="X33" i="1" s="1"/>
  <c r="W37" i="1"/>
  <c r="X37" i="1" s="1"/>
  <c r="W53" i="1"/>
  <c r="X53" i="1" s="1"/>
  <c r="W65" i="1"/>
  <c r="X65" i="1" s="1"/>
  <c r="W77" i="1"/>
  <c r="X77" i="1" s="1"/>
  <c r="W85" i="1"/>
  <c r="X85" i="1" s="1"/>
  <c r="W93" i="1"/>
  <c r="X93" i="1" s="1"/>
  <c r="W105" i="1"/>
  <c r="X105" i="1" s="1"/>
  <c r="W113" i="1"/>
  <c r="X113" i="1" s="1"/>
  <c r="W121" i="1"/>
  <c r="X121" i="1" s="1"/>
  <c r="W129" i="1"/>
  <c r="X129" i="1" s="1"/>
  <c r="W137" i="1"/>
  <c r="X137" i="1" s="1"/>
  <c r="W149" i="1"/>
  <c r="X149" i="1" s="1"/>
  <c r="W157" i="1"/>
  <c r="X157" i="1" s="1"/>
  <c r="W165" i="1"/>
  <c r="X165" i="1" s="1"/>
  <c r="W173" i="1"/>
  <c r="X173" i="1" s="1"/>
  <c r="W185" i="1"/>
  <c r="X185" i="1" s="1"/>
  <c r="W209" i="1"/>
  <c r="X209" i="1" s="1"/>
  <c r="W229" i="1"/>
  <c r="X229" i="1" s="1"/>
  <c r="W249" i="1"/>
  <c r="X249" i="1" s="1"/>
  <c r="W257" i="1"/>
  <c r="X257" i="1" s="1"/>
  <c r="W265" i="1"/>
  <c r="X265" i="1" s="1"/>
  <c r="W289" i="1"/>
  <c r="X289" i="1" s="1"/>
  <c r="W333" i="1"/>
  <c r="X333" i="1" s="1"/>
  <c r="W353" i="1"/>
  <c r="X353" i="1" s="1"/>
  <c r="W401" i="1"/>
  <c r="X401" i="1" s="1"/>
  <c r="W413" i="1"/>
  <c r="X413" i="1" s="1"/>
  <c r="W425" i="1"/>
  <c r="X425" i="1" s="1"/>
  <c r="W445" i="1"/>
  <c r="X445" i="1" s="1"/>
  <c r="W457" i="1"/>
  <c r="X457" i="1" s="1"/>
  <c r="W477" i="1"/>
  <c r="X477" i="1" s="1"/>
  <c r="W14" i="1"/>
  <c r="X14" i="1" s="1"/>
  <c r="W18" i="1"/>
  <c r="X18" i="1" s="1"/>
  <c r="W22" i="1"/>
  <c r="X22" i="1" s="1"/>
  <c r="W30" i="1"/>
  <c r="X30" i="1" s="1"/>
  <c r="W34" i="1"/>
  <c r="X34" i="1" s="1"/>
  <c r="W38" i="1"/>
  <c r="X38" i="1" s="1"/>
  <c r="W46" i="1"/>
  <c r="X46" i="1" s="1"/>
  <c r="W50" i="1"/>
  <c r="X50" i="1" s="1"/>
  <c r="W62" i="1"/>
  <c r="X62" i="1" s="1"/>
  <c r="W66" i="1"/>
  <c r="X66" i="1" s="1"/>
  <c r="W70" i="1"/>
  <c r="X70" i="1" s="1"/>
  <c r="W74" i="1"/>
  <c r="X74" i="1" s="1"/>
  <c r="W78" i="1"/>
  <c r="X78" i="1" s="1"/>
  <c r="W82" i="1"/>
  <c r="X82" i="1" s="1"/>
  <c r="W86" i="1"/>
  <c r="X86" i="1" s="1"/>
  <c r="W90" i="1"/>
  <c r="X90" i="1" s="1"/>
  <c r="W94" i="1"/>
  <c r="X94" i="1" s="1"/>
  <c r="W98" i="1"/>
  <c r="X98" i="1" s="1"/>
  <c r="W102" i="1"/>
  <c r="X102" i="1" s="1"/>
  <c r="W106" i="1"/>
  <c r="X106" i="1" s="1"/>
  <c r="W118" i="1"/>
  <c r="X118" i="1" s="1"/>
  <c r="W122" i="1"/>
  <c r="X122" i="1" s="1"/>
  <c r="W126" i="1"/>
  <c r="X126" i="1" s="1"/>
  <c r="W142" i="1"/>
  <c r="X142" i="1" s="1"/>
  <c r="W146" i="1"/>
  <c r="X146" i="1" s="1"/>
  <c r="W150" i="1"/>
  <c r="X150" i="1" s="1"/>
  <c r="W154" i="1"/>
  <c r="X154" i="1" s="1"/>
  <c r="W162" i="1"/>
  <c r="X162" i="1" s="1"/>
  <c r="W178" i="1"/>
  <c r="X178" i="1" s="1"/>
  <c r="W182" i="1"/>
  <c r="X182" i="1" s="1"/>
  <c r="W186" i="1"/>
  <c r="X186" i="1" s="1"/>
  <c r="W194" i="1"/>
  <c r="X194" i="1" s="1"/>
  <c r="W206" i="1"/>
  <c r="X206" i="1" s="1"/>
  <c r="W222" i="1"/>
  <c r="X222" i="1" s="1"/>
  <c r="W226" i="1"/>
  <c r="X226" i="1" s="1"/>
  <c r="W238" i="1"/>
  <c r="X238" i="1" s="1"/>
  <c r="W242" i="1"/>
  <c r="X242" i="1" s="1"/>
  <c r="W254" i="1"/>
  <c r="X254" i="1" s="1"/>
  <c r="W262" i="1"/>
  <c r="X262" i="1" s="1"/>
  <c r="W266" i="1"/>
  <c r="X266" i="1" s="1"/>
  <c r="W278" i="1"/>
  <c r="X278" i="1" s="1"/>
  <c r="W290" i="1"/>
  <c r="X290" i="1" s="1"/>
  <c r="W302" i="1"/>
  <c r="X302" i="1" s="1"/>
  <c r="W306" i="1"/>
  <c r="X306" i="1" s="1"/>
  <c r="W314" i="1"/>
  <c r="X314" i="1" s="1"/>
  <c r="W326" i="1"/>
  <c r="X326" i="1" s="1"/>
  <c r="W330" i="1"/>
  <c r="X330" i="1" s="1"/>
  <c r="W334" i="1"/>
  <c r="X334" i="1" s="1"/>
  <c r="W338" i="1"/>
  <c r="X338" i="1" s="1"/>
  <c r="W342" i="1"/>
  <c r="X342" i="1" s="1"/>
  <c r="W346" i="1"/>
  <c r="X346" i="1" s="1"/>
  <c r="W350" i="1"/>
  <c r="X350" i="1" s="1"/>
  <c r="W354" i="1"/>
  <c r="X354" i="1" s="1"/>
  <c r="W9" i="1"/>
  <c r="X9" i="1" s="1"/>
  <c r="W13" i="1"/>
  <c r="X13" i="1" s="1"/>
  <c r="W29" i="1"/>
  <c r="X29" i="1" s="1"/>
  <c r="W45" i="1"/>
  <c r="X45" i="1" s="1"/>
  <c r="W49" i="1"/>
  <c r="X49" i="1" s="1"/>
  <c r="W57" i="1"/>
  <c r="X57" i="1" s="1"/>
  <c r="W61" i="1"/>
  <c r="X61" i="1" s="1"/>
  <c r="W69" i="1"/>
  <c r="X69" i="1" s="1"/>
  <c r="W81" i="1"/>
  <c r="X81" i="1" s="1"/>
  <c r="W89" i="1"/>
  <c r="X89" i="1" s="1"/>
  <c r="W97" i="1"/>
  <c r="X97" i="1" s="1"/>
  <c r="W117" i="1"/>
  <c r="X117" i="1" s="1"/>
  <c r="W141" i="1"/>
  <c r="X141" i="1" s="1"/>
  <c r="W153" i="1"/>
  <c r="X153" i="1" s="1"/>
  <c r="W161" i="1"/>
  <c r="X161" i="1" s="1"/>
  <c r="W169" i="1"/>
  <c r="X169" i="1" s="1"/>
  <c r="W181" i="1"/>
  <c r="X181" i="1" s="1"/>
  <c r="W193" i="1"/>
  <c r="X193" i="1" s="1"/>
  <c r="W205" i="1"/>
  <c r="X205" i="1" s="1"/>
  <c r="W213" i="1"/>
  <c r="X213" i="1" s="1"/>
  <c r="W225" i="1"/>
  <c r="X225" i="1" s="1"/>
  <c r="W233" i="1"/>
  <c r="X233" i="1" s="1"/>
  <c r="W241" i="1"/>
  <c r="X241" i="1" s="1"/>
  <c r="W253" i="1"/>
  <c r="X253" i="1" s="1"/>
  <c r="W261" i="1"/>
  <c r="X261" i="1" s="1"/>
  <c r="W273" i="1"/>
  <c r="X273" i="1" s="1"/>
  <c r="W281" i="1"/>
  <c r="X281" i="1" s="1"/>
  <c r="W285" i="1"/>
  <c r="X285" i="1" s="1"/>
  <c r="W293" i="1"/>
  <c r="X293" i="1" s="1"/>
  <c r="W297" i="1"/>
  <c r="X297" i="1" s="1"/>
  <c r="W305" i="1"/>
  <c r="X305" i="1" s="1"/>
  <c r="W313" i="1"/>
  <c r="X313" i="1" s="1"/>
  <c r="W317" i="1"/>
  <c r="X317" i="1" s="1"/>
  <c r="W325" i="1"/>
  <c r="X325" i="1" s="1"/>
  <c r="W337" i="1"/>
  <c r="X337" i="1" s="1"/>
  <c r="W345" i="1"/>
  <c r="X345" i="1" s="1"/>
  <c r="W349" i="1"/>
  <c r="X349" i="1" s="1"/>
  <c r="W357" i="1"/>
  <c r="X357" i="1" s="1"/>
  <c r="W361" i="1"/>
  <c r="X361" i="1" s="1"/>
  <c r="W397" i="1"/>
  <c r="X397" i="1" s="1"/>
  <c r="W409" i="1"/>
  <c r="X409" i="1" s="1"/>
  <c r="W421" i="1"/>
  <c r="X421" i="1" s="1"/>
  <c r="W429" i="1"/>
  <c r="X429" i="1" s="1"/>
  <c r="W441" i="1"/>
  <c r="X441" i="1" s="1"/>
  <c r="W449" i="1"/>
  <c r="X449" i="1" s="1"/>
  <c r="W461" i="1"/>
  <c r="X461" i="1" s="1"/>
  <c r="W473" i="1"/>
  <c r="X473" i="1" s="1"/>
  <c r="W481" i="1"/>
  <c r="X481" i="1" s="1"/>
  <c r="W10" i="1"/>
  <c r="X10" i="1" s="1"/>
  <c r="W26" i="1"/>
  <c r="X26" i="1" s="1"/>
  <c r="W42" i="1"/>
  <c r="X42" i="1" s="1"/>
  <c r="W54" i="1"/>
  <c r="X54" i="1" s="1"/>
  <c r="W58" i="1"/>
  <c r="X58" i="1" s="1"/>
  <c r="W110" i="1"/>
  <c r="X110" i="1" s="1"/>
  <c r="W114" i="1"/>
  <c r="X114" i="1" s="1"/>
  <c r="W130" i="1"/>
  <c r="X130" i="1" s="1"/>
  <c r="W134" i="1"/>
  <c r="X134" i="1" s="1"/>
  <c r="W138" i="1"/>
  <c r="X138" i="1" s="1"/>
  <c r="W158" i="1"/>
  <c r="X158" i="1" s="1"/>
  <c r="W166" i="1"/>
  <c r="X166" i="1" s="1"/>
  <c r="W170" i="1"/>
  <c r="X170" i="1" s="1"/>
  <c r="W174" i="1"/>
  <c r="X174" i="1" s="1"/>
  <c r="W190" i="1"/>
  <c r="X190" i="1" s="1"/>
  <c r="W198" i="1"/>
  <c r="X198" i="1" s="1"/>
  <c r="W202" i="1"/>
  <c r="X202" i="1" s="1"/>
  <c r="W210" i="1"/>
  <c r="X210" i="1" s="1"/>
  <c r="W214" i="1"/>
  <c r="X214" i="1" s="1"/>
  <c r="W218" i="1"/>
  <c r="X218" i="1" s="1"/>
  <c r="W230" i="1"/>
  <c r="X230" i="1" s="1"/>
  <c r="W234" i="1"/>
  <c r="X234" i="1" s="1"/>
  <c r="W246" i="1"/>
  <c r="X246" i="1" s="1"/>
  <c r="W250" i="1"/>
  <c r="X250" i="1" s="1"/>
  <c r="W258" i="1"/>
  <c r="X258" i="1" s="1"/>
  <c r="W270" i="1"/>
  <c r="X270" i="1" s="1"/>
  <c r="W274" i="1"/>
  <c r="X274" i="1" s="1"/>
  <c r="W282" i="1"/>
  <c r="X282" i="1" s="1"/>
  <c r="W286" i="1"/>
  <c r="X286" i="1" s="1"/>
  <c r="W294" i="1"/>
  <c r="X294" i="1" s="1"/>
  <c r="W298" i="1"/>
  <c r="X298" i="1" s="1"/>
  <c r="W310" i="1"/>
  <c r="X310" i="1" s="1"/>
  <c r="W318" i="1"/>
  <c r="X318" i="1" s="1"/>
  <c r="W322" i="1"/>
  <c r="X322" i="1" s="1"/>
  <c r="W11" i="1"/>
  <c r="X11" i="1" s="1"/>
  <c r="W15" i="1"/>
  <c r="X15" i="1" s="1"/>
  <c r="W19" i="1"/>
  <c r="X19" i="1" s="1"/>
  <c r="W23" i="1"/>
  <c r="X23" i="1" s="1"/>
  <c r="W27" i="1"/>
  <c r="X27" i="1" s="1"/>
  <c r="W31" i="1"/>
  <c r="X31" i="1" s="1"/>
  <c r="W35" i="1"/>
  <c r="X35" i="1" s="1"/>
  <c r="W39" i="1"/>
  <c r="X39" i="1" s="1"/>
  <c r="W43" i="1"/>
  <c r="X43" i="1" s="1"/>
  <c r="W47" i="1"/>
  <c r="X47" i="1" s="1"/>
  <c r="W51" i="1"/>
  <c r="X51" i="1" s="1"/>
  <c r="W55" i="1"/>
  <c r="X55" i="1" s="1"/>
  <c r="W59" i="1"/>
  <c r="X59" i="1" s="1"/>
  <c r="W63" i="1"/>
  <c r="X63" i="1" s="1"/>
  <c r="W67" i="1"/>
  <c r="X67" i="1" s="1"/>
  <c r="W71" i="1"/>
  <c r="X71" i="1" s="1"/>
  <c r="W75" i="1"/>
  <c r="X75" i="1" s="1"/>
  <c r="W79" i="1"/>
  <c r="X79" i="1" s="1"/>
  <c r="W83" i="1"/>
  <c r="X83" i="1" s="1"/>
  <c r="W87" i="1"/>
  <c r="X87" i="1" s="1"/>
  <c r="W91" i="1"/>
  <c r="X91" i="1" s="1"/>
  <c r="W95" i="1"/>
  <c r="X95" i="1" s="1"/>
  <c r="W99" i="1"/>
  <c r="X99" i="1" s="1"/>
  <c r="W103" i="1"/>
  <c r="X103" i="1" s="1"/>
  <c r="W107" i="1"/>
  <c r="X107" i="1" s="1"/>
  <c r="W123" i="1"/>
  <c r="X123" i="1" s="1"/>
  <c r="W127" i="1"/>
  <c r="X127" i="1" s="1"/>
  <c r="W131" i="1"/>
  <c r="X131" i="1" s="1"/>
  <c r="W135" i="1"/>
  <c r="X135" i="1" s="1"/>
  <c r="W139" i="1"/>
  <c r="X139" i="1" s="1"/>
  <c r="W143" i="1"/>
  <c r="X143" i="1" s="1"/>
  <c r="W147" i="1"/>
  <c r="X147" i="1" s="1"/>
  <c r="W151" i="1"/>
  <c r="X151" i="1" s="1"/>
  <c r="W155" i="1"/>
  <c r="X155" i="1" s="1"/>
  <c r="W159" i="1"/>
  <c r="X159" i="1" s="1"/>
  <c r="W163" i="1"/>
  <c r="X163" i="1" s="1"/>
  <c r="W167" i="1"/>
  <c r="X167" i="1" s="1"/>
  <c r="W171" i="1"/>
  <c r="X171" i="1" s="1"/>
  <c r="W175" i="1"/>
  <c r="X175" i="1" s="1"/>
  <c r="W179" i="1"/>
  <c r="X179" i="1" s="1"/>
  <c r="W183" i="1"/>
  <c r="X183" i="1" s="1"/>
  <c r="W187" i="1"/>
  <c r="X187" i="1" s="1"/>
  <c r="W17" i="1"/>
  <c r="X17" i="1" s="1"/>
  <c r="W21" i="1"/>
  <c r="X21" i="1" s="1"/>
  <c r="W41" i="1"/>
  <c r="X41" i="1" s="1"/>
  <c r="W73" i="1"/>
  <c r="X73" i="1" s="1"/>
  <c r="W101" i="1"/>
  <c r="X101" i="1" s="1"/>
  <c r="W109" i="1"/>
  <c r="X109" i="1" s="1"/>
  <c r="W125" i="1"/>
  <c r="X125" i="1" s="1"/>
  <c r="W133" i="1"/>
  <c r="X133" i="1" s="1"/>
  <c r="W145" i="1"/>
  <c r="X145" i="1" s="1"/>
  <c r="W177" i="1"/>
  <c r="X177" i="1" s="1"/>
  <c r="W189" i="1"/>
  <c r="X189" i="1" s="1"/>
  <c r="W197" i="1"/>
  <c r="X197" i="1" s="1"/>
  <c r="W201" i="1"/>
  <c r="X201" i="1" s="1"/>
  <c r="W217" i="1"/>
  <c r="X217" i="1" s="1"/>
  <c r="W221" i="1"/>
  <c r="X221" i="1" s="1"/>
  <c r="W237" i="1"/>
  <c r="X237" i="1" s="1"/>
  <c r="W245" i="1"/>
  <c r="X245" i="1" s="1"/>
  <c r="W269" i="1"/>
  <c r="X269" i="1" s="1"/>
  <c r="W277" i="1"/>
  <c r="X277" i="1" s="1"/>
  <c r="W301" i="1"/>
  <c r="X301" i="1" s="1"/>
  <c r="W309" i="1"/>
  <c r="X309" i="1" s="1"/>
  <c r="W321" i="1"/>
  <c r="X321" i="1" s="1"/>
  <c r="W329" i="1"/>
  <c r="X329" i="1" s="1"/>
  <c r="W341" i="1"/>
  <c r="X341" i="1" s="1"/>
  <c r="W393" i="1"/>
  <c r="X393" i="1" s="1"/>
  <c r="W405" i="1"/>
  <c r="X405" i="1" s="1"/>
  <c r="W417" i="1"/>
  <c r="X417" i="1" s="1"/>
  <c r="W433" i="1"/>
  <c r="X433" i="1" s="1"/>
  <c r="W437" i="1"/>
  <c r="X437" i="1" s="1"/>
  <c r="W453" i="1"/>
  <c r="X453" i="1" s="1"/>
  <c r="W465" i="1"/>
  <c r="X465" i="1" s="1"/>
  <c r="W469" i="1"/>
  <c r="X469" i="1" s="1"/>
  <c r="W485" i="1"/>
  <c r="X485" i="1" s="1"/>
  <c r="W489" i="1"/>
  <c r="X489" i="1" s="1"/>
  <c r="W493" i="1"/>
  <c r="X493" i="1" s="1"/>
  <c r="W497" i="1"/>
  <c r="X497" i="1" s="1"/>
  <c r="W501" i="1"/>
  <c r="X501" i="1" s="1"/>
  <c r="W505" i="1"/>
  <c r="X505" i="1" s="1"/>
  <c r="W509" i="1"/>
  <c r="X509" i="1" s="1"/>
  <c r="W513" i="1"/>
  <c r="X513" i="1" s="1"/>
  <c r="W517" i="1"/>
  <c r="X517" i="1" s="1"/>
  <c r="W521" i="1"/>
  <c r="X521" i="1" s="1"/>
  <c r="W525" i="1"/>
  <c r="X525" i="1" s="1"/>
  <c r="W529" i="1"/>
  <c r="X529" i="1" s="1"/>
  <c r="W533" i="1"/>
  <c r="X533" i="1" s="1"/>
  <c r="W537" i="1"/>
  <c r="X537" i="1" s="1"/>
  <c r="W541" i="1"/>
  <c r="X541" i="1" s="1"/>
  <c r="W545" i="1"/>
  <c r="X545" i="1" s="1"/>
  <c r="W191" i="1"/>
  <c r="X191" i="1" s="1"/>
  <c r="W195" i="1"/>
  <c r="X195" i="1" s="1"/>
  <c r="W199" i="1"/>
  <c r="X199" i="1" s="1"/>
  <c r="W203" i="1"/>
  <c r="X203" i="1" s="1"/>
  <c r="W207" i="1"/>
  <c r="X207" i="1" s="1"/>
  <c r="W211" i="1"/>
  <c r="X211" i="1" s="1"/>
  <c r="W215" i="1"/>
  <c r="X215" i="1" s="1"/>
  <c r="W219" i="1"/>
  <c r="X219" i="1" s="1"/>
  <c r="W223" i="1"/>
  <c r="X223" i="1" s="1"/>
  <c r="W227" i="1"/>
  <c r="X227" i="1" s="1"/>
  <c r="W231" i="1"/>
  <c r="X231" i="1" s="1"/>
  <c r="W235" i="1"/>
  <c r="X235" i="1" s="1"/>
  <c r="W239" i="1"/>
  <c r="X239" i="1" s="1"/>
  <c r="W243" i="1"/>
  <c r="X243" i="1" s="1"/>
  <c r="W247" i="1"/>
  <c r="X247" i="1" s="1"/>
  <c r="W251" i="1"/>
  <c r="X251" i="1" s="1"/>
  <c r="W255" i="1"/>
  <c r="X255" i="1" s="1"/>
  <c r="W259" i="1"/>
  <c r="X259" i="1" s="1"/>
  <c r="W263" i="1"/>
  <c r="X263" i="1" s="1"/>
  <c r="W267" i="1"/>
  <c r="X267" i="1" s="1"/>
  <c r="W271" i="1"/>
  <c r="X271" i="1" s="1"/>
  <c r="W275" i="1"/>
  <c r="X275" i="1" s="1"/>
  <c r="W279" i="1"/>
  <c r="X279" i="1" s="1"/>
  <c r="W283" i="1"/>
  <c r="X283" i="1" s="1"/>
  <c r="W287" i="1"/>
  <c r="X287" i="1" s="1"/>
  <c r="W291" i="1"/>
  <c r="X291" i="1" s="1"/>
  <c r="W295" i="1"/>
  <c r="X295" i="1" s="1"/>
  <c r="W299" i="1"/>
  <c r="X299" i="1" s="1"/>
  <c r="W303" i="1"/>
  <c r="X303" i="1" s="1"/>
  <c r="W307" i="1"/>
  <c r="X307" i="1" s="1"/>
  <c r="W311" i="1"/>
  <c r="X311" i="1" s="1"/>
  <c r="W549" i="1"/>
  <c r="X549" i="1" s="1"/>
  <c r="W553" i="1"/>
  <c r="X553" i="1" s="1"/>
  <c r="W557" i="1"/>
  <c r="X557" i="1" s="1"/>
  <c r="W561" i="1"/>
  <c r="X561" i="1" s="1"/>
  <c r="W565" i="1"/>
  <c r="X565" i="1" s="1"/>
  <c r="W569" i="1"/>
  <c r="X569" i="1" s="1"/>
  <c r="W573" i="1"/>
  <c r="X573" i="1" s="1"/>
  <c r="W577" i="1"/>
  <c r="X577" i="1" s="1"/>
  <c r="W581" i="1"/>
  <c r="X581" i="1" s="1"/>
  <c r="W585" i="1"/>
  <c r="X585" i="1" s="1"/>
  <c r="W589" i="1"/>
  <c r="X589" i="1" s="1"/>
  <c r="W593" i="1"/>
  <c r="X593" i="1" s="1"/>
  <c r="W597" i="1"/>
  <c r="X597" i="1" s="1"/>
  <c r="W601" i="1"/>
  <c r="X601" i="1" s="1"/>
  <c r="W605" i="1"/>
  <c r="X605" i="1" s="1"/>
  <c r="W609" i="1"/>
  <c r="X609" i="1" s="1"/>
  <c r="W613" i="1"/>
  <c r="X613" i="1" s="1"/>
  <c r="W617" i="1"/>
  <c r="X617" i="1" s="1"/>
  <c r="W621" i="1"/>
  <c r="X621" i="1" s="1"/>
  <c r="W625" i="1"/>
  <c r="X625" i="1" s="1"/>
  <c r="W629" i="1"/>
  <c r="X629" i="1" s="1"/>
  <c r="W633" i="1"/>
  <c r="X633" i="1" s="1"/>
  <c r="W637" i="1"/>
  <c r="X637" i="1" s="1"/>
  <c r="W641" i="1"/>
  <c r="X641" i="1" s="1"/>
  <c r="W645" i="1"/>
  <c r="X645" i="1" s="1"/>
  <c r="W649" i="1"/>
  <c r="X649" i="1" s="1"/>
  <c r="W653" i="1"/>
  <c r="X653" i="1" s="1"/>
  <c r="W657" i="1"/>
  <c r="X657" i="1" s="1"/>
  <c r="W661" i="1"/>
  <c r="X661" i="1" s="1"/>
  <c r="W665" i="1"/>
  <c r="X665" i="1" s="1"/>
  <c r="W669" i="1"/>
  <c r="X669" i="1" s="1"/>
  <c r="W673" i="1"/>
  <c r="X673" i="1" s="1"/>
  <c r="W677" i="1"/>
  <c r="X677" i="1" s="1"/>
  <c r="W681" i="1"/>
  <c r="X681" i="1" s="1"/>
  <c r="W685" i="1"/>
  <c r="X685" i="1" s="1"/>
  <c r="W689" i="1"/>
  <c r="X689" i="1" s="1"/>
  <c r="W358" i="1"/>
  <c r="X358" i="1" s="1"/>
  <c r="W362" i="1"/>
  <c r="X362" i="1" s="1"/>
  <c r="W366" i="1"/>
  <c r="X366" i="1" s="1"/>
  <c r="W370" i="1"/>
  <c r="X370" i="1" s="1"/>
  <c r="W374" i="1"/>
  <c r="X374" i="1" s="1"/>
  <c r="W378" i="1"/>
  <c r="X378" i="1" s="1"/>
  <c r="W382" i="1"/>
  <c r="X382" i="1" s="1"/>
  <c r="W386" i="1"/>
  <c r="X386" i="1" s="1"/>
  <c r="W390" i="1"/>
  <c r="X390" i="1" s="1"/>
  <c r="W394" i="1"/>
  <c r="X394" i="1" s="1"/>
  <c r="W398" i="1"/>
  <c r="X398" i="1" s="1"/>
  <c r="W402" i="1"/>
  <c r="X402" i="1" s="1"/>
  <c r="W406" i="1"/>
  <c r="X406" i="1" s="1"/>
  <c r="W410" i="1"/>
  <c r="X410" i="1" s="1"/>
  <c r="W414" i="1"/>
  <c r="X414" i="1" s="1"/>
  <c r="W418" i="1"/>
  <c r="X418" i="1" s="1"/>
  <c r="W422" i="1"/>
  <c r="X422" i="1" s="1"/>
  <c r="W426" i="1"/>
  <c r="X426" i="1" s="1"/>
  <c r="W430" i="1"/>
  <c r="X430" i="1" s="1"/>
  <c r="W434" i="1"/>
  <c r="X434" i="1" s="1"/>
  <c r="W438" i="1"/>
  <c r="X438" i="1" s="1"/>
  <c r="W442" i="1"/>
  <c r="X442" i="1" s="1"/>
  <c r="W446" i="1"/>
  <c r="X446" i="1" s="1"/>
  <c r="W450" i="1"/>
  <c r="X450" i="1" s="1"/>
  <c r="W454" i="1"/>
  <c r="X454" i="1" s="1"/>
  <c r="W458" i="1"/>
  <c r="X458" i="1" s="1"/>
  <c r="W462" i="1"/>
  <c r="X462" i="1" s="1"/>
  <c r="W466" i="1"/>
  <c r="X466" i="1" s="1"/>
  <c r="W470" i="1"/>
  <c r="X470" i="1" s="1"/>
  <c r="W474" i="1"/>
  <c r="X474" i="1" s="1"/>
  <c r="W478" i="1"/>
  <c r="X478" i="1" s="1"/>
  <c r="W482" i="1"/>
  <c r="X482" i="1" s="1"/>
  <c r="W486" i="1"/>
  <c r="X486" i="1" s="1"/>
  <c r="W490" i="1"/>
  <c r="X490" i="1" s="1"/>
  <c r="W494" i="1"/>
  <c r="X494" i="1" s="1"/>
  <c r="W498" i="1"/>
  <c r="X498" i="1" s="1"/>
  <c r="W502" i="1"/>
  <c r="X502" i="1" s="1"/>
  <c r="W506" i="1"/>
  <c r="X506" i="1" s="1"/>
  <c r="W510" i="1"/>
  <c r="X510" i="1" s="1"/>
  <c r="W514" i="1"/>
  <c r="X514" i="1" s="1"/>
  <c r="W518" i="1"/>
  <c r="X518" i="1" s="1"/>
  <c r="W522" i="1"/>
  <c r="X522" i="1" s="1"/>
  <c r="W526" i="1"/>
  <c r="X526" i="1" s="1"/>
  <c r="W530" i="1"/>
  <c r="X530" i="1" s="1"/>
  <c r="W534" i="1"/>
  <c r="X534" i="1" s="1"/>
  <c r="W538" i="1"/>
  <c r="X538" i="1" s="1"/>
  <c r="W542" i="1"/>
  <c r="X542" i="1" s="1"/>
  <c r="W546" i="1"/>
  <c r="X546" i="1" s="1"/>
  <c r="W550" i="1"/>
  <c r="X550" i="1" s="1"/>
  <c r="W554" i="1"/>
  <c r="X554" i="1" s="1"/>
  <c r="W558" i="1"/>
  <c r="X558" i="1" s="1"/>
  <c r="W566" i="1"/>
  <c r="X566" i="1" s="1"/>
  <c r="W574" i="1"/>
  <c r="X574" i="1" s="1"/>
  <c r="W582" i="1"/>
  <c r="X582" i="1" s="1"/>
  <c r="W590" i="1"/>
  <c r="X590" i="1" s="1"/>
  <c r="W598" i="1"/>
  <c r="X598" i="1" s="1"/>
  <c r="W602" i="1"/>
  <c r="X602" i="1" s="1"/>
  <c r="W606" i="1"/>
  <c r="X606" i="1" s="1"/>
  <c r="W610" i="1"/>
  <c r="X610" i="1" s="1"/>
  <c r="W618" i="1"/>
  <c r="X618" i="1" s="1"/>
  <c r="W622" i="1"/>
  <c r="X622" i="1" s="1"/>
  <c r="W626" i="1"/>
  <c r="X626" i="1" s="1"/>
  <c r="W630" i="1"/>
  <c r="X630" i="1" s="1"/>
  <c r="W634" i="1"/>
  <c r="X634" i="1" s="1"/>
  <c r="W638" i="1"/>
  <c r="X638" i="1" s="1"/>
  <c r="W642" i="1"/>
  <c r="X642" i="1" s="1"/>
  <c r="W646" i="1"/>
  <c r="X646" i="1" s="1"/>
  <c r="W650" i="1"/>
  <c r="X650" i="1" s="1"/>
  <c r="W654" i="1"/>
  <c r="X654" i="1" s="1"/>
  <c r="W658" i="1"/>
  <c r="X658" i="1" s="1"/>
  <c r="W662" i="1"/>
  <c r="X662" i="1" s="1"/>
  <c r="W666" i="1"/>
  <c r="X666" i="1" s="1"/>
  <c r="W670" i="1"/>
  <c r="X670" i="1" s="1"/>
  <c r="W674" i="1"/>
  <c r="X674" i="1" s="1"/>
  <c r="W678" i="1"/>
  <c r="X678" i="1" s="1"/>
  <c r="W682" i="1"/>
  <c r="X682" i="1" s="1"/>
  <c r="W686" i="1"/>
  <c r="X686" i="1" s="1"/>
  <c r="W690" i="1"/>
  <c r="X690" i="1" s="1"/>
  <c r="W737" i="1"/>
  <c r="X737" i="1" s="1"/>
  <c r="W741" i="1"/>
  <c r="X741" i="1" s="1"/>
  <c r="W745" i="1"/>
  <c r="X745" i="1" s="1"/>
  <c r="W749" i="1"/>
  <c r="X749" i="1" s="1"/>
  <c r="W753" i="1"/>
  <c r="X753" i="1" s="1"/>
  <c r="W757" i="1"/>
  <c r="X757" i="1" s="1"/>
  <c r="W765" i="1"/>
  <c r="X765" i="1" s="1"/>
  <c r="W693" i="1"/>
  <c r="X693" i="1" s="1"/>
  <c r="W697" i="1"/>
  <c r="X697" i="1" s="1"/>
  <c r="W701" i="1"/>
  <c r="X701" i="1" s="1"/>
  <c r="W705" i="1"/>
  <c r="X705" i="1" s="1"/>
  <c r="W709" i="1"/>
  <c r="X709" i="1" s="1"/>
  <c r="W713" i="1"/>
  <c r="X713" i="1" s="1"/>
  <c r="W717" i="1"/>
  <c r="X717" i="1" s="1"/>
  <c r="W721" i="1"/>
  <c r="X721" i="1" s="1"/>
  <c r="W725" i="1"/>
  <c r="X725" i="1" s="1"/>
  <c r="W729" i="1"/>
  <c r="X729" i="1" s="1"/>
  <c r="W733" i="1"/>
  <c r="X733" i="1" s="1"/>
  <c r="W115" i="1"/>
  <c r="X115" i="1" s="1"/>
  <c r="W119" i="1"/>
  <c r="X119" i="1" s="1"/>
  <c r="W111" i="1"/>
  <c r="X111" i="1" s="1"/>
  <c r="W144" i="1"/>
  <c r="X144" i="1" s="1"/>
  <c r="W148" i="1"/>
  <c r="X148" i="1" s="1"/>
  <c r="W315" i="1"/>
  <c r="X315" i="1" s="1"/>
  <c r="W319" i="1"/>
  <c r="X319" i="1" s="1"/>
  <c r="W323" i="1"/>
  <c r="X323" i="1" s="1"/>
  <c r="W327" i="1"/>
  <c r="X327" i="1" s="1"/>
  <c r="W331" i="1"/>
  <c r="X331" i="1" s="1"/>
  <c r="W335" i="1"/>
  <c r="X335" i="1" s="1"/>
  <c r="W339" i="1"/>
  <c r="X339" i="1" s="1"/>
  <c r="W343" i="1"/>
  <c r="X343" i="1" s="1"/>
  <c r="W347" i="1"/>
  <c r="X347" i="1" s="1"/>
  <c r="W351" i="1"/>
  <c r="X351" i="1" s="1"/>
  <c r="W355" i="1"/>
  <c r="X355" i="1" s="1"/>
  <c r="W359" i="1"/>
  <c r="X359" i="1" s="1"/>
  <c r="W365" i="1"/>
  <c r="X365" i="1" s="1"/>
  <c r="W369" i="1"/>
  <c r="X369" i="1" s="1"/>
  <c r="W373" i="1"/>
  <c r="X373" i="1" s="1"/>
  <c r="W377" i="1"/>
  <c r="X377" i="1" s="1"/>
  <c r="W381" i="1"/>
  <c r="X381" i="1" s="1"/>
  <c r="W385" i="1"/>
  <c r="X385" i="1" s="1"/>
  <c r="W389" i="1"/>
  <c r="X389" i="1" s="1"/>
  <c r="W428" i="1"/>
  <c r="X428" i="1" s="1"/>
  <c r="W436" i="1"/>
  <c r="X436" i="1" s="1"/>
  <c r="W444" i="1"/>
  <c r="X444" i="1" s="1"/>
  <c r="W452" i="1"/>
  <c r="X452" i="1" s="1"/>
  <c r="W460" i="1"/>
  <c r="X460" i="1" s="1"/>
  <c r="W472" i="1"/>
  <c r="X472" i="1" s="1"/>
  <c r="W480" i="1"/>
  <c r="X480" i="1" s="1"/>
  <c r="W468" i="1"/>
  <c r="X468" i="1" s="1"/>
  <c r="W476" i="1"/>
  <c r="X476" i="1" s="1"/>
  <c r="W484" i="1"/>
  <c r="X484" i="1" s="1"/>
  <c r="W488" i="1"/>
  <c r="X488" i="1" s="1"/>
  <c r="W492" i="1"/>
  <c r="X492" i="1" s="1"/>
  <c r="W496" i="1"/>
  <c r="X496" i="1" s="1"/>
  <c r="W500" i="1"/>
  <c r="X500" i="1" s="1"/>
  <c r="W504" i="1"/>
  <c r="X504" i="1" s="1"/>
  <c r="W508" i="1"/>
  <c r="X508" i="1" s="1"/>
  <c r="W512" i="1"/>
  <c r="X512" i="1" s="1"/>
  <c r="W516" i="1"/>
  <c r="X516" i="1" s="1"/>
  <c r="W520" i="1"/>
  <c r="X520" i="1" s="1"/>
  <c r="W524" i="1"/>
  <c r="X524" i="1" s="1"/>
  <c r="W528" i="1"/>
  <c r="X528" i="1" s="1"/>
  <c r="W532" i="1"/>
  <c r="X532" i="1" s="1"/>
  <c r="W536" i="1"/>
  <c r="X536" i="1" s="1"/>
  <c r="W540" i="1"/>
  <c r="X540" i="1" s="1"/>
  <c r="W544" i="1"/>
  <c r="X544" i="1" s="1"/>
  <c r="W548" i="1"/>
  <c r="X548" i="1" s="1"/>
  <c r="W552" i="1"/>
  <c r="X552" i="1" s="1"/>
  <c r="W556" i="1"/>
  <c r="X556" i="1" s="1"/>
  <c r="W562" i="1"/>
  <c r="X562" i="1" s="1"/>
  <c r="W570" i="1"/>
  <c r="X570" i="1" s="1"/>
  <c r="W578" i="1"/>
  <c r="X578" i="1" s="1"/>
  <c r="W586" i="1"/>
  <c r="X586" i="1" s="1"/>
  <c r="W594" i="1"/>
  <c r="X594" i="1" s="1"/>
  <c r="W560" i="1"/>
  <c r="X560" i="1" s="1"/>
  <c r="W564" i="1"/>
  <c r="X564" i="1" s="1"/>
  <c r="W568" i="1"/>
  <c r="X568" i="1" s="1"/>
  <c r="W572" i="1"/>
  <c r="X572" i="1" s="1"/>
  <c r="W576" i="1"/>
  <c r="X576" i="1" s="1"/>
  <c r="W580" i="1"/>
  <c r="X580" i="1" s="1"/>
  <c r="W584" i="1"/>
  <c r="X584" i="1" s="1"/>
  <c r="W588" i="1"/>
  <c r="X588" i="1" s="1"/>
  <c r="W592" i="1"/>
  <c r="X592" i="1" s="1"/>
  <c r="W596" i="1"/>
  <c r="X596" i="1" s="1"/>
  <c r="W600" i="1"/>
  <c r="X600" i="1" s="1"/>
  <c r="W614" i="1"/>
  <c r="X614" i="1" s="1"/>
  <c r="W695" i="1"/>
  <c r="X695" i="1" s="1"/>
  <c r="W696" i="1"/>
  <c r="X696" i="1" s="1"/>
  <c r="W699" i="1"/>
  <c r="X699" i="1" s="1"/>
  <c r="W700" i="1"/>
  <c r="X700" i="1" s="1"/>
  <c r="W703" i="1"/>
  <c r="X703" i="1" s="1"/>
  <c r="W704" i="1"/>
  <c r="X704" i="1" s="1"/>
  <c r="W707" i="1"/>
  <c r="X707" i="1" s="1"/>
  <c r="W708" i="1"/>
  <c r="X708" i="1" s="1"/>
  <c r="W711" i="1"/>
  <c r="X711" i="1" s="1"/>
  <c r="W712" i="1"/>
  <c r="X712" i="1" s="1"/>
  <c r="W715" i="1"/>
  <c r="X715" i="1" s="1"/>
  <c r="W716" i="1"/>
  <c r="X716" i="1" s="1"/>
  <c r="W719" i="1"/>
  <c r="X719" i="1" s="1"/>
  <c r="W720" i="1"/>
  <c r="X720" i="1" s="1"/>
  <c r="W723" i="1"/>
  <c r="X723" i="1" s="1"/>
  <c r="W724" i="1"/>
  <c r="X724" i="1" s="1"/>
  <c r="W727" i="1"/>
  <c r="X727" i="1" s="1"/>
  <c r="W728" i="1"/>
  <c r="X728" i="1" s="1"/>
  <c r="W731" i="1"/>
  <c r="X731" i="1" s="1"/>
  <c r="W732" i="1"/>
  <c r="X732" i="1" s="1"/>
  <c r="W735" i="1"/>
  <c r="X735" i="1" s="1"/>
  <c r="W738" i="1"/>
  <c r="X738" i="1" s="1"/>
  <c r="W742" i="1"/>
  <c r="X742" i="1" s="1"/>
  <c r="W746" i="1"/>
  <c r="X746" i="1" s="1"/>
  <c r="W750" i="1"/>
  <c r="X750" i="1" s="1"/>
  <c r="W754" i="1"/>
  <c r="X754" i="1" s="1"/>
  <c r="W758" i="1"/>
  <c r="X758" i="1" s="1"/>
  <c r="W762" i="1"/>
  <c r="X762" i="1" s="1"/>
  <c r="W766" i="1"/>
  <c r="X766" i="1" s="1"/>
  <c r="W694" i="1"/>
  <c r="X694" i="1" s="1"/>
  <c r="W698" i="1"/>
  <c r="X698" i="1" s="1"/>
  <c r="W702" i="1"/>
  <c r="X702" i="1" s="1"/>
  <c r="W706" i="1"/>
  <c r="X706" i="1" s="1"/>
  <c r="W710" i="1"/>
  <c r="X710" i="1" s="1"/>
  <c r="W714" i="1"/>
  <c r="X714" i="1" s="1"/>
  <c r="W718" i="1"/>
  <c r="X718" i="1" s="1"/>
  <c r="W722" i="1"/>
  <c r="X722" i="1" s="1"/>
  <c r="W726" i="1"/>
  <c r="X726" i="1" s="1"/>
  <c r="W730" i="1"/>
  <c r="X730" i="1" s="1"/>
  <c r="W734" i="1"/>
  <c r="X734" i="1" s="1"/>
  <c r="W736" i="1"/>
  <c r="X736" i="1" s="1"/>
  <c r="W740" i="1"/>
  <c r="X740" i="1" s="1"/>
  <c r="W744" i="1"/>
  <c r="X744" i="1" s="1"/>
  <c r="W748" i="1"/>
  <c r="X748" i="1" s="1"/>
  <c r="W752" i="1"/>
  <c r="X752" i="1" s="1"/>
  <c r="W756" i="1"/>
  <c r="X756" i="1" s="1"/>
  <c r="W760" i="1"/>
  <c r="X760" i="1" s="1"/>
  <c r="W764" i="1"/>
  <c r="X764" i="1" s="1"/>
  <c r="I471" i="52"/>
  <c r="I100" i="52"/>
  <c r="I570" i="52"/>
  <c r="D618" i="2"/>
  <c r="K158" i="54"/>
  <c r="K237" i="54"/>
  <c r="K361" i="54"/>
  <c r="K207" i="54"/>
  <c r="K99" i="54"/>
  <c r="K148" i="54"/>
  <c r="K498" i="54"/>
  <c r="K675" i="54"/>
  <c r="K68" i="54"/>
  <c r="K29" i="54"/>
  <c r="K709" i="54"/>
  <c r="K324" i="54"/>
  <c r="K578" i="54"/>
  <c r="K523" i="54"/>
  <c r="K132" i="54"/>
  <c r="K103" i="54"/>
  <c r="K671" i="54"/>
  <c r="K659" i="54"/>
  <c r="K219" i="54"/>
  <c r="K620" i="54"/>
  <c r="K461" i="54"/>
  <c r="K279" i="54"/>
  <c r="K731" i="54"/>
  <c r="K717" i="54"/>
  <c r="K301" i="54"/>
  <c r="K505" i="54"/>
  <c r="K593" i="54"/>
  <c r="K322" i="54"/>
  <c r="K123" i="54"/>
  <c r="K469" i="54"/>
  <c r="K510" i="54"/>
  <c r="K210" i="54"/>
  <c r="K377" i="54"/>
  <c r="K402" i="54"/>
  <c r="K32" i="54"/>
  <c r="K196" i="54"/>
  <c r="K316" i="54"/>
  <c r="K450" i="54"/>
  <c r="K447" i="54"/>
  <c r="K344" i="54"/>
  <c r="K168" i="54"/>
  <c r="K688" i="54"/>
  <c r="K109" i="54"/>
  <c r="K736" i="54"/>
  <c r="K315" i="54"/>
  <c r="K529" i="54"/>
  <c r="K637" i="54"/>
  <c r="K55" i="54"/>
  <c r="K493" i="54"/>
  <c r="K108" i="54"/>
  <c r="K486" i="54"/>
  <c r="K102" i="54"/>
  <c r="K346" i="54"/>
  <c r="K124" i="54"/>
  <c r="K472" i="54"/>
  <c r="K416" i="54"/>
  <c r="K288" i="54"/>
  <c r="K232" i="54"/>
  <c r="K385" i="54"/>
  <c r="K25" i="54"/>
  <c r="K70" i="54"/>
  <c r="K674" i="54"/>
  <c r="K627" i="54"/>
  <c r="K373" i="54"/>
  <c r="K215" i="54"/>
  <c r="K521" i="54"/>
  <c r="K475" i="54"/>
  <c r="K468" i="54"/>
  <c r="K559" i="54"/>
  <c r="K598" i="54"/>
  <c r="K638" i="54"/>
  <c r="K445" i="54"/>
  <c r="K383" i="54"/>
  <c r="K737" i="54"/>
  <c r="K161" i="54"/>
  <c r="K489" i="54"/>
  <c r="K77" i="54"/>
  <c r="K241" i="54"/>
  <c r="K414" i="54"/>
  <c r="K174" i="54"/>
  <c r="K393" i="54"/>
  <c r="K262" i="54"/>
  <c r="K338" i="54"/>
  <c r="K135" i="54"/>
  <c r="K130" i="54"/>
  <c r="K534" i="54"/>
  <c r="K205" i="54"/>
  <c r="K22" i="54"/>
  <c r="K71" i="54"/>
  <c r="K455" i="54"/>
  <c r="K554" i="54"/>
  <c r="K662" i="54"/>
  <c r="K518" i="54"/>
  <c r="K555" i="54"/>
  <c r="K546" i="54"/>
  <c r="K574" i="54"/>
  <c r="K739" i="54"/>
  <c r="K53" i="54"/>
  <c r="K509" i="54"/>
  <c r="K532" i="54"/>
  <c r="K281" i="54"/>
  <c r="K499" i="54"/>
  <c r="K389" i="54"/>
  <c r="K495" i="54"/>
  <c r="K738" i="54"/>
  <c r="K35" i="54"/>
  <c r="K180" i="54"/>
  <c r="K230" i="54"/>
  <c r="K156" i="54"/>
  <c r="B156" i="54"/>
  <c r="B610" i="54"/>
  <c r="B449" i="54"/>
  <c r="B65" i="54"/>
  <c r="B282" i="54"/>
  <c r="B320" i="54"/>
  <c r="B439" i="54"/>
  <c r="B602" i="54"/>
  <c r="B694" i="54"/>
  <c r="B48" i="54"/>
  <c r="B462" i="54"/>
  <c r="B148" i="54"/>
  <c r="B284" i="54"/>
  <c r="B473" i="54"/>
  <c r="B513" i="54"/>
  <c r="B178" i="54"/>
  <c r="B742" i="54"/>
  <c r="B668" i="54"/>
  <c r="B119" i="54"/>
  <c r="B754" i="54"/>
  <c r="B79" i="54"/>
  <c r="B520" i="54"/>
  <c r="B579" i="54"/>
  <c r="B86" i="54"/>
  <c r="B226" i="54"/>
  <c r="B88" i="54"/>
  <c r="B188" i="54"/>
  <c r="B384" i="54"/>
  <c r="B687" i="54"/>
  <c r="B238" i="54"/>
  <c r="B330" i="54"/>
  <c r="B10" i="54"/>
  <c r="B432" i="54"/>
  <c r="B691" i="54"/>
  <c r="B413" i="54"/>
  <c r="B189" i="54"/>
  <c r="B227" i="54"/>
  <c r="B436" i="54"/>
  <c r="B263" i="54"/>
  <c r="B706" i="54"/>
  <c r="B576" i="54"/>
  <c r="B117" i="54"/>
  <c r="B435" i="54"/>
  <c r="B502" i="54"/>
  <c r="B625" i="54"/>
  <c r="B333" i="54"/>
  <c r="B255" i="54"/>
  <c r="B406" i="54"/>
  <c r="B753" i="54"/>
  <c r="B280" i="54"/>
  <c r="B588" i="54"/>
  <c r="B134" i="54"/>
  <c r="B276" i="54"/>
  <c r="B681" i="54"/>
  <c r="B679" i="54"/>
  <c r="B332" i="54"/>
  <c r="B421" i="54"/>
  <c r="B303" i="54"/>
  <c r="B21" i="54"/>
  <c r="B283" i="54"/>
  <c r="B451" i="54"/>
  <c r="B643" i="54"/>
  <c r="B101" i="54"/>
  <c r="B72" i="54"/>
  <c r="B73" i="54"/>
  <c r="B412" i="54"/>
  <c r="B711" i="54"/>
  <c r="B673" i="54"/>
  <c r="B26" i="54"/>
  <c r="B500" i="54"/>
  <c r="B561" i="54"/>
  <c r="B394" i="54"/>
  <c r="B31" i="54"/>
  <c r="B84" i="54"/>
  <c r="B242" i="54"/>
  <c r="B419" i="54"/>
  <c r="B693" i="54"/>
  <c r="B619" i="54"/>
  <c r="B366" i="54"/>
  <c r="B712" i="54"/>
  <c r="B175" i="54"/>
  <c r="B47" i="54"/>
  <c r="B740" i="54"/>
  <c r="B391" i="54"/>
  <c r="B213" i="54"/>
  <c r="B301" i="54"/>
  <c r="B663" i="54"/>
  <c r="B118" i="54"/>
  <c r="B734" i="54"/>
  <c r="B692" i="54"/>
  <c r="B268" i="54"/>
  <c r="B585" i="54"/>
  <c r="B482" i="54"/>
  <c r="B273" i="54"/>
  <c r="B593" i="54"/>
  <c r="B624" i="54"/>
  <c r="B186" i="54"/>
  <c r="B104" i="54"/>
  <c r="B577" i="54"/>
  <c r="B8" i="54"/>
  <c r="B294" i="54"/>
  <c r="B444" i="54"/>
  <c r="B434" i="54"/>
  <c r="B258" i="54"/>
  <c r="B49" i="54"/>
  <c r="B210" i="54"/>
  <c r="B42" i="54"/>
  <c r="B266" i="54"/>
  <c r="B115" i="54"/>
  <c r="B756" i="54"/>
  <c r="B167" i="54"/>
  <c r="B377" i="54"/>
  <c r="B713" i="54"/>
  <c r="B382" i="54"/>
  <c r="B122" i="54"/>
  <c r="B91" i="54"/>
  <c r="B147" i="54"/>
  <c r="B402" i="54"/>
  <c r="B470" i="54"/>
  <c r="B743" i="54"/>
  <c r="B508" i="54"/>
  <c r="B450" i="54"/>
  <c r="B463" i="54"/>
  <c r="B253" i="54"/>
  <c r="B431" i="54"/>
  <c r="B199" i="54"/>
  <c r="B401" i="54"/>
  <c r="B151" i="54"/>
  <c r="B646" i="54"/>
  <c r="B641" i="54"/>
  <c r="B511" i="54"/>
  <c r="B533" i="54"/>
  <c r="B615" i="54"/>
  <c r="B259" i="54"/>
  <c r="B365" i="54"/>
  <c r="B464" i="54"/>
  <c r="B629" i="54"/>
  <c r="B453" i="54"/>
  <c r="B217" i="54"/>
  <c r="B652" i="54"/>
  <c r="B376" i="54"/>
  <c r="B736" i="54"/>
  <c r="B315" i="54"/>
  <c r="B85" i="54"/>
  <c r="B660" i="54"/>
  <c r="B143" i="54"/>
  <c r="B285" i="54"/>
  <c r="B543" i="54"/>
  <c r="B133" i="54"/>
  <c r="B618" i="54"/>
  <c r="B97" i="54"/>
  <c r="B57" i="54"/>
  <c r="B654" i="54"/>
  <c r="B368" i="54"/>
  <c r="B33" i="54"/>
  <c r="B69" i="54"/>
  <c r="B486" i="54"/>
  <c r="B488" i="54"/>
  <c r="B372" i="54"/>
  <c r="B730" i="54"/>
  <c r="B428" i="54"/>
  <c r="B571" i="54"/>
  <c r="B586" i="54"/>
  <c r="B183" i="54"/>
  <c r="B630" i="54"/>
  <c r="B346" i="54"/>
  <c r="B642" i="54"/>
  <c r="B251" i="54"/>
  <c r="B59" i="54"/>
  <c r="B562" i="54"/>
  <c r="B567" i="54"/>
  <c r="B206" i="54"/>
  <c r="B128" i="54"/>
  <c r="B146" i="54"/>
  <c r="B124" i="54"/>
  <c r="B524" i="54"/>
  <c r="B287" i="54"/>
  <c r="B723" i="54"/>
  <c r="B341" i="54"/>
  <c r="B603" i="54"/>
  <c r="B752" i="54"/>
  <c r="B9" i="54"/>
  <c r="B58" i="54"/>
  <c r="B264" i="54"/>
  <c r="B733" i="54"/>
  <c r="B325" i="54"/>
  <c r="B448" i="54"/>
  <c r="B267" i="54"/>
  <c r="B223" i="54"/>
  <c r="B110" i="54"/>
  <c r="B311" i="54"/>
  <c r="B686" i="54"/>
  <c r="B374" i="54"/>
  <c r="B348" i="54"/>
  <c r="B631" i="54"/>
  <c r="B312" i="54"/>
  <c r="B607" i="54"/>
  <c r="B331" i="54"/>
  <c r="B443" i="54"/>
  <c r="B27" i="54"/>
  <c r="B635" i="54"/>
  <c r="B182" i="54"/>
  <c r="B608" i="54"/>
  <c r="B551" i="54"/>
  <c r="B317" i="54"/>
  <c r="B683" i="54"/>
  <c r="B150" i="54"/>
  <c r="B293" i="54"/>
  <c r="B70" i="54"/>
  <c r="B515" i="54"/>
  <c r="B410" i="54"/>
  <c r="B197" i="54"/>
  <c r="B362" i="54"/>
  <c r="B627" i="54"/>
  <c r="B605" i="54"/>
  <c r="B747" i="54"/>
  <c r="B160" i="54"/>
  <c r="B623" i="54"/>
  <c r="B399" i="54"/>
  <c r="B725" i="54"/>
  <c r="B54" i="54"/>
  <c r="B131" i="54"/>
  <c r="B714" i="54"/>
  <c r="B87" i="54"/>
  <c r="B370" i="54"/>
  <c r="B193" i="54"/>
  <c r="B596" i="54"/>
  <c r="B690" i="54"/>
  <c r="B707" i="54"/>
  <c r="B467" i="54"/>
  <c r="B24" i="54"/>
  <c r="B222" i="54"/>
  <c r="B669" i="54"/>
  <c r="B405" i="54"/>
  <c r="B127" i="54"/>
  <c r="B299" i="54"/>
  <c r="B289" i="54"/>
  <c r="B722" i="54"/>
  <c r="B541" i="54"/>
  <c r="B121" i="54"/>
  <c r="B40" i="54"/>
  <c r="B38" i="54"/>
  <c r="B746" i="54"/>
  <c r="B17" i="54"/>
  <c r="B557" i="54"/>
  <c r="B343" i="54"/>
  <c r="B265" i="54"/>
  <c r="B745" i="54"/>
  <c r="B387" i="54"/>
  <c r="B248" i="54"/>
  <c r="B383" i="54"/>
  <c r="B214" i="54"/>
  <c r="B664" i="54"/>
  <c r="B649" i="54"/>
  <c r="B489" i="54"/>
  <c r="B310" i="54"/>
  <c r="B77" i="54"/>
  <c r="B477" i="54"/>
  <c r="B153" i="54"/>
  <c r="B553" i="54"/>
  <c r="B363" i="54"/>
  <c r="B407" i="54"/>
  <c r="B83" i="54"/>
  <c r="B755" i="54"/>
  <c r="B573" i="54"/>
  <c r="B701" i="54"/>
  <c r="B329" i="54"/>
  <c r="B545" i="54"/>
  <c r="B570" i="54"/>
  <c r="B393" i="54"/>
  <c r="B218" i="54"/>
  <c r="B708" i="54"/>
  <c r="B452" i="54"/>
  <c r="B39" i="54"/>
  <c r="B411" i="54"/>
  <c r="B342" i="54"/>
  <c r="B616" i="54"/>
  <c r="B456" i="54"/>
  <c r="B458" i="54"/>
  <c r="B424" i="54"/>
  <c r="B270" i="54"/>
  <c r="B506" i="54"/>
  <c r="B677" i="54"/>
  <c r="B328" i="54"/>
  <c r="B699" i="54"/>
  <c r="B536" i="54"/>
  <c r="B152" i="54"/>
  <c r="B260" i="54"/>
  <c r="B418" i="54"/>
  <c r="B205" i="54"/>
  <c r="B89" i="54"/>
  <c r="B622" i="54"/>
  <c r="B525" i="54"/>
  <c r="B112" i="54"/>
  <c r="B501" i="54"/>
  <c r="B565" i="54"/>
  <c r="B729" i="54"/>
  <c r="B172" i="54"/>
  <c r="B336" i="54"/>
  <c r="B170" i="54"/>
  <c r="B594" i="54"/>
  <c r="B302" i="54"/>
  <c r="B609" i="54"/>
  <c r="B354" i="54"/>
  <c r="B427" i="54"/>
  <c r="B601" i="54"/>
  <c r="B695" i="54"/>
  <c r="B676" i="54"/>
  <c r="B678" i="54"/>
  <c r="B595" i="54"/>
  <c r="B420" i="54"/>
  <c r="B626" i="54"/>
  <c r="B542" i="54"/>
  <c r="B18" i="54"/>
  <c r="B139" i="54"/>
  <c r="B247" i="54"/>
  <c r="B544" i="54"/>
  <c r="B235" i="54"/>
  <c r="B703" i="54"/>
  <c r="B261" i="54"/>
  <c r="B404" i="54"/>
  <c r="B563" i="54"/>
  <c r="B278" i="54"/>
  <c r="B474" i="54"/>
  <c r="B580" i="54"/>
  <c r="B106" i="54"/>
  <c r="B667" i="54"/>
  <c r="B295" i="54"/>
  <c r="B438" i="54"/>
  <c r="B650" i="54"/>
  <c r="B644" i="54"/>
  <c r="B200" i="54"/>
  <c r="B697" i="54"/>
  <c r="B364" i="54"/>
  <c r="B114" i="54"/>
  <c r="B396" i="54"/>
  <c r="B340" i="54"/>
  <c r="B655" i="54"/>
  <c r="B240" i="54"/>
  <c r="B574" i="54"/>
  <c r="B700" i="54"/>
  <c r="B23" i="54"/>
  <c r="B721" i="54"/>
  <c r="B11" i="54"/>
  <c r="B718" i="54"/>
  <c r="B397" i="54"/>
  <c r="B440" i="54"/>
  <c r="B716" i="54"/>
  <c r="B381" i="54"/>
  <c r="B141" i="54"/>
  <c r="B590" i="54"/>
  <c r="B257" i="54"/>
  <c r="B92" i="54"/>
  <c r="B535" i="54"/>
  <c r="B337" i="54"/>
  <c r="B187" i="54"/>
  <c r="B327" i="54"/>
  <c r="B516" i="54"/>
  <c r="B173" i="54"/>
  <c r="B388" i="54"/>
  <c r="B386" i="54"/>
  <c r="B639" i="54"/>
  <c r="B154" i="54"/>
  <c r="B181" i="54"/>
  <c r="B575" i="54"/>
  <c r="B171" i="54"/>
  <c r="B389" i="54"/>
  <c r="B347" i="54"/>
  <c r="B495" i="54"/>
  <c r="B611" i="54"/>
  <c r="B738" i="54"/>
  <c r="B350" i="54"/>
  <c r="B35" i="54"/>
  <c r="B409" i="54"/>
  <c r="B180" i="54"/>
  <c r="B230" i="54"/>
  <c r="F610" i="54"/>
  <c r="F158" i="54"/>
  <c r="F449" i="54"/>
  <c r="F169" i="54"/>
  <c r="F63" i="54"/>
  <c r="F65" i="54"/>
  <c r="F282" i="54"/>
  <c r="F237" i="54"/>
  <c r="F320" i="54"/>
  <c r="F361" i="54"/>
  <c r="F439" i="54"/>
  <c r="F207" i="54"/>
  <c r="F602" i="54"/>
  <c r="F694" i="54"/>
  <c r="F48" i="54"/>
  <c r="F462" i="54"/>
  <c r="F99" i="54"/>
  <c r="F148" i="54"/>
  <c r="F471" i="54"/>
  <c r="F284" i="54"/>
  <c r="F433" i="54"/>
  <c r="F653" i="54"/>
  <c r="F473" i="54"/>
  <c r="F367" i="54"/>
  <c r="F335" i="54"/>
  <c r="F513" i="54"/>
  <c r="F178" i="54"/>
  <c r="F498" i="54"/>
  <c r="F742" i="54"/>
  <c r="F138" i="54"/>
  <c r="F442" i="54"/>
  <c r="F668" i="54"/>
  <c r="F675" i="54"/>
  <c r="F119" i="54"/>
  <c r="F82" i="54"/>
  <c r="F754" i="54"/>
  <c r="F79" i="54"/>
  <c r="F68" i="54"/>
  <c r="F34" i="54"/>
  <c r="F520" i="54"/>
  <c r="F334" i="54"/>
  <c r="F29" i="54"/>
  <c r="F314" i="54"/>
  <c r="F709" i="54"/>
  <c r="F579" i="54"/>
  <c r="F86" i="54"/>
  <c r="F226" i="54"/>
  <c r="F324" i="54"/>
  <c r="F88" i="54"/>
  <c r="F188" i="54"/>
  <c r="F578" i="54"/>
  <c r="F523" i="54"/>
  <c r="F384" i="54"/>
  <c r="F132" i="54"/>
  <c r="F564" i="54"/>
  <c r="F751" i="54"/>
  <c r="F687" i="54"/>
  <c r="F238" i="54"/>
  <c r="F330" i="54"/>
  <c r="F10" i="54"/>
  <c r="F432" i="54"/>
  <c r="F651" i="54"/>
  <c r="F243" i="54"/>
  <c r="F691" i="54"/>
  <c r="F413" i="54"/>
  <c r="F549" i="54"/>
  <c r="F189" i="54"/>
  <c r="F227" i="54"/>
  <c r="F436" i="54"/>
  <c r="F263" i="54"/>
  <c r="F706" i="54"/>
  <c r="F576" i="54"/>
  <c r="F74" i="54"/>
  <c r="F103" i="54"/>
  <c r="F117" i="54"/>
  <c r="F236" i="54"/>
  <c r="F435" i="54"/>
  <c r="F502" i="54"/>
  <c r="F522" i="54"/>
  <c r="F496" i="54"/>
  <c r="F671" i="54"/>
  <c r="F659" i="54"/>
  <c r="F286" i="54"/>
  <c r="F28" i="54"/>
  <c r="F625" i="54"/>
  <c r="F192" i="54"/>
  <c r="F290" i="54"/>
  <c r="F333" i="54"/>
  <c r="F255" i="54"/>
  <c r="F406" i="54"/>
  <c r="F748" i="54"/>
  <c r="F732" i="54"/>
  <c r="F684" i="54"/>
  <c r="F753" i="54"/>
  <c r="F44" i="54"/>
  <c r="F219" i="54"/>
  <c r="F52" i="54"/>
  <c r="F280" i="54"/>
  <c r="F588" i="54"/>
  <c r="F134" i="54"/>
  <c r="F276" i="54"/>
  <c r="F45" i="54"/>
  <c r="F681" i="54"/>
  <c r="F679" i="54"/>
  <c r="F375" i="54"/>
  <c r="F113" i="54"/>
  <c r="F332" i="54"/>
  <c r="F620" i="54"/>
  <c r="F421" i="54"/>
  <c r="F303" i="54"/>
  <c r="F60" i="54"/>
  <c r="F21" i="54"/>
  <c r="F208" i="54"/>
  <c r="F741" i="54"/>
  <c r="F540" i="54"/>
  <c r="F461" i="54"/>
  <c r="F279" i="54"/>
  <c r="F492" i="54"/>
  <c r="F283" i="54"/>
  <c r="F451" i="54"/>
  <c r="F658" i="54"/>
  <c r="F643" i="54"/>
  <c r="F101" i="54"/>
  <c r="F254" i="54"/>
  <c r="F72" i="54"/>
  <c r="F73" i="54"/>
  <c r="F412" i="54"/>
  <c r="F202" i="54"/>
  <c r="F711" i="54"/>
  <c r="F673" i="54"/>
  <c r="F26" i="54"/>
  <c r="F313" i="54"/>
  <c r="F145" i="54"/>
  <c r="F429" i="54"/>
  <c r="F62" i="54"/>
  <c r="F309" i="54"/>
  <c r="F500" i="54"/>
  <c r="F561" i="54"/>
  <c r="F394" i="54"/>
  <c r="F547" i="54"/>
  <c r="F613" i="54"/>
  <c r="F31" i="54"/>
  <c r="F84" i="54"/>
  <c r="F242" i="54"/>
  <c r="F537" i="54"/>
  <c r="F100" i="54"/>
  <c r="F719" i="54"/>
  <c r="F657" i="54"/>
  <c r="F419" i="54"/>
  <c r="F693" i="54"/>
  <c r="F619" i="54"/>
  <c r="F366" i="54"/>
  <c r="F731" i="54"/>
  <c r="F712" i="54"/>
  <c r="F175" i="54"/>
  <c r="F717" i="54"/>
  <c r="F13" i="54"/>
  <c r="F47" i="54"/>
  <c r="F740" i="54"/>
  <c r="F484" i="54"/>
  <c r="F437" i="54"/>
  <c r="F391" i="54"/>
  <c r="F213" i="54"/>
  <c r="F349" i="54"/>
  <c r="F301" i="54"/>
  <c r="F111" i="54"/>
  <c r="F390" i="54"/>
  <c r="F50" i="54"/>
  <c r="F663" i="54"/>
  <c r="F621" i="54"/>
  <c r="F120" i="54"/>
  <c r="F118" i="54"/>
  <c r="F505" i="54"/>
  <c r="F519" i="54"/>
  <c r="F441" i="54"/>
  <c r="F734" i="54"/>
  <c r="F692" i="54"/>
  <c r="F268" i="54"/>
  <c r="F66" i="54"/>
  <c r="F585" i="54"/>
  <c r="F661" i="54"/>
  <c r="F482" i="54"/>
  <c r="F184" i="54"/>
  <c r="F352" i="54"/>
  <c r="F273" i="54"/>
  <c r="F593" i="54"/>
  <c r="F624" i="54"/>
  <c r="F186" i="54"/>
  <c r="F322" i="54"/>
  <c r="F104" i="54"/>
  <c r="F198" i="54"/>
  <c r="F577" i="54"/>
  <c r="F8" i="54"/>
  <c r="F209" i="54"/>
  <c r="F123" i="54"/>
  <c r="F294" i="54"/>
  <c r="F469" i="54"/>
  <c r="F12" i="54"/>
  <c r="F444" i="54"/>
  <c r="F256" i="54"/>
  <c r="F434" i="54"/>
  <c r="F258" i="54"/>
  <c r="F558" i="54"/>
  <c r="F49" i="54"/>
  <c r="F510" i="54"/>
  <c r="F210" i="54"/>
  <c r="F42" i="54"/>
  <c r="F357" i="54"/>
  <c r="F266" i="54"/>
  <c r="F14" i="54"/>
  <c r="F250" i="54"/>
  <c r="F115" i="54"/>
  <c r="F756" i="54"/>
  <c r="F647" i="54"/>
  <c r="F167" i="54"/>
  <c r="F479" i="54"/>
  <c r="F377" i="54"/>
  <c r="F454" i="54"/>
  <c r="F713" i="54"/>
  <c r="F527" i="54"/>
  <c r="F382" i="54"/>
  <c r="F122" i="54"/>
  <c r="F478" i="54"/>
  <c r="F91" i="54"/>
  <c r="F147" i="54"/>
  <c r="F402" i="54"/>
  <c r="F32" i="54"/>
  <c r="F351" i="54"/>
  <c r="F196" i="54"/>
  <c r="F304" i="54"/>
  <c r="F702" i="54"/>
  <c r="F76" i="54"/>
  <c r="F316" i="54"/>
  <c r="F296" i="54"/>
  <c r="F203" i="54"/>
  <c r="F470" i="54"/>
  <c r="F743" i="54"/>
  <c r="F508" i="54"/>
  <c r="F274" i="54"/>
  <c r="F450" i="54"/>
  <c r="F463" i="54"/>
  <c r="F253" i="54"/>
  <c r="F431" i="54"/>
  <c r="F30" i="54"/>
  <c r="F126" i="54"/>
  <c r="F199" i="54"/>
  <c r="F447" i="54"/>
  <c r="F401" i="54"/>
  <c r="F151" i="54"/>
  <c r="F177" i="54"/>
  <c r="F606" i="54"/>
  <c r="F646" i="54"/>
  <c r="F344" i="54"/>
  <c r="F641" i="54"/>
  <c r="F511" i="54"/>
  <c r="F533" i="54"/>
  <c r="F615" i="54"/>
  <c r="F168" i="54"/>
  <c r="F259" i="54"/>
  <c r="F688" i="54"/>
  <c r="F483" i="54"/>
  <c r="F94" i="54"/>
  <c r="F365" i="54"/>
  <c r="F400" i="54"/>
  <c r="F408" i="54"/>
  <c r="F109" i="54"/>
  <c r="F464" i="54"/>
  <c r="F629" i="54"/>
  <c r="F453" i="54"/>
  <c r="F217" i="54"/>
  <c r="F652" i="54"/>
  <c r="F233" i="54"/>
  <c r="F306" i="54"/>
  <c r="F376" i="54"/>
  <c r="F666" i="54"/>
  <c r="F736" i="54"/>
  <c r="F315" i="54"/>
  <c r="F529" i="54"/>
  <c r="F85" i="54"/>
  <c r="F211" i="54"/>
  <c r="F660" i="54"/>
  <c r="F656" i="54"/>
  <c r="F358" i="54"/>
  <c r="F481" i="54"/>
  <c r="F143" i="54"/>
  <c r="F75" i="54"/>
  <c r="F16" i="54"/>
  <c r="F285" i="54"/>
  <c r="F229" i="54"/>
  <c r="F637" i="54"/>
  <c r="F543" i="54"/>
  <c r="F133" i="54"/>
  <c r="F618" i="54"/>
  <c r="F97" i="54"/>
  <c r="F682" i="54"/>
  <c r="F57" i="54"/>
  <c r="F654" i="54"/>
  <c r="F125" i="54"/>
  <c r="F395" i="54"/>
  <c r="F368" i="54"/>
  <c r="F33" i="54"/>
  <c r="F55" i="54"/>
  <c r="F503" i="54"/>
  <c r="F493" i="54"/>
  <c r="F750" i="54"/>
  <c r="F466" i="54"/>
  <c r="F636" i="54"/>
  <c r="F234" i="54"/>
  <c r="F69" i="54"/>
  <c r="F108" i="54"/>
  <c r="F572" i="54"/>
  <c r="F486" i="54"/>
  <c r="F149" i="54"/>
  <c r="F488" i="54"/>
  <c r="F640" i="54"/>
  <c r="F372" i="54"/>
  <c r="F730" i="54"/>
  <c r="F727" i="54"/>
  <c r="F589" i="54"/>
  <c r="F102" i="54"/>
  <c r="F428" i="54"/>
  <c r="F571" i="54"/>
  <c r="F586" i="54"/>
  <c r="F183" i="54"/>
  <c r="F246" i="54"/>
  <c r="F201" i="54"/>
  <c r="F630" i="54"/>
  <c r="F600" i="54"/>
  <c r="F346" i="54"/>
  <c r="F487" i="54"/>
  <c r="F642" i="54"/>
  <c r="F251" i="54"/>
  <c r="F59" i="54"/>
  <c r="F562" i="54"/>
  <c r="F567" i="54"/>
  <c r="F271" i="54"/>
  <c r="F504" i="54"/>
  <c r="F206" i="54"/>
  <c r="F128" i="54"/>
  <c r="F146" i="54"/>
  <c r="F124" i="54"/>
  <c r="F524" i="54"/>
  <c r="F287" i="54"/>
  <c r="F723" i="54"/>
  <c r="F685" i="54"/>
  <c r="F341" i="54"/>
  <c r="F603" i="54"/>
  <c r="F472" i="54"/>
  <c r="F416" i="54"/>
  <c r="F726" i="54"/>
  <c r="F752" i="54"/>
  <c r="F164" i="54"/>
  <c r="F9" i="54"/>
  <c r="F528" i="54"/>
  <c r="F531" i="54"/>
  <c r="F58" i="54"/>
  <c r="F288" i="54"/>
  <c r="F264" i="54"/>
  <c r="F733" i="54"/>
  <c r="F325" i="54"/>
  <c r="F448" i="54"/>
  <c r="F267" i="54"/>
  <c r="F144" i="54"/>
  <c r="F223" i="54"/>
  <c r="F380" i="54"/>
  <c r="F110" i="54"/>
  <c r="F311" i="54"/>
  <c r="F686" i="54"/>
  <c r="F604" i="54"/>
  <c r="F374" i="54"/>
  <c r="F348" i="54"/>
  <c r="F423" i="54"/>
  <c r="F195" i="54"/>
  <c r="F497" i="54"/>
  <c r="F244" i="54"/>
  <c r="F617" i="54"/>
  <c r="F232" i="54"/>
  <c r="F212" i="54"/>
  <c r="F631" i="54"/>
  <c r="F548" i="54"/>
  <c r="F321" i="54"/>
  <c r="F728" i="54"/>
  <c r="F715" i="54"/>
  <c r="F312" i="54"/>
  <c r="F417" i="54"/>
  <c r="F607" i="54"/>
  <c r="F331" i="54"/>
  <c r="F459" i="54"/>
  <c r="F107" i="54"/>
  <c r="F443" i="54"/>
  <c r="F385" i="54"/>
  <c r="F27" i="54"/>
  <c r="F635" i="54"/>
  <c r="F182" i="54"/>
  <c r="F608" i="54"/>
  <c r="F551" i="54"/>
  <c r="F252" i="54"/>
  <c r="F317" i="54"/>
  <c r="F683" i="54"/>
  <c r="F476" i="54"/>
  <c r="F150" i="54"/>
  <c r="F140" i="54"/>
  <c r="F25" i="54"/>
  <c r="F323" i="54"/>
  <c r="F634" i="54"/>
  <c r="F293" i="54"/>
  <c r="F70" i="54"/>
  <c r="F674" i="54"/>
  <c r="F165" i="54"/>
  <c r="F552" i="54"/>
  <c r="F515" i="54"/>
  <c r="F614" i="54"/>
  <c r="F410" i="54"/>
  <c r="F197" i="54"/>
  <c r="F398" i="54"/>
  <c r="F64" i="54"/>
  <c r="F362" i="54"/>
  <c r="F591" i="54"/>
  <c r="F627" i="54"/>
  <c r="F605" i="54"/>
  <c r="F747" i="54"/>
  <c r="F373" i="54"/>
  <c r="F160" i="54"/>
  <c r="F93" i="54"/>
  <c r="F623" i="54"/>
  <c r="F399" i="54"/>
  <c r="F326" i="54"/>
  <c r="F725" i="54"/>
  <c r="F215" i="54"/>
  <c r="F220" i="54"/>
  <c r="F460" i="54"/>
  <c r="F54" i="54"/>
  <c r="F521" i="54"/>
  <c r="F185" i="54"/>
  <c r="F131" i="54"/>
  <c r="F457" i="54"/>
  <c r="F714" i="54"/>
  <c r="F587" i="54"/>
  <c r="F632" i="54"/>
  <c r="F475" i="54"/>
  <c r="F581" i="54"/>
  <c r="F87" i="54"/>
  <c r="F356" i="54"/>
  <c r="F370" i="54"/>
  <c r="F698" i="54"/>
  <c r="F193" i="54"/>
  <c r="F596" i="54"/>
  <c r="F137" i="54"/>
  <c r="F690" i="54"/>
  <c r="F318" i="54"/>
  <c r="F707" i="54"/>
  <c r="F467" i="54"/>
  <c r="F176" i="54"/>
  <c r="F24" i="54"/>
  <c r="F222" i="54"/>
  <c r="F468" i="54"/>
  <c r="F669" i="54"/>
  <c r="F249" i="54"/>
  <c r="F680" i="54"/>
  <c r="F405" i="54"/>
  <c r="F127" i="54"/>
  <c r="F299" i="54"/>
  <c r="F465" i="54"/>
  <c r="F289" i="54"/>
  <c r="F95" i="54"/>
  <c r="F298" i="54"/>
  <c r="F98" i="54"/>
  <c r="F191" i="54"/>
  <c r="F722" i="54"/>
  <c r="F689" i="54"/>
  <c r="F224" i="54"/>
  <c r="F559" i="54"/>
  <c r="F485" i="54"/>
  <c r="F598" i="54"/>
  <c r="F269" i="54"/>
  <c r="F355" i="54"/>
  <c r="F638" i="54"/>
  <c r="F46" i="54"/>
  <c r="F539" i="54"/>
  <c r="F541" i="54"/>
  <c r="F121" i="54"/>
  <c r="F445" i="54"/>
  <c r="F353" i="54"/>
  <c r="F56" i="54"/>
  <c r="F40" i="54"/>
  <c r="F38" i="54"/>
  <c r="F129" i="54"/>
  <c r="F41" i="54"/>
  <c r="F746" i="54"/>
  <c r="F17" i="54"/>
  <c r="F557" i="54"/>
  <c r="F343" i="54"/>
  <c r="F584" i="54"/>
  <c r="F480" i="54"/>
  <c r="F19" i="54"/>
  <c r="F265" i="54"/>
  <c r="F745" i="54"/>
  <c r="F387" i="54"/>
  <c r="F248" i="54"/>
  <c r="F383" i="54"/>
  <c r="F214" i="54"/>
  <c r="F538" i="54"/>
  <c r="F737" i="54"/>
  <c r="F161" i="54"/>
  <c r="F664" i="54"/>
  <c r="F649" i="54"/>
  <c r="F633" i="54"/>
  <c r="F489" i="54"/>
  <c r="F225" i="54"/>
  <c r="F116" i="54"/>
  <c r="F163" i="54"/>
  <c r="F310" i="54"/>
  <c r="F77" i="54"/>
  <c r="F514" i="54"/>
  <c r="F530" i="54"/>
  <c r="F422" i="54"/>
  <c r="F477" i="54"/>
  <c r="F153" i="54"/>
  <c r="F553" i="54"/>
  <c r="F363" i="54"/>
  <c r="F407" i="54"/>
  <c r="F241" i="54"/>
  <c r="F696" i="54"/>
  <c r="F512" i="54"/>
  <c r="F83" i="54"/>
  <c r="F755" i="54"/>
  <c r="F735" i="54"/>
  <c r="F573" i="54"/>
  <c r="F701" i="54"/>
  <c r="F329" i="54"/>
  <c r="F545" i="54"/>
  <c r="F414" i="54"/>
  <c r="F174" i="54"/>
  <c r="F570" i="54"/>
  <c r="F393" i="54"/>
  <c r="F262" i="54"/>
  <c r="F136" i="54"/>
  <c r="F218" i="54"/>
  <c r="F708" i="54"/>
  <c r="F452" i="54"/>
  <c r="F39" i="54"/>
  <c r="F411" i="54"/>
  <c r="F338" i="54"/>
  <c r="F342" i="54"/>
  <c r="F710" i="54"/>
  <c r="F392" i="54"/>
  <c r="F135" i="54"/>
  <c r="F272" i="54"/>
  <c r="F616" i="54"/>
  <c r="F705" i="54"/>
  <c r="F456" i="54"/>
  <c r="F458" i="54"/>
  <c r="F424" i="54"/>
  <c r="F270" i="54"/>
  <c r="F506" i="54"/>
  <c r="F677" i="54"/>
  <c r="F672" i="54"/>
  <c r="F328" i="54"/>
  <c r="F526" i="54"/>
  <c r="F130" i="54"/>
  <c r="F699" i="54"/>
  <c r="F345" i="54"/>
  <c r="F536" i="54"/>
  <c r="F152" i="54"/>
  <c r="F260" i="54"/>
  <c r="F15" i="54"/>
  <c r="F534" i="54"/>
  <c r="F665" i="54"/>
  <c r="F166" i="54"/>
  <c r="F418" i="54"/>
  <c r="F205" i="54"/>
  <c r="F89" i="54"/>
  <c r="F622" i="54"/>
  <c r="F446" i="54"/>
  <c r="F20" i="54"/>
  <c r="F525" i="54"/>
  <c r="F112" i="54"/>
  <c r="F501" i="54"/>
  <c r="F565" i="54"/>
  <c r="F729" i="54"/>
  <c r="F172" i="54"/>
  <c r="F305" i="54"/>
  <c r="F336" i="54"/>
  <c r="F170" i="54"/>
  <c r="F90" i="54"/>
  <c r="F37" i="54"/>
  <c r="F22" i="54"/>
  <c r="F71" i="54"/>
  <c r="F724" i="54"/>
  <c r="F594" i="54"/>
  <c r="F302" i="54"/>
  <c r="F455" i="54"/>
  <c r="F275" i="54"/>
  <c r="F43" i="54"/>
  <c r="F609" i="54"/>
  <c r="F354" i="54"/>
  <c r="F427" i="54"/>
  <c r="F601" i="54"/>
  <c r="F695" i="54"/>
  <c r="F676" i="54"/>
  <c r="F61" i="54"/>
  <c r="F678" i="54"/>
  <c r="F517" i="54"/>
  <c r="F595" i="54"/>
  <c r="F420" i="54"/>
  <c r="F626" i="54"/>
  <c r="F550" i="54"/>
  <c r="F542" i="54"/>
  <c r="F18" i="54"/>
  <c r="F139" i="54"/>
  <c r="F247" i="54"/>
  <c r="F583" i="54"/>
  <c r="F544" i="54"/>
  <c r="F491" i="54"/>
  <c r="F80" i="54"/>
  <c r="F235" i="54"/>
  <c r="F749" i="54"/>
  <c r="F379" i="54"/>
  <c r="F308" i="54"/>
  <c r="F703" i="54"/>
  <c r="F159" i="54"/>
  <c r="F78" i="54"/>
  <c r="F261" i="54"/>
  <c r="F307" i="54"/>
  <c r="F404" i="54"/>
  <c r="F563" i="54"/>
  <c r="F278" i="54"/>
  <c r="F628" i="54"/>
  <c r="F599" i="54"/>
  <c r="F566" i="54"/>
  <c r="F319" i="54"/>
  <c r="F67" i="54"/>
  <c r="F157" i="54"/>
  <c r="F426" i="54"/>
  <c r="F292" i="54"/>
  <c r="F415" i="54"/>
  <c r="F554" i="54"/>
  <c r="F474" i="54"/>
  <c r="F556" i="54"/>
  <c r="F580" i="54"/>
  <c r="F648" i="54"/>
  <c r="F106" i="54"/>
  <c r="F667" i="54"/>
  <c r="F295" i="54"/>
  <c r="F662" i="54"/>
  <c r="F438" i="54"/>
  <c r="F650" i="54"/>
  <c r="F644" i="54"/>
  <c r="F200" i="54"/>
  <c r="F507" i="54"/>
  <c r="F291" i="54"/>
  <c r="F51" i="54"/>
  <c r="F697" i="54"/>
  <c r="F364" i="54"/>
  <c r="F369" i="54"/>
  <c r="F569" i="54"/>
  <c r="F518" i="54"/>
  <c r="F114" i="54"/>
  <c r="F403" i="54"/>
  <c r="F371" i="54"/>
  <c r="F555" i="54"/>
  <c r="F560" i="54"/>
  <c r="F546" i="54"/>
  <c r="F396" i="54"/>
  <c r="F340" i="54"/>
  <c r="F582" i="54"/>
  <c r="F655" i="54"/>
  <c r="F240" i="54"/>
  <c r="F162" i="54"/>
  <c r="F612" i="54"/>
  <c r="F574" i="54"/>
  <c r="F670" i="54"/>
  <c r="F700" i="54"/>
  <c r="F739" i="54"/>
  <c r="F23" i="54"/>
  <c r="F721" i="54"/>
  <c r="F53" i="54"/>
  <c r="F11" i="54"/>
  <c r="F718" i="54"/>
  <c r="F397" i="54"/>
  <c r="F440" i="54"/>
  <c r="F716" i="54"/>
  <c r="F381" i="54"/>
  <c r="F744" i="54"/>
  <c r="F568" i="54"/>
  <c r="F221" i="54"/>
  <c r="F645" i="54"/>
  <c r="F141" i="54"/>
  <c r="F590" i="54"/>
  <c r="F231" i="54"/>
  <c r="F509" i="54"/>
  <c r="F257" i="54"/>
  <c r="F92" i="54"/>
  <c r="F532" i="54"/>
  <c r="F36" i="54"/>
  <c r="F535" i="54"/>
  <c r="F337" i="54"/>
  <c r="F142" i="54"/>
  <c r="F194" i="54"/>
  <c r="F187" i="54"/>
  <c r="F105" i="54"/>
  <c r="F327" i="54"/>
  <c r="F516" i="54"/>
  <c r="F173" i="54"/>
  <c r="F592" i="54"/>
  <c r="F359" i="54"/>
  <c r="F281" i="54"/>
  <c r="F388" i="54"/>
  <c r="F386" i="54"/>
  <c r="F204" i="54"/>
  <c r="F300" i="54"/>
  <c r="F430" i="54"/>
  <c r="F639" i="54"/>
  <c r="F490" i="54"/>
  <c r="F154" i="54"/>
  <c r="F181" i="54"/>
  <c r="F575" i="54"/>
  <c r="F499" i="54"/>
  <c r="F339" i="54"/>
  <c r="F277" i="54"/>
  <c r="F171" i="54"/>
  <c r="F389" i="54"/>
  <c r="F347" i="54"/>
  <c r="F495" i="54"/>
  <c r="F239" i="54"/>
  <c r="F611" i="54"/>
  <c r="F179" i="54"/>
  <c r="F738" i="54"/>
  <c r="F350" i="54"/>
  <c r="F35" i="54"/>
  <c r="F409" i="54"/>
  <c r="F180" i="54"/>
  <c r="F378" i="54"/>
  <c r="F297" i="54"/>
  <c r="F230" i="54"/>
  <c r="F156" i="54"/>
  <c r="C694" i="54"/>
  <c r="C99" i="54"/>
  <c r="C148" i="54"/>
  <c r="C138" i="54"/>
  <c r="C593" i="54"/>
  <c r="C210" i="54"/>
  <c r="C402" i="54"/>
  <c r="C450" i="54"/>
  <c r="C736" i="54"/>
  <c r="C346" i="54"/>
  <c r="C124" i="54"/>
  <c r="C70" i="54"/>
  <c r="C747" i="54"/>
  <c r="C383" i="54"/>
  <c r="C77" i="54"/>
  <c r="C389" i="54"/>
  <c r="C347" i="54"/>
  <c r="C495" i="54"/>
  <c r="C738" i="54"/>
  <c r="C350" i="54"/>
  <c r="C35" i="54"/>
  <c r="C409" i="54"/>
  <c r="C180" i="54"/>
  <c r="C230" i="54"/>
  <c r="C156" i="54"/>
  <c r="G99" i="54"/>
  <c r="G148" i="54"/>
  <c r="G593" i="54"/>
  <c r="G210" i="54"/>
  <c r="G402" i="54"/>
  <c r="G450" i="54"/>
  <c r="G736" i="54"/>
  <c r="G346" i="54"/>
  <c r="G124" i="54"/>
  <c r="G70" i="54"/>
  <c r="G383" i="54"/>
  <c r="G77" i="54"/>
  <c r="G389" i="54"/>
  <c r="G347" i="54"/>
  <c r="G495" i="54"/>
  <c r="G738" i="54"/>
  <c r="G350" i="54"/>
  <c r="G35" i="54"/>
  <c r="G409" i="54"/>
  <c r="G180" i="54"/>
  <c r="G230" i="54"/>
  <c r="W775" i="1" l="1"/>
  <c r="V775" i="1"/>
  <c r="L489" i="52"/>
  <c r="N489" i="52" s="1"/>
  <c r="P775" i="1"/>
  <c r="J775" i="1"/>
  <c r="M540" i="52"/>
  <c r="L540" i="52"/>
  <c r="G775" i="1"/>
  <c r="L48" i="52"/>
  <c r="M48" i="52"/>
  <c r="M135" i="52"/>
  <c r="N135" i="52" s="1"/>
  <c r="D754" i="52"/>
  <c r="H754" i="52" s="1"/>
  <c r="M444" i="52"/>
  <c r="M176" i="52"/>
  <c r="L220" i="52"/>
  <c r="N220" i="52" s="1"/>
  <c r="M465" i="52"/>
  <c r="N465" i="52" s="1"/>
  <c r="L578" i="52"/>
  <c r="N578" i="52" s="1"/>
  <c r="L201" i="52"/>
  <c r="N201" i="52" s="1"/>
  <c r="M600" i="52"/>
  <c r="N600" i="52" s="1"/>
  <c r="M625" i="52"/>
  <c r="N625" i="52" s="1"/>
  <c r="L531" i="52"/>
  <c r="N531" i="52" s="1"/>
  <c r="L10" i="52"/>
  <c r="N10" i="52" s="1"/>
  <c r="L583" i="52"/>
  <c r="N583" i="52" s="1"/>
  <c r="L586" i="52"/>
  <c r="N586" i="52" s="1"/>
  <c r="L371" i="52"/>
  <c r="N371" i="52" s="1"/>
  <c r="L241" i="52"/>
  <c r="N241" i="52" s="1"/>
  <c r="M745" i="52"/>
  <c r="N745" i="52" s="1"/>
  <c r="M226" i="52"/>
  <c r="N226" i="52" s="1"/>
  <c r="L214" i="52"/>
  <c r="N214" i="52" s="1"/>
  <c r="L246" i="52"/>
  <c r="N246" i="52" s="1"/>
  <c r="M114" i="52"/>
  <c r="N114" i="52" s="1"/>
  <c r="L404" i="52"/>
  <c r="N404" i="52" s="1"/>
  <c r="L734" i="52"/>
  <c r="N734" i="52" s="1"/>
  <c r="M235" i="52"/>
  <c r="N235" i="52" s="1"/>
  <c r="L124" i="52"/>
  <c r="N124" i="52" s="1"/>
  <c r="L488" i="52"/>
  <c r="N488" i="52" s="1"/>
  <c r="M330" i="52"/>
  <c r="N330" i="52" s="1"/>
  <c r="M42" i="52"/>
  <c r="N42" i="52" s="1"/>
  <c r="L177" i="52"/>
  <c r="N177" i="52" s="1"/>
  <c r="L309" i="52"/>
  <c r="N309" i="52" s="1"/>
  <c r="L524" i="52"/>
  <c r="N524" i="52" s="1"/>
  <c r="M69" i="52"/>
  <c r="N69" i="52" s="1"/>
  <c r="M549" i="52"/>
  <c r="N549" i="52" s="1"/>
  <c r="M681" i="52"/>
  <c r="N681" i="52" s="1"/>
  <c r="M687" i="52"/>
  <c r="N687" i="52" s="1"/>
  <c r="Q775" i="1"/>
  <c r="M204" i="52"/>
  <c r="L204" i="52"/>
  <c r="M115" i="52"/>
  <c r="N115" i="52" s="1"/>
  <c r="M679" i="52"/>
  <c r="M283" i="52"/>
  <c r="N283" i="52" s="1"/>
  <c r="M370" i="52"/>
  <c r="N370" i="52" s="1"/>
  <c r="L775" i="1"/>
  <c r="N775" i="1"/>
  <c r="L679" i="52"/>
  <c r="L444" i="52"/>
  <c r="M389" i="52"/>
  <c r="N389" i="52" s="1"/>
  <c r="L500" i="52"/>
  <c r="N500" i="52" s="1"/>
  <c r="M229" i="52"/>
  <c r="N229" i="52" s="1"/>
  <c r="L176" i="52"/>
  <c r="M311" i="52"/>
  <c r="N311" i="52" s="1"/>
  <c r="M324" i="52"/>
  <c r="N324" i="52" s="1"/>
  <c r="M567" i="52"/>
  <c r="N567" i="52" s="1"/>
  <c r="M325" i="52"/>
  <c r="N325" i="52" s="1"/>
  <c r="J570" i="52"/>
  <c r="M570" i="52"/>
  <c r="N570" i="52" s="1"/>
  <c r="J100" i="52"/>
  <c r="M100" i="52"/>
  <c r="N100" i="52" s="1"/>
  <c r="J471" i="52"/>
  <c r="M471" i="52"/>
  <c r="N471" i="52" s="1"/>
  <c r="I163" i="52"/>
  <c r="I555" i="52"/>
  <c r="I718" i="52"/>
  <c r="I279" i="52"/>
  <c r="I423" i="52"/>
  <c r="I94" i="52"/>
  <c r="I113" i="52"/>
  <c r="I528" i="52"/>
  <c r="I730" i="52"/>
  <c r="I538" i="52"/>
  <c r="I634" i="52"/>
  <c r="I127" i="52"/>
  <c r="I439" i="52"/>
  <c r="I584" i="52"/>
  <c r="I364" i="52"/>
  <c r="I24" i="52"/>
  <c r="I80" i="52"/>
  <c r="I139" i="52"/>
  <c r="G297" i="54"/>
  <c r="G499" i="54"/>
  <c r="G327" i="54"/>
  <c r="G645" i="54"/>
  <c r="G574" i="54"/>
  <c r="G369" i="54"/>
  <c r="G556" i="54"/>
  <c r="G307" i="54"/>
  <c r="G542" i="54"/>
  <c r="G354" i="54"/>
  <c r="G90" i="54"/>
  <c r="G622" i="54"/>
  <c r="G699" i="54"/>
  <c r="G616" i="54"/>
  <c r="G136" i="54"/>
  <c r="G83" i="54"/>
  <c r="G514" i="54"/>
  <c r="G378" i="54"/>
  <c r="G239" i="54"/>
  <c r="G575" i="54"/>
  <c r="G386" i="54"/>
  <c r="G105" i="54"/>
  <c r="G92" i="54"/>
  <c r="G221" i="54"/>
  <c r="G11" i="54"/>
  <c r="G612" i="54"/>
  <c r="G560" i="54"/>
  <c r="G364" i="54"/>
  <c r="G438" i="54"/>
  <c r="G474" i="54"/>
  <c r="G566" i="54"/>
  <c r="G261" i="54"/>
  <c r="G80" i="54"/>
  <c r="G550" i="54"/>
  <c r="G695" i="54"/>
  <c r="G302" i="54"/>
  <c r="G170" i="54"/>
  <c r="G525" i="54"/>
  <c r="G665" i="54"/>
  <c r="G130" i="54"/>
  <c r="G458" i="54"/>
  <c r="G342" i="54"/>
  <c r="G262" i="54"/>
  <c r="G573" i="54"/>
  <c r="G363" i="54"/>
  <c r="G664" i="54"/>
  <c r="G387" i="54"/>
  <c r="G17" i="54"/>
  <c r="G445" i="54"/>
  <c r="G722" i="54"/>
  <c r="G127" i="54"/>
  <c r="G176" i="54"/>
  <c r="G698" i="54"/>
  <c r="G714" i="54"/>
  <c r="G220" i="54"/>
  <c r="G93" i="54"/>
  <c r="G64" i="54"/>
  <c r="G674" i="54"/>
  <c r="G476" i="54"/>
  <c r="G27" i="54"/>
  <c r="G312" i="54"/>
  <c r="G212" i="54"/>
  <c r="G374" i="54"/>
  <c r="G267" i="54"/>
  <c r="G528" i="54"/>
  <c r="G341" i="54"/>
  <c r="G128" i="54"/>
  <c r="G642" i="54"/>
  <c r="G586" i="54"/>
  <c r="G640" i="54"/>
  <c r="G636" i="54"/>
  <c r="G395" i="54"/>
  <c r="G543" i="54"/>
  <c r="G358" i="54"/>
  <c r="G666" i="54"/>
  <c r="G464" i="54"/>
  <c r="G259" i="54"/>
  <c r="G508" i="54"/>
  <c r="G296" i="54"/>
  <c r="G304" i="54"/>
  <c r="G122" i="54"/>
  <c r="G12" i="54"/>
  <c r="G277" i="54"/>
  <c r="G181" i="54"/>
  <c r="G430" i="54"/>
  <c r="G388" i="54"/>
  <c r="G173" i="54"/>
  <c r="G187" i="54"/>
  <c r="G535" i="54"/>
  <c r="G257" i="54"/>
  <c r="G141" i="54"/>
  <c r="G568" i="54"/>
  <c r="G440" i="54"/>
  <c r="G53" i="54"/>
  <c r="G700" i="54"/>
  <c r="G162" i="54"/>
  <c r="G340" i="54"/>
  <c r="G555" i="54"/>
  <c r="G518" i="54"/>
  <c r="G697" i="54"/>
  <c r="G200" i="54"/>
  <c r="G662" i="54"/>
  <c r="G648" i="54"/>
  <c r="G554" i="54"/>
  <c r="G157" i="54"/>
  <c r="G599" i="54"/>
  <c r="G563" i="54"/>
  <c r="G78" i="54"/>
  <c r="G379" i="54"/>
  <c r="G491" i="54"/>
  <c r="G139" i="54"/>
  <c r="G626" i="54"/>
  <c r="G678" i="54"/>
  <c r="G601" i="54"/>
  <c r="G43" i="54"/>
  <c r="G594" i="54"/>
  <c r="G22" i="54"/>
  <c r="G336" i="54"/>
  <c r="G565" i="54"/>
  <c r="G20" i="54"/>
  <c r="G205" i="54"/>
  <c r="G534" i="54"/>
  <c r="G536" i="54"/>
  <c r="G526" i="54"/>
  <c r="G506" i="54"/>
  <c r="G456" i="54"/>
  <c r="G135" i="54"/>
  <c r="G338" i="54"/>
  <c r="G708" i="54"/>
  <c r="G393" i="54"/>
  <c r="G545" i="54"/>
  <c r="G735" i="54"/>
  <c r="G696" i="54"/>
  <c r="G553" i="54"/>
  <c r="G310" i="54"/>
  <c r="G489" i="54"/>
  <c r="G161" i="54"/>
  <c r="G745" i="54"/>
  <c r="G584" i="54"/>
  <c r="G746" i="54"/>
  <c r="G40" i="54"/>
  <c r="G121" i="54"/>
  <c r="G638" i="54"/>
  <c r="G559" i="54"/>
  <c r="G191" i="54"/>
  <c r="G289" i="54"/>
  <c r="G405" i="54"/>
  <c r="G468" i="54"/>
  <c r="G467" i="54"/>
  <c r="G137" i="54"/>
  <c r="G370" i="54"/>
  <c r="G475" i="54"/>
  <c r="G521" i="54"/>
  <c r="G215" i="54"/>
  <c r="G160" i="54"/>
  <c r="G627" i="54"/>
  <c r="G398" i="54"/>
  <c r="G515" i="54"/>
  <c r="G25" i="54"/>
  <c r="G683" i="54"/>
  <c r="G608" i="54"/>
  <c r="G385" i="54"/>
  <c r="G331" i="54"/>
  <c r="G321" i="54"/>
  <c r="G232" i="54"/>
  <c r="G195" i="54"/>
  <c r="G604" i="54"/>
  <c r="G380" i="54"/>
  <c r="G448" i="54"/>
  <c r="G288" i="54"/>
  <c r="G9" i="54"/>
  <c r="G416" i="54"/>
  <c r="G524" i="54"/>
  <c r="G206" i="54"/>
  <c r="G562" i="54"/>
  <c r="G487" i="54"/>
  <c r="G201" i="54"/>
  <c r="G571" i="54"/>
  <c r="G727" i="54"/>
  <c r="G488" i="54"/>
  <c r="G108" i="54"/>
  <c r="G466" i="54"/>
  <c r="G55" i="54"/>
  <c r="G125" i="54"/>
  <c r="G97" i="54"/>
  <c r="G637" i="54"/>
  <c r="G75" i="54"/>
  <c r="G656" i="54"/>
  <c r="G529" i="54"/>
  <c r="G376" i="54"/>
  <c r="G217" i="54"/>
  <c r="G109" i="54"/>
  <c r="G94" i="54"/>
  <c r="G168" i="54"/>
  <c r="G641" i="54"/>
  <c r="G606" i="54"/>
  <c r="G447" i="54"/>
  <c r="G463" i="54"/>
  <c r="G743" i="54"/>
  <c r="G316" i="54"/>
  <c r="G196" i="54"/>
  <c r="G147" i="54"/>
  <c r="G382" i="54"/>
  <c r="G377" i="54"/>
  <c r="G756" i="54"/>
  <c r="G266" i="54"/>
  <c r="G510" i="54"/>
  <c r="G434" i="54"/>
  <c r="G469" i="54"/>
  <c r="G8" i="54"/>
  <c r="G322" i="54"/>
  <c r="G273" i="54"/>
  <c r="G661" i="54"/>
  <c r="G692" i="54"/>
  <c r="G505" i="54"/>
  <c r="G663" i="54"/>
  <c r="G301" i="54"/>
  <c r="G437" i="54"/>
  <c r="G13" i="54"/>
  <c r="G731" i="54"/>
  <c r="G419" i="54"/>
  <c r="G100" i="54"/>
  <c r="G31" i="54"/>
  <c r="G561" i="54"/>
  <c r="G429" i="54"/>
  <c r="G673" i="54"/>
  <c r="G73" i="54"/>
  <c r="G101" i="54"/>
  <c r="G283" i="54"/>
  <c r="G461" i="54"/>
  <c r="G21" i="54"/>
  <c r="G620" i="54"/>
  <c r="G679" i="54"/>
  <c r="G134" i="54"/>
  <c r="G219" i="54"/>
  <c r="G732" i="54"/>
  <c r="G333" i="54"/>
  <c r="G28" i="54"/>
  <c r="G496" i="54"/>
  <c r="G236" i="54"/>
  <c r="G576" i="54"/>
  <c r="G227" i="54"/>
  <c r="G691" i="54"/>
  <c r="G10" i="54"/>
  <c r="G751" i="54"/>
  <c r="G523" i="54"/>
  <c r="G324" i="54"/>
  <c r="G709" i="54"/>
  <c r="G520" i="54"/>
  <c r="G754" i="54"/>
  <c r="G668" i="54"/>
  <c r="G138" i="54"/>
  <c r="G513" i="54"/>
  <c r="G653" i="54"/>
  <c r="G694" i="54"/>
  <c r="G361" i="54"/>
  <c r="G169" i="54"/>
  <c r="C277" i="54"/>
  <c r="C181" i="54"/>
  <c r="C430" i="54"/>
  <c r="C388" i="54"/>
  <c r="C173" i="54"/>
  <c r="C187" i="54"/>
  <c r="C535" i="54"/>
  <c r="C257" i="54"/>
  <c r="C141" i="54"/>
  <c r="C568" i="54"/>
  <c r="C440" i="54"/>
  <c r="C53" i="54"/>
  <c r="C700" i="54"/>
  <c r="C162" i="54"/>
  <c r="C340" i="54"/>
  <c r="C555" i="54"/>
  <c r="C518" i="54"/>
  <c r="C697" i="54"/>
  <c r="C200" i="54"/>
  <c r="C662" i="54"/>
  <c r="C648" i="54"/>
  <c r="C554" i="54"/>
  <c r="C157" i="54"/>
  <c r="C599" i="54"/>
  <c r="C563" i="54"/>
  <c r="C78" i="54"/>
  <c r="C379" i="54"/>
  <c r="C491" i="54"/>
  <c r="C139" i="54"/>
  <c r="C626" i="54"/>
  <c r="C678" i="54"/>
  <c r="C601" i="54"/>
  <c r="C43" i="54"/>
  <c r="C594" i="54"/>
  <c r="C22" i="54"/>
  <c r="C336" i="54"/>
  <c r="C565" i="54"/>
  <c r="C20" i="54"/>
  <c r="C205" i="54"/>
  <c r="C534" i="54"/>
  <c r="C536" i="54"/>
  <c r="C526" i="54"/>
  <c r="C506" i="54"/>
  <c r="C456" i="54"/>
  <c r="C135" i="54"/>
  <c r="C338" i="54"/>
  <c r="C708" i="54"/>
  <c r="C393" i="54"/>
  <c r="C545" i="54"/>
  <c r="C735" i="54"/>
  <c r="C696" i="54"/>
  <c r="C553" i="54"/>
  <c r="C310" i="54"/>
  <c r="C489" i="54"/>
  <c r="C161" i="54"/>
  <c r="C745" i="54"/>
  <c r="C584" i="54"/>
  <c r="C746" i="54"/>
  <c r="C40" i="54"/>
  <c r="C121" i="54"/>
  <c r="C638" i="54"/>
  <c r="C559" i="54"/>
  <c r="C191" i="54"/>
  <c r="C289" i="54"/>
  <c r="C405" i="54"/>
  <c r="C468" i="54"/>
  <c r="C467" i="54"/>
  <c r="C137" i="54"/>
  <c r="C370" i="54"/>
  <c r="C475" i="54"/>
  <c r="C521" i="54"/>
  <c r="C215" i="54"/>
  <c r="C160" i="54"/>
  <c r="C627" i="54"/>
  <c r="C398" i="54"/>
  <c r="C515" i="54"/>
  <c r="C25" i="54"/>
  <c r="C683" i="54"/>
  <c r="C608" i="54"/>
  <c r="C385" i="54"/>
  <c r="C331" i="54"/>
  <c r="C321" i="54"/>
  <c r="C232" i="54"/>
  <c r="C195" i="54"/>
  <c r="C604" i="54"/>
  <c r="C380" i="54"/>
  <c r="C448" i="54"/>
  <c r="C288" i="54"/>
  <c r="C9" i="54"/>
  <c r="C416" i="54"/>
  <c r="C524" i="54"/>
  <c r="C206" i="54"/>
  <c r="C562" i="54"/>
  <c r="C487" i="54"/>
  <c r="C201" i="54"/>
  <c r="C571" i="54"/>
  <c r="C727" i="54"/>
  <c r="C488" i="54"/>
  <c r="C108" i="54"/>
  <c r="C466" i="54"/>
  <c r="C55" i="54"/>
  <c r="C125" i="54"/>
  <c r="C97" i="54"/>
  <c r="C637" i="54"/>
  <c r="C75" i="54"/>
  <c r="C656" i="54"/>
  <c r="C529" i="54"/>
  <c r="C376" i="54"/>
  <c r="C217" i="54"/>
  <c r="C109" i="54"/>
  <c r="C94" i="54"/>
  <c r="C168" i="54"/>
  <c r="C641" i="54"/>
  <c r="C606" i="54"/>
  <c r="C447" i="54"/>
  <c r="C463" i="54"/>
  <c r="C743" i="54"/>
  <c r="C316" i="54"/>
  <c r="C196" i="54"/>
  <c r="C147" i="54"/>
  <c r="C382" i="54"/>
  <c r="C377" i="54"/>
  <c r="C756" i="54"/>
  <c r="C266" i="54"/>
  <c r="C510" i="54"/>
  <c r="C434" i="54"/>
  <c r="C469" i="54"/>
  <c r="C8" i="54"/>
  <c r="C322" i="54"/>
  <c r="C273" i="54"/>
  <c r="C661" i="54"/>
  <c r="C692" i="54"/>
  <c r="C505" i="54"/>
  <c r="C663" i="54"/>
  <c r="C301" i="54"/>
  <c r="C437" i="54"/>
  <c r="C13" i="54"/>
  <c r="C731" i="54"/>
  <c r="C419" i="54"/>
  <c r="C100" i="54"/>
  <c r="C31" i="54"/>
  <c r="C561" i="54"/>
  <c r="C429" i="54"/>
  <c r="C673" i="54"/>
  <c r="C73" i="54"/>
  <c r="C101" i="54"/>
  <c r="C283" i="54"/>
  <c r="C461" i="54"/>
  <c r="C21" i="54"/>
  <c r="C620" i="54"/>
  <c r="C679" i="54"/>
  <c r="C134" i="54"/>
  <c r="C219" i="54"/>
  <c r="C732" i="54"/>
  <c r="C333" i="54"/>
  <c r="C28" i="54"/>
  <c r="C496" i="54"/>
  <c r="C236" i="54"/>
  <c r="C576" i="54"/>
  <c r="C227" i="54"/>
  <c r="C691" i="54"/>
  <c r="C10" i="54"/>
  <c r="C751" i="54"/>
  <c r="C523" i="54"/>
  <c r="C324" i="54"/>
  <c r="C709" i="54"/>
  <c r="C520" i="54"/>
  <c r="C754" i="54"/>
  <c r="G490" i="54"/>
  <c r="G142" i="54"/>
  <c r="G381" i="54"/>
  <c r="G655" i="54"/>
  <c r="G291" i="54"/>
  <c r="G292" i="54"/>
  <c r="G703" i="54"/>
  <c r="G179" i="54"/>
  <c r="G339" i="54"/>
  <c r="G154" i="54"/>
  <c r="G300" i="54"/>
  <c r="G281" i="54"/>
  <c r="G516" i="54"/>
  <c r="G194" i="54"/>
  <c r="G36" i="54"/>
  <c r="G509" i="54"/>
  <c r="G744" i="54"/>
  <c r="G397" i="54"/>
  <c r="G721" i="54"/>
  <c r="G670" i="54"/>
  <c r="G240" i="54"/>
  <c r="G396" i="54"/>
  <c r="G371" i="54"/>
  <c r="G569" i="54"/>
  <c r="G51" i="54"/>
  <c r="G644" i="54"/>
  <c r="G295" i="54"/>
  <c r="G580" i="54"/>
  <c r="G415" i="54"/>
  <c r="G67" i="54"/>
  <c r="G404" i="54"/>
  <c r="G159" i="54"/>
  <c r="G749" i="54"/>
  <c r="G544" i="54"/>
  <c r="G18" i="54"/>
  <c r="G420" i="54"/>
  <c r="G61" i="54"/>
  <c r="G427" i="54"/>
  <c r="G275" i="54"/>
  <c r="G37" i="54"/>
  <c r="G305" i="54"/>
  <c r="G501" i="54"/>
  <c r="G446" i="54"/>
  <c r="G418" i="54"/>
  <c r="G15" i="54"/>
  <c r="G345" i="54"/>
  <c r="G328" i="54"/>
  <c r="G270" i="54"/>
  <c r="G705" i="54"/>
  <c r="G392" i="54"/>
  <c r="G411" i="54"/>
  <c r="G218" i="54"/>
  <c r="G570" i="54"/>
  <c r="G329" i="54"/>
  <c r="G755" i="54"/>
  <c r="G241" i="54"/>
  <c r="G153" i="54"/>
  <c r="G530" i="54"/>
  <c r="G163" i="54"/>
  <c r="G633" i="54"/>
  <c r="G737" i="54"/>
  <c r="G248" i="54"/>
  <c r="G265" i="54"/>
  <c r="G343" i="54"/>
  <c r="G41" i="54"/>
  <c r="G56" i="54"/>
  <c r="G541" i="54"/>
  <c r="G355" i="54"/>
  <c r="G269" i="54"/>
  <c r="G224" i="54"/>
  <c r="G98" i="54"/>
  <c r="G465" i="54"/>
  <c r="G680" i="54"/>
  <c r="G222" i="54"/>
  <c r="G707" i="54"/>
  <c r="G596" i="54"/>
  <c r="G356" i="54"/>
  <c r="G632" i="54"/>
  <c r="G457" i="54"/>
  <c r="G54" i="54"/>
  <c r="G399" i="54"/>
  <c r="G373" i="54"/>
  <c r="G591" i="54"/>
  <c r="G197" i="54"/>
  <c r="G552" i="54"/>
  <c r="G293" i="54"/>
  <c r="G140" i="54"/>
  <c r="G317" i="54"/>
  <c r="G182" i="54"/>
  <c r="G443" i="54"/>
  <c r="G607" i="54"/>
  <c r="G715" i="54"/>
  <c r="G548" i="54"/>
  <c r="G617" i="54"/>
  <c r="G423" i="54"/>
  <c r="G686" i="54"/>
  <c r="G223" i="54"/>
  <c r="G325" i="54"/>
  <c r="G58" i="54"/>
  <c r="G164" i="54"/>
  <c r="G472" i="54"/>
  <c r="G685" i="54"/>
  <c r="G504" i="54"/>
  <c r="G59" i="54"/>
  <c r="G246" i="54"/>
  <c r="G428" i="54"/>
  <c r="G730" i="54"/>
  <c r="G149" i="54"/>
  <c r="G69" i="54"/>
  <c r="G750" i="54"/>
  <c r="G33" i="54"/>
  <c r="G654" i="54"/>
  <c r="G618" i="54"/>
  <c r="G229" i="54"/>
  <c r="G143" i="54"/>
  <c r="G660" i="54"/>
  <c r="G315" i="54"/>
  <c r="G306" i="54"/>
  <c r="G453" i="54"/>
  <c r="G408" i="54"/>
  <c r="G483" i="54"/>
  <c r="G615" i="54"/>
  <c r="G344" i="54"/>
  <c r="G177" i="54"/>
  <c r="G199" i="54"/>
  <c r="G30" i="54"/>
  <c r="G470" i="54"/>
  <c r="G76" i="54"/>
  <c r="G351" i="54"/>
  <c r="G91" i="54"/>
  <c r="G527" i="54"/>
  <c r="G479" i="54"/>
  <c r="G115" i="54"/>
  <c r="G357" i="54"/>
  <c r="G49" i="54"/>
  <c r="G256" i="54"/>
  <c r="G294" i="54"/>
  <c r="G577" i="54"/>
  <c r="G186" i="54"/>
  <c r="G352" i="54"/>
  <c r="G585" i="54"/>
  <c r="G734" i="54"/>
  <c r="G118" i="54"/>
  <c r="G50" i="54"/>
  <c r="G349" i="54"/>
  <c r="G484" i="54"/>
  <c r="G717" i="54"/>
  <c r="G366" i="54"/>
  <c r="G537" i="54"/>
  <c r="G613" i="54"/>
  <c r="G500" i="54"/>
  <c r="G145" i="54"/>
  <c r="G711" i="54"/>
  <c r="G643" i="54"/>
  <c r="G540" i="54"/>
  <c r="G60" i="54"/>
  <c r="G332" i="54"/>
  <c r="G681" i="54"/>
  <c r="G588" i="54"/>
  <c r="G44" i="54"/>
  <c r="G748" i="54"/>
  <c r="G290" i="54"/>
  <c r="G286" i="54"/>
  <c r="G522" i="54"/>
  <c r="G117" i="54"/>
  <c r="G706" i="54"/>
  <c r="G189" i="54"/>
  <c r="G243" i="54"/>
  <c r="G330" i="54"/>
  <c r="G564" i="54"/>
  <c r="G578" i="54"/>
  <c r="G226" i="54"/>
  <c r="G314" i="54"/>
  <c r="G34" i="54"/>
  <c r="G82" i="54"/>
  <c r="G742" i="54"/>
  <c r="G335" i="54"/>
  <c r="G433" i="54"/>
  <c r="G602" i="54"/>
  <c r="G320" i="54"/>
  <c r="G449" i="54"/>
  <c r="C179" i="54"/>
  <c r="C339" i="54"/>
  <c r="C154" i="54"/>
  <c r="C300" i="54"/>
  <c r="C281" i="54"/>
  <c r="C516" i="54"/>
  <c r="C194" i="54"/>
  <c r="C36" i="54"/>
  <c r="C509" i="54"/>
  <c r="C744" i="54"/>
  <c r="C397" i="54"/>
  <c r="C721" i="54"/>
  <c r="C670" i="54"/>
  <c r="C240" i="54"/>
  <c r="C396" i="54"/>
  <c r="C371" i="54"/>
  <c r="C569" i="54"/>
  <c r="C51" i="54"/>
  <c r="C644" i="54"/>
  <c r="C295" i="54"/>
  <c r="C580" i="54"/>
  <c r="C415" i="54"/>
  <c r="C67" i="54"/>
  <c r="C404" i="54"/>
  <c r="C159" i="54"/>
  <c r="C749" i="54"/>
  <c r="C544" i="54"/>
  <c r="C18" i="54"/>
  <c r="C420" i="54"/>
  <c r="C61" i="54"/>
  <c r="C427" i="54"/>
  <c r="C275" i="54"/>
  <c r="C37" i="54"/>
  <c r="C305" i="54"/>
  <c r="C501" i="54"/>
  <c r="C446" i="54"/>
  <c r="C418" i="54"/>
  <c r="C15" i="54"/>
  <c r="C345" i="54"/>
  <c r="C328" i="54"/>
  <c r="C270" i="54"/>
  <c r="C705" i="54"/>
  <c r="C392" i="54"/>
  <c r="C411" i="54"/>
  <c r="C218" i="54"/>
  <c r="C570" i="54"/>
  <c r="C329" i="54"/>
  <c r="C755" i="54"/>
  <c r="C241" i="54"/>
  <c r="C153" i="54"/>
  <c r="C530" i="54"/>
  <c r="C163" i="54"/>
  <c r="C633" i="54"/>
  <c r="C737" i="54"/>
  <c r="C248" i="54"/>
  <c r="C265" i="54"/>
  <c r="C343" i="54"/>
  <c r="C41" i="54"/>
  <c r="C56" i="54"/>
  <c r="C541" i="54"/>
  <c r="C355" i="54"/>
  <c r="C269" i="54"/>
  <c r="C224" i="54"/>
  <c r="C98" i="54"/>
  <c r="C465" i="54"/>
  <c r="C680" i="54"/>
  <c r="C222" i="54"/>
  <c r="C707" i="54"/>
  <c r="C596" i="54"/>
  <c r="C356" i="54"/>
  <c r="C632" i="54"/>
  <c r="C457" i="54"/>
  <c r="C54" i="54"/>
  <c r="C399" i="54"/>
  <c r="C373" i="54"/>
  <c r="C591" i="54"/>
  <c r="C197" i="54"/>
  <c r="C552" i="54"/>
  <c r="C293" i="54"/>
  <c r="C140" i="54"/>
  <c r="C317" i="54"/>
  <c r="C182" i="54"/>
  <c r="C443" i="54"/>
  <c r="C607" i="54"/>
  <c r="C715" i="54"/>
  <c r="C548" i="54"/>
  <c r="C617" i="54"/>
  <c r="C423" i="54"/>
  <c r="C686" i="54"/>
  <c r="C223" i="54"/>
  <c r="C325" i="54"/>
  <c r="C58" i="54"/>
  <c r="C164" i="54"/>
  <c r="C472" i="54"/>
  <c r="C685" i="54"/>
  <c r="C504" i="54"/>
  <c r="C59" i="54"/>
  <c r="C246" i="54"/>
  <c r="C428" i="54"/>
  <c r="C730" i="54"/>
  <c r="C149" i="54"/>
  <c r="C69" i="54"/>
  <c r="C750" i="54"/>
  <c r="C33" i="54"/>
  <c r="C654" i="54"/>
  <c r="C618" i="54"/>
  <c r="C229" i="54"/>
  <c r="C143" i="54"/>
  <c r="C660" i="54"/>
  <c r="C315" i="54"/>
  <c r="C306" i="54"/>
  <c r="C453" i="54"/>
  <c r="C408" i="54"/>
  <c r="C483" i="54"/>
  <c r="C615" i="54"/>
  <c r="C344" i="54"/>
  <c r="C177" i="54"/>
  <c r="C199" i="54"/>
  <c r="C30" i="54"/>
  <c r="C470" i="54"/>
  <c r="C76" i="54"/>
  <c r="C351" i="54"/>
  <c r="C91" i="54"/>
  <c r="C527" i="54"/>
  <c r="C479" i="54"/>
  <c r="C115" i="54"/>
  <c r="C357" i="54"/>
  <c r="C49" i="54"/>
  <c r="C256" i="54"/>
  <c r="C294" i="54"/>
  <c r="C577" i="54"/>
  <c r="C186" i="54"/>
  <c r="C352" i="54"/>
  <c r="C585" i="54"/>
  <c r="C734" i="54"/>
  <c r="C118" i="54"/>
  <c r="C50" i="54"/>
  <c r="C349" i="54"/>
  <c r="C484" i="54"/>
  <c r="C717" i="54"/>
  <c r="C366" i="54"/>
  <c r="C537" i="54"/>
  <c r="C613" i="54"/>
  <c r="C500" i="54"/>
  <c r="C145" i="54"/>
  <c r="C711" i="54"/>
  <c r="C643" i="54"/>
  <c r="C540" i="54"/>
  <c r="C60" i="54"/>
  <c r="C332" i="54"/>
  <c r="C681" i="54"/>
  <c r="C588" i="54"/>
  <c r="C44" i="54"/>
  <c r="C748" i="54"/>
  <c r="C290" i="54"/>
  <c r="C286" i="54"/>
  <c r="C522" i="54"/>
  <c r="C117" i="54"/>
  <c r="C706" i="54"/>
  <c r="C189" i="54"/>
  <c r="C243" i="54"/>
  <c r="C330" i="54"/>
  <c r="C564" i="54"/>
  <c r="C578" i="54"/>
  <c r="C226" i="54"/>
  <c r="C314" i="54"/>
  <c r="C34" i="54"/>
  <c r="C82" i="54"/>
  <c r="C742" i="54"/>
  <c r="C335" i="54"/>
  <c r="C433" i="54"/>
  <c r="C602" i="54"/>
  <c r="C320" i="54"/>
  <c r="C449" i="54"/>
  <c r="D389" i="51"/>
  <c r="D230" i="54"/>
  <c r="D56" i="51"/>
  <c r="D409" i="54"/>
  <c r="D45" i="51"/>
  <c r="D179" i="54"/>
  <c r="D471" i="51"/>
  <c r="D347" i="54"/>
  <c r="D318" i="51"/>
  <c r="D339" i="54"/>
  <c r="D289" i="51"/>
  <c r="D154" i="54"/>
  <c r="D692" i="51"/>
  <c r="D300" i="54"/>
  <c r="D751" i="51"/>
  <c r="D281" i="54"/>
  <c r="D482" i="51"/>
  <c r="D516" i="54"/>
  <c r="D704" i="51"/>
  <c r="D194" i="54"/>
  <c r="D36" i="54"/>
  <c r="D333" i="51"/>
  <c r="D509" i="54"/>
  <c r="D730" i="51"/>
  <c r="D454" i="51"/>
  <c r="D744" i="54"/>
  <c r="D530" i="51"/>
  <c r="D397" i="54"/>
  <c r="D157" i="51"/>
  <c r="D721" i="54"/>
  <c r="D52" i="51"/>
  <c r="D670" i="54"/>
  <c r="D301" i="51"/>
  <c r="D240" i="54"/>
  <c r="D609" i="51"/>
  <c r="D396" i="54"/>
  <c r="D163" i="51"/>
  <c r="D371" i="54"/>
  <c r="D210" i="51"/>
  <c r="D569" i="54"/>
  <c r="D286" i="51"/>
  <c r="D51" i="54"/>
  <c r="D697" i="51"/>
  <c r="D644" i="54"/>
  <c r="D594" i="51"/>
  <c r="D295" i="54"/>
  <c r="D510" i="51"/>
  <c r="D580" i="54"/>
  <c r="D336" i="51"/>
  <c r="D415" i="54"/>
  <c r="D522" i="51"/>
  <c r="D67" i="54"/>
  <c r="D129" i="51"/>
  <c r="D258" i="51"/>
  <c r="D404" i="54"/>
  <c r="D19" i="51"/>
  <c r="D159" i="54"/>
  <c r="D642" i="51"/>
  <c r="D749" i="54"/>
  <c r="D181" i="51"/>
  <c r="D544" i="54"/>
  <c r="D10" i="51"/>
  <c r="D18" i="54"/>
  <c r="D603" i="51"/>
  <c r="D420" i="54"/>
  <c r="D467" i="51"/>
  <c r="D61" i="54"/>
  <c r="D405" i="51"/>
  <c r="D427" i="54"/>
  <c r="D233" i="51"/>
  <c r="D275" i="54"/>
  <c r="D158" i="51"/>
  <c r="D502" i="51"/>
  <c r="D37" i="54"/>
  <c r="D204" i="51"/>
  <c r="D305" i="54"/>
  <c r="D500" i="51"/>
  <c r="D501" i="54"/>
  <c r="D387" i="51"/>
  <c r="D446" i="54"/>
  <c r="D100" i="51"/>
  <c r="D418" i="54"/>
  <c r="D515" i="51"/>
  <c r="D15" i="54"/>
  <c r="D461" i="51"/>
  <c r="D345" i="54"/>
  <c r="D328" i="54"/>
  <c r="D156" i="51"/>
  <c r="D270" i="54"/>
  <c r="D477" i="51"/>
  <c r="D705" i="54"/>
  <c r="D344" i="51"/>
  <c r="D392" i="54"/>
  <c r="D360" i="51"/>
  <c r="D411" i="54"/>
  <c r="D358" i="51"/>
  <c r="D218" i="54"/>
  <c r="D295" i="51"/>
  <c r="D570" i="54"/>
  <c r="D591" i="51"/>
  <c r="D329" i="54"/>
  <c r="D149" i="51"/>
  <c r="D755" i="54"/>
  <c r="D626" i="51"/>
  <c r="D241" i="54"/>
  <c r="D150" i="51"/>
  <c r="D153" i="54"/>
  <c r="D608" i="51"/>
  <c r="D530" i="54"/>
  <c r="D462" i="51"/>
  <c r="D163" i="54"/>
  <c r="D672" i="51"/>
  <c r="D633" i="54"/>
  <c r="G359" i="54"/>
  <c r="G231" i="54"/>
  <c r="G718" i="54"/>
  <c r="G546" i="54"/>
  <c r="G650" i="54"/>
  <c r="G319" i="54"/>
  <c r="G235" i="54"/>
  <c r="G595" i="54"/>
  <c r="G455" i="54"/>
  <c r="G172" i="54"/>
  <c r="G166" i="54"/>
  <c r="G672" i="54"/>
  <c r="G710" i="54"/>
  <c r="G174" i="54"/>
  <c r="G407" i="54"/>
  <c r="G116" i="54"/>
  <c r="G649" i="54"/>
  <c r="G538" i="54"/>
  <c r="G19" i="54"/>
  <c r="G557" i="54"/>
  <c r="G129" i="54"/>
  <c r="G353" i="54"/>
  <c r="G539" i="54"/>
  <c r="G598" i="54"/>
  <c r="G689" i="54"/>
  <c r="G298" i="54"/>
  <c r="G299" i="54"/>
  <c r="G249" i="54"/>
  <c r="G24" i="54"/>
  <c r="G318" i="54"/>
  <c r="G193" i="54"/>
  <c r="G87" i="54"/>
  <c r="G587" i="54"/>
  <c r="G131" i="54"/>
  <c r="G460" i="54"/>
  <c r="G725" i="54"/>
  <c r="G623" i="54"/>
  <c r="G747" i="54"/>
  <c r="G362" i="54"/>
  <c r="G410" i="54"/>
  <c r="G165" i="54"/>
  <c r="G634" i="54"/>
  <c r="G150" i="54"/>
  <c r="G252" i="54"/>
  <c r="G635" i="54"/>
  <c r="G107" i="54"/>
  <c r="G417" i="54"/>
  <c r="G631" i="54"/>
  <c r="G244" i="54"/>
  <c r="G348" i="54"/>
  <c r="G311" i="54"/>
  <c r="G144" i="54"/>
  <c r="G733" i="54"/>
  <c r="G531" i="54"/>
  <c r="G752" i="54"/>
  <c r="G603" i="54"/>
  <c r="G723" i="54"/>
  <c r="G146" i="54"/>
  <c r="G271" i="54"/>
  <c r="G251" i="54"/>
  <c r="G600" i="54"/>
  <c r="G183" i="54"/>
  <c r="G102" i="54"/>
  <c r="G372" i="54"/>
  <c r="G486" i="54"/>
  <c r="G234" i="54"/>
  <c r="G493" i="54"/>
  <c r="G368" i="54"/>
  <c r="G57" i="54"/>
  <c r="G133" i="54"/>
  <c r="G285" i="54"/>
  <c r="G481" i="54"/>
  <c r="G211" i="54"/>
  <c r="G233" i="54"/>
  <c r="G629" i="54"/>
  <c r="G400" i="54"/>
  <c r="G688" i="54"/>
  <c r="G533" i="54"/>
  <c r="G646" i="54"/>
  <c r="G151" i="54"/>
  <c r="G126" i="54"/>
  <c r="G431" i="54"/>
  <c r="G274" i="54"/>
  <c r="G203" i="54"/>
  <c r="G702" i="54"/>
  <c r="G32" i="54"/>
  <c r="G478" i="54"/>
  <c r="G713" i="54"/>
  <c r="G167" i="54"/>
  <c r="G250" i="54"/>
  <c r="G42" i="54"/>
  <c r="G558" i="54"/>
  <c r="G444" i="54"/>
  <c r="G123" i="54"/>
  <c r="G198" i="54"/>
  <c r="G624" i="54"/>
  <c r="G184" i="54"/>
  <c r="G66" i="54"/>
  <c r="G441" i="54"/>
  <c r="G120" i="54"/>
  <c r="G390" i="54"/>
  <c r="G213" i="54"/>
  <c r="G740" i="54"/>
  <c r="G175" i="54"/>
  <c r="G619" i="54"/>
  <c r="G657" i="54"/>
  <c r="G242" i="54"/>
  <c r="G547" i="54"/>
  <c r="G309" i="54"/>
  <c r="G313" i="54"/>
  <c r="G202" i="54"/>
  <c r="G72" i="54"/>
  <c r="G658" i="54"/>
  <c r="G492" i="54"/>
  <c r="G741" i="54"/>
  <c r="G303" i="54"/>
  <c r="G113" i="54"/>
  <c r="G45" i="54"/>
  <c r="G280" i="54"/>
  <c r="G753" i="54"/>
  <c r="G406" i="54"/>
  <c r="G192" i="54"/>
  <c r="G659" i="54"/>
  <c r="G502" i="54"/>
  <c r="G103" i="54"/>
  <c r="G263" i="54"/>
  <c r="G549" i="54"/>
  <c r="G651" i="54"/>
  <c r="G238" i="54"/>
  <c r="G132" i="54"/>
  <c r="G188" i="54"/>
  <c r="G86" i="54"/>
  <c r="G29" i="54"/>
  <c r="G68" i="54"/>
  <c r="G119" i="54"/>
  <c r="G498" i="54"/>
  <c r="G367" i="54"/>
  <c r="G284" i="54"/>
  <c r="G462" i="54"/>
  <c r="G207" i="54"/>
  <c r="G237" i="54"/>
  <c r="G65" i="54"/>
  <c r="G158" i="54"/>
  <c r="C297" i="54"/>
  <c r="C611" i="54"/>
  <c r="C499" i="54"/>
  <c r="C490" i="54"/>
  <c r="C204" i="54"/>
  <c r="C359" i="54"/>
  <c r="C327" i="54"/>
  <c r="C142" i="54"/>
  <c r="C532" i="54"/>
  <c r="C231" i="54"/>
  <c r="C645" i="54"/>
  <c r="C381" i="54"/>
  <c r="C718" i="54"/>
  <c r="C23" i="54"/>
  <c r="C574" i="54"/>
  <c r="C655" i="54"/>
  <c r="C546" i="54"/>
  <c r="C403" i="54"/>
  <c r="C369" i="54"/>
  <c r="C291" i="54"/>
  <c r="C650" i="54"/>
  <c r="C667" i="54"/>
  <c r="C556" i="54"/>
  <c r="C292" i="54"/>
  <c r="C319" i="54"/>
  <c r="C628" i="54"/>
  <c r="C307" i="54"/>
  <c r="C703" i="54"/>
  <c r="C235" i="54"/>
  <c r="C583" i="54"/>
  <c r="C542" i="54"/>
  <c r="C595" i="54"/>
  <c r="C676" i="54"/>
  <c r="C354" i="54"/>
  <c r="C455" i="54"/>
  <c r="C724" i="54"/>
  <c r="C90" i="54"/>
  <c r="C172" i="54"/>
  <c r="C112" i="54"/>
  <c r="C622" i="54"/>
  <c r="C166" i="54"/>
  <c r="C260" i="54"/>
  <c r="C699" i="54"/>
  <c r="C672" i="54"/>
  <c r="C424" i="54"/>
  <c r="C616" i="54"/>
  <c r="C710" i="54"/>
  <c r="C39" i="54"/>
  <c r="C136" i="54"/>
  <c r="C174" i="54"/>
  <c r="C701" i="54"/>
  <c r="C83" i="54"/>
  <c r="C407" i="54"/>
  <c r="C477" i="54"/>
  <c r="C514" i="54"/>
  <c r="C116" i="54"/>
  <c r="C538" i="54"/>
  <c r="C19" i="54"/>
  <c r="C557" i="54"/>
  <c r="C129" i="54"/>
  <c r="C353" i="54"/>
  <c r="C539" i="54"/>
  <c r="C598" i="54"/>
  <c r="C689" i="54"/>
  <c r="C298" i="54"/>
  <c r="C299" i="54"/>
  <c r="C249" i="54"/>
  <c r="C24" i="54"/>
  <c r="C318" i="54"/>
  <c r="C193" i="54"/>
  <c r="C87" i="54"/>
  <c r="C587" i="54"/>
  <c r="C131" i="54"/>
  <c r="C460" i="54"/>
  <c r="C725" i="54"/>
  <c r="C623" i="54"/>
  <c r="C362" i="54"/>
  <c r="C410" i="54"/>
  <c r="C165" i="54"/>
  <c r="C634" i="54"/>
  <c r="C150" i="54"/>
  <c r="C252" i="54"/>
  <c r="C635" i="54"/>
  <c r="C107" i="54"/>
  <c r="C417" i="54"/>
  <c r="C631" i="54"/>
  <c r="C244" i="54"/>
  <c r="C348" i="54"/>
  <c r="C311" i="54"/>
  <c r="C144" i="54"/>
  <c r="C733" i="54"/>
  <c r="C531" i="54"/>
  <c r="C752" i="54"/>
  <c r="C603" i="54"/>
  <c r="C723" i="54"/>
  <c r="C146" i="54"/>
  <c r="C271" i="54"/>
  <c r="C251" i="54"/>
  <c r="C600" i="54"/>
  <c r="C183" i="54"/>
  <c r="C102" i="54"/>
  <c r="C372" i="54"/>
  <c r="C486" i="54"/>
  <c r="C234" i="54"/>
  <c r="C493" i="54"/>
  <c r="C368" i="54"/>
  <c r="C57" i="54"/>
  <c r="C133" i="54"/>
  <c r="C285" i="54"/>
  <c r="C481" i="54"/>
  <c r="C211" i="54"/>
  <c r="C233" i="54"/>
  <c r="C629" i="54"/>
  <c r="C400" i="54"/>
  <c r="C688" i="54"/>
  <c r="C533" i="54"/>
  <c r="C646" i="54"/>
  <c r="C151" i="54"/>
  <c r="C126" i="54"/>
  <c r="C431" i="54"/>
  <c r="C274" i="54"/>
  <c r="C203" i="54"/>
  <c r="C702" i="54"/>
  <c r="C32" i="54"/>
  <c r="C478" i="54"/>
  <c r="C713" i="54"/>
  <c r="C167" i="54"/>
  <c r="C250" i="54"/>
  <c r="C42" i="54"/>
  <c r="C558" i="54"/>
  <c r="C444" i="54"/>
  <c r="C123" i="54"/>
  <c r="C198" i="54"/>
  <c r="C624" i="54"/>
  <c r="C184" i="54"/>
  <c r="C66" i="54"/>
  <c r="C441" i="54"/>
  <c r="C120" i="54"/>
  <c r="C390" i="54"/>
  <c r="C213" i="54"/>
  <c r="C740" i="54"/>
  <c r="C175" i="54"/>
  <c r="C619" i="54"/>
  <c r="C657" i="54"/>
  <c r="C242" i="54"/>
  <c r="C547" i="54"/>
  <c r="C309" i="54"/>
  <c r="C313" i="54"/>
  <c r="C202" i="54"/>
  <c r="C72" i="54"/>
  <c r="C658" i="54"/>
  <c r="C492" i="54"/>
  <c r="C741" i="54"/>
  <c r="C303" i="54"/>
  <c r="C113" i="54"/>
  <c r="C45" i="54"/>
  <c r="C280" i="54"/>
  <c r="C753" i="54"/>
  <c r="C406" i="54"/>
  <c r="C192" i="54"/>
  <c r="C659" i="54"/>
  <c r="C502" i="54"/>
  <c r="C103" i="54"/>
  <c r="C263" i="54"/>
  <c r="C549" i="54"/>
  <c r="C651" i="54"/>
  <c r="C238" i="54"/>
  <c r="C132" i="54"/>
  <c r="C188" i="54"/>
  <c r="C86" i="54"/>
  <c r="C29" i="54"/>
  <c r="C68" i="54"/>
  <c r="C119" i="54"/>
  <c r="C498" i="54"/>
  <c r="C367" i="54"/>
  <c r="C284" i="54"/>
  <c r="C462" i="54"/>
  <c r="C207" i="54"/>
  <c r="C237" i="54"/>
  <c r="C65" i="54"/>
  <c r="C158" i="54"/>
  <c r="D565" i="51"/>
  <c r="D297" i="54"/>
  <c r="D113" i="51"/>
  <c r="D35" i="54"/>
  <c r="D140" i="51"/>
  <c r="D611" i="54"/>
  <c r="D128" i="51"/>
  <c r="D389" i="54"/>
  <c r="D277" i="51"/>
  <c r="D499" i="54"/>
  <c r="D282" i="51"/>
  <c r="D490" i="54"/>
  <c r="D47" i="51"/>
  <c r="D204" i="54"/>
  <c r="D39" i="51"/>
  <c r="D359" i="54"/>
  <c r="D597" i="51"/>
  <c r="D327" i="54"/>
  <c r="D83" i="51"/>
  <c r="D142" i="54"/>
  <c r="D238" i="51"/>
  <c r="D532" i="54"/>
  <c r="D244" i="51"/>
  <c r="D231" i="54"/>
  <c r="D265" i="51"/>
  <c r="D645" i="54"/>
  <c r="D611" i="51"/>
  <c r="D381" i="54"/>
  <c r="D14" i="51"/>
  <c r="D718" i="54"/>
  <c r="D714" i="51"/>
  <c r="D23" i="54"/>
  <c r="D480" i="51"/>
  <c r="D574" i="54"/>
  <c r="D511" i="51"/>
  <c r="D655" i="54"/>
  <c r="D138" i="51"/>
  <c r="D546" i="54"/>
  <c r="D625" i="51"/>
  <c r="D403" i="54"/>
  <c r="D302" i="51"/>
  <c r="D369" i="54"/>
  <c r="D727" i="51"/>
  <c r="D291" i="54"/>
  <c r="D420" i="51"/>
  <c r="D650" i="54"/>
  <c r="D627" i="51"/>
  <c r="D667" i="54"/>
  <c r="D431" i="51"/>
  <c r="D556" i="54"/>
  <c r="D656" i="51"/>
  <c r="D292" i="54"/>
  <c r="D447" i="51"/>
  <c r="D319" i="54"/>
  <c r="D660" i="51"/>
  <c r="D628" i="54"/>
  <c r="D599" i="51"/>
  <c r="D307" i="54"/>
  <c r="D307" i="51"/>
  <c r="D703" i="54"/>
  <c r="D465" i="51"/>
  <c r="D235" i="54"/>
  <c r="D726" i="51"/>
  <c r="D583" i="54"/>
  <c r="D542" i="54"/>
  <c r="D203" i="51"/>
  <c r="D595" i="54"/>
  <c r="D747" i="51"/>
  <c r="D676" i="54"/>
  <c r="D382" i="51"/>
  <c r="D354" i="54"/>
  <c r="D659" i="51"/>
  <c r="D455" i="54"/>
  <c r="D724" i="54"/>
  <c r="D426" i="51"/>
  <c r="D90" i="54"/>
  <c r="D708" i="51"/>
  <c r="D172" i="54"/>
  <c r="D612" i="51"/>
  <c r="D112" i="54"/>
  <c r="D495" i="51"/>
  <c r="D622" i="54"/>
  <c r="D175" i="51"/>
  <c r="D166" i="54"/>
  <c r="D214" i="51"/>
  <c r="D260" i="54"/>
  <c r="D610" i="51"/>
  <c r="D699" i="54"/>
  <c r="D680" i="51"/>
  <c r="D672" i="54"/>
  <c r="D200" i="51"/>
  <c r="D424" i="54"/>
  <c r="D650" i="51"/>
  <c r="D616" i="54"/>
  <c r="D319" i="51"/>
  <c r="D710" i="54"/>
  <c r="D445" i="51"/>
  <c r="D39" i="54"/>
  <c r="D123" i="51"/>
  <c r="D136" i="54"/>
  <c r="D406" i="51"/>
  <c r="D174" i="54"/>
  <c r="D695" i="51"/>
  <c r="D701" i="54"/>
  <c r="D703" i="51"/>
  <c r="D83" i="54"/>
  <c r="D678" i="51"/>
  <c r="D407" i="54"/>
  <c r="D463" i="51"/>
  <c r="D477" i="54"/>
  <c r="D472" i="51"/>
  <c r="D514" i="54"/>
  <c r="D513" i="51"/>
  <c r="D116" i="54"/>
  <c r="D380" i="51"/>
  <c r="D649" i="54"/>
  <c r="D350" i="51"/>
  <c r="D538" i="54"/>
  <c r="D288" i="51"/>
  <c r="D117" i="51"/>
  <c r="D19" i="54"/>
  <c r="D721" i="51"/>
  <c r="D557" i="54"/>
  <c r="D64" i="51"/>
  <c r="D129" i="54"/>
  <c r="D165" i="51"/>
  <c r="D353" i="54"/>
  <c r="D670" i="51"/>
  <c r="D539" i="54"/>
  <c r="D379" i="51"/>
  <c r="D439" i="51"/>
  <c r="D598" i="54"/>
  <c r="D176" i="51"/>
  <c r="D689" i="54"/>
  <c r="D552" i="51"/>
  <c r="D298" i="54"/>
  <c r="D679" i="51"/>
  <c r="D299" i="54"/>
  <c r="D630" i="51"/>
  <c r="D249" i="54"/>
  <c r="D378" i="51"/>
  <c r="D24" i="54"/>
  <c r="D373" i="51"/>
  <c r="D318" i="54"/>
  <c r="D121" i="51"/>
  <c r="D193" i="54"/>
  <c r="D65" i="51"/>
  <c r="D87" i="54"/>
  <c r="D607" i="51"/>
  <c r="D587" i="54"/>
  <c r="D99" i="51"/>
  <c r="D131" i="54"/>
  <c r="D620" i="51"/>
  <c r="D460" i="54"/>
  <c r="D558" i="51"/>
  <c r="D725" i="54"/>
  <c r="D218" i="51"/>
  <c r="D623" i="54"/>
  <c r="D372" i="51"/>
  <c r="D747" i="54"/>
  <c r="D438" i="51"/>
  <c r="D362" i="54"/>
  <c r="D77" i="51"/>
  <c r="D410" i="54"/>
  <c r="D180" i="51"/>
  <c r="D165" i="54"/>
  <c r="D633" i="51"/>
  <c r="D634" i="54"/>
  <c r="D712" i="51"/>
  <c r="D150" i="54"/>
  <c r="D309" i="51"/>
  <c r="D252" i="54"/>
  <c r="D84" i="51"/>
  <c r="D635" i="54"/>
  <c r="D539" i="51"/>
  <c r="D107" i="54"/>
  <c r="D733" i="51"/>
  <c r="D417" i="54"/>
  <c r="D87" i="51"/>
  <c r="D272" i="51"/>
  <c r="D631" i="54"/>
  <c r="D649" i="51"/>
  <c r="D244" i="54"/>
  <c r="D737" i="51"/>
  <c r="D348" i="54"/>
  <c r="D343" i="51"/>
  <c r="D311" i="54"/>
  <c r="D30" i="51"/>
  <c r="D144" i="54"/>
  <c r="D356" i="51"/>
  <c r="D733" i="54"/>
  <c r="D213" i="51"/>
  <c r="D531" i="54"/>
  <c r="D711" i="51"/>
  <c r="D752" i="54"/>
  <c r="D173" i="51"/>
  <c r="D603" i="54"/>
  <c r="D186" i="51"/>
  <c r="D723" i="54"/>
  <c r="D249" i="51"/>
  <c r="D146" i="54"/>
  <c r="D188" i="51"/>
  <c r="D271" i="54"/>
  <c r="D411" i="51"/>
  <c r="D251" i="54"/>
  <c r="D306" i="51"/>
  <c r="D600" i="54"/>
  <c r="D602" i="51"/>
  <c r="D183" i="54"/>
  <c r="D115" i="51"/>
  <c r="D102" i="54"/>
  <c r="D643" i="51"/>
  <c r="D372" i="54"/>
  <c r="D71" i="51"/>
  <c r="D486" i="54"/>
  <c r="D211" i="51"/>
  <c r="D234" i="54"/>
  <c r="D504" i="51"/>
  <c r="D493" i="54"/>
  <c r="D709" i="51"/>
  <c r="D368" i="54"/>
  <c r="D285" i="51"/>
  <c r="D57" i="54"/>
  <c r="D11" i="51"/>
  <c r="D133" i="54"/>
  <c r="D443" i="51"/>
  <c r="D285" i="54"/>
  <c r="D325" i="51"/>
  <c r="D481" i="54"/>
  <c r="D658" i="51"/>
  <c r="D211" i="54"/>
  <c r="D548" i="51"/>
  <c r="D736" i="54"/>
  <c r="D425" i="51"/>
  <c r="D233" i="54"/>
  <c r="D410" i="51"/>
  <c r="D629" i="54"/>
  <c r="D474" i="51"/>
  <c r="D400" i="54"/>
  <c r="D80" i="51"/>
  <c r="D688" i="54"/>
  <c r="D388" i="51"/>
  <c r="D533" i="54"/>
  <c r="G611" i="54"/>
  <c r="G204" i="54"/>
  <c r="G532" i="54"/>
  <c r="G23" i="54"/>
  <c r="G403" i="54"/>
  <c r="G667" i="54"/>
  <c r="G628" i="54"/>
  <c r="G583" i="54"/>
  <c r="G676" i="54"/>
  <c r="G724" i="54"/>
  <c r="G112" i="54"/>
  <c r="G260" i="54"/>
  <c r="G424" i="54"/>
  <c r="G39" i="54"/>
  <c r="G701" i="54"/>
  <c r="G477" i="54"/>
  <c r="G171" i="54"/>
  <c r="G639" i="54"/>
  <c r="G592" i="54"/>
  <c r="G337" i="54"/>
  <c r="G590" i="54"/>
  <c r="G716" i="54"/>
  <c r="G739" i="54"/>
  <c r="G582" i="54"/>
  <c r="G114" i="54"/>
  <c r="G507" i="54"/>
  <c r="G106" i="54"/>
  <c r="G426" i="54"/>
  <c r="G278" i="54"/>
  <c r="G308" i="54"/>
  <c r="G247" i="54"/>
  <c r="G517" i="54"/>
  <c r="G609" i="54"/>
  <c r="G71" i="54"/>
  <c r="G729" i="54"/>
  <c r="G89" i="54"/>
  <c r="G152" i="54"/>
  <c r="G677" i="54"/>
  <c r="G272" i="54"/>
  <c r="G452" i="54"/>
  <c r="G414" i="54"/>
  <c r="G512" i="54"/>
  <c r="G422" i="54"/>
  <c r="G225" i="54"/>
  <c r="G214" i="54"/>
  <c r="G480" i="54"/>
  <c r="G38" i="54"/>
  <c r="G46" i="54"/>
  <c r="G485" i="54"/>
  <c r="G95" i="54"/>
  <c r="G669" i="54"/>
  <c r="G690" i="54"/>
  <c r="G581" i="54"/>
  <c r="G185" i="54"/>
  <c r="G326" i="54"/>
  <c r="G605" i="54"/>
  <c r="G614" i="54"/>
  <c r="G323" i="54"/>
  <c r="G551" i="54"/>
  <c r="G459" i="54"/>
  <c r="G728" i="54"/>
  <c r="G497" i="54"/>
  <c r="G110" i="54"/>
  <c r="G264" i="54"/>
  <c r="G726" i="54"/>
  <c r="G287" i="54"/>
  <c r="G567" i="54"/>
  <c r="G630" i="54"/>
  <c r="G589" i="54"/>
  <c r="G572" i="54"/>
  <c r="G503" i="54"/>
  <c r="G682" i="54"/>
  <c r="G16" i="54"/>
  <c r="G85" i="54"/>
  <c r="G652" i="54"/>
  <c r="G365" i="54"/>
  <c r="G511" i="54"/>
  <c r="G401" i="54"/>
  <c r="G253" i="54"/>
  <c r="G454" i="54"/>
  <c r="G647" i="54"/>
  <c r="G14" i="54"/>
  <c r="G258" i="54"/>
  <c r="G209" i="54"/>
  <c r="G104" i="54"/>
  <c r="G482" i="54"/>
  <c r="G268" i="54"/>
  <c r="G519" i="54"/>
  <c r="G621" i="54"/>
  <c r="G111" i="54"/>
  <c r="G391" i="54"/>
  <c r="G47" i="54"/>
  <c r="G712" i="54"/>
  <c r="G693" i="54"/>
  <c r="G719" i="54"/>
  <c r="G84" i="54"/>
  <c r="G394" i="54"/>
  <c r="G62" i="54"/>
  <c r="G26" i="54"/>
  <c r="G412" i="54"/>
  <c r="G254" i="54"/>
  <c r="G451" i="54"/>
  <c r="G279" i="54"/>
  <c r="G208" i="54"/>
  <c r="G421" i="54"/>
  <c r="G375" i="54"/>
  <c r="G276" i="54"/>
  <c r="G52" i="54"/>
  <c r="G684" i="54"/>
  <c r="G255" i="54"/>
  <c r="G625" i="54"/>
  <c r="G671" i="54"/>
  <c r="G435" i="54"/>
  <c r="G74" i="54"/>
  <c r="G436" i="54"/>
  <c r="G413" i="54"/>
  <c r="G432" i="54"/>
  <c r="G687" i="54"/>
  <c r="G384" i="54"/>
  <c r="G88" i="54"/>
  <c r="G579" i="54"/>
  <c r="G334" i="54"/>
  <c r="G79" i="54"/>
  <c r="G675" i="54"/>
  <c r="G442" i="54"/>
  <c r="G178" i="54"/>
  <c r="G473" i="54"/>
  <c r="G471" i="54"/>
  <c r="G48" i="54"/>
  <c r="G439" i="54"/>
  <c r="G282" i="54"/>
  <c r="G63" i="54"/>
  <c r="G610" i="54"/>
  <c r="C378" i="54"/>
  <c r="C239" i="54"/>
  <c r="C171" i="54"/>
  <c r="C575" i="54"/>
  <c r="C639" i="54"/>
  <c r="C386" i="54"/>
  <c r="C592" i="54"/>
  <c r="C105" i="54"/>
  <c r="C337" i="54"/>
  <c r="C92" i="54"/>
  <c r="C590" i="54"/>
  <c r="C221" i="54"/>
  <c r="C716" i="54"/>
  <c r="C11" i="54"/>
  <c r="C739" i="54"/>
  <c r="C612" i="54"/>
  <c r="C582" i="54"/>
  <c r="C560" i="54"/>
  <c r="C114" i="54"/>
  <c r="C364" i="54"/>
  <c r="C507" i="54"/>
  <c r="C438" i="54"/>
  <c r="C106" i="54"/>
  <c r="C474" i="54"/>
  <c r="C426" i="54"/>
  <c r="C566" i="54"/>
  <c r="C278" i="54"/>
  <c r="C261" i="54"/>
  <c r="C308" i="54"/>
  <c r="C80" i="54"/>
  <c r="C247" i="54"/>
  <c r="C550" i="54"/>
  <c r="C517" i="54"/>
  <c r="C695" i="54"/>
  <c r="C609" i="54"/>
  <c r="C302" i="54"/>
  <c r="C71" i="54"/>
  <c r="C170" i="54"/>
  <c r="C729" i="54"/>
  <c r="C525" i="54"/>
  <c r="C89" i="54"/>
  <c r="C665" i="54"/>
  <c r="C152" i="54"/>
  <c r="C130" i="54"/>
  <c r="C677" i="54"/>
  <c r="C458" i="54"/>
  <c r="C272" i="54"/>
  <c r="C342" i="54"/>
  <c r="C452" i="54"/>
  <c r="C262" i="54"/>
  <c r="C414" i="54"/>
  <c r="C573" i="54"/>
  <c r="C512" i="54"/>
  <c r="C363" i="54"/>
  <c r="C422" i="54"/>
  <c r="C225" i="54"/>
  <c r="C664" i="54"/>
  <c r="C214" i="54"/>
  <c r="C387" i="54"/>
  <c r="C480" i="54"/>
  <c r="C17" i="54"/>
  <c r="C38" i="54"/>
  <c r="C445" i="54"/>
  <c r="C46" i="54"/>
  <c r="C485" i="54"/>
  <c r="C722" i="54"/>
  <c r="C95" i="54"/>
  <c r="C127" i="54"/>
  <c r="C669" i="54"/>
  <c r="C176" i="54"/>
  <c r="C690" i="54"/>
  <c r="C698" i="54"/>
  <c r="C581" i="54"/>
  <c r="C714" i="54"/>
  <c r="C185" i="54"/>
  <c r="C220" i="54"/>
  <c r="C326" i="54"/>
  <c r="C93" i="54"/>
  <c r="C605" i="54"/>
  <c r="C64" i="54"/>
  <c r="C614" i="54"/>
  <c r="C674" i="54"/>
  <c r="C323" i="54"/>
  <c r="C476" i="54"/>
  <c r="C551" i="54"/>
  <c r="C27" i="54"/>
  <c r="C459" i="54"/>
  <c r="C312" i="54"/>
  <c r="C728" i="54"/>
  <c r="C212" i="54"/>
  <c r="C497" i="54"/>
  <c r="C374" i="54"/>
  <c r="C110" i="54"/>
  <c r="C267" i="54"/>
  <c r="C264" i="54"/>
  <c r="C528" i="54"/>
  <c r="C726" i="54"/>
  <c r="C341" i="54"/>
  <c r="C287" i="54"/>
  <c r="C128" i="54"/>
  <c r="C567" i="54"/>
  <c r="C642" i="54"/>
  <c r="C630" i="54"/>
  <c r="C586" i="54"/>
  <c r="C589" i="54"/>
  <c r="C640" i="54"/>
  <c r="C572" i="54"/>
  <c r="C636" i="54"/>
  <c r="C503" i="54"/>
  <c r="C395" i="54"/>
  <c r="C682" i="54"/>
  <c r="C543" i="54"/>
  <c r="C16" i="54"/>
  <c r="C358" i="54"/>
  <c r="C85" i="54"/>
  <c r="C666" i="54"/>
  <c r="C652" i="54"/>
  <c r="C464" i="54"/>
  <c r="C365" i="54"/>
  <c r="C259" i="54"/>
  <c r="C511" i="54"/>
  <c r="C401" i="54"/>
  <c r="C253" i="54"/>
  <c r="C508" i="54"/>
  <c r="C296" i="54"/>
  <c r="C304" i="54"/>
  <c r="C122" i="54"/>
  <c r="C454" i="54"/>
  <c r="C647" i="54"/>
  <c r="C14" i="54"/>
  <c r="C258" i="54"/>
  <c r="C12" i="54"/>
  <c r="C209" i="54"/>
  <c r="C104" i="54"/>
  <c r="C482" i="54"/>
  <c r="C268" i="54"/>
  <c r="C519" i="54"/>
  <c r="C621" i="54"/>
  <c r="C111" i="54"/>
  <c r="C391" i="54"/>
  <c r="C47" i="54"/>
  <c r="C712" i="54"/>
  <c r="C693" i="54"/>
  <c r="C719" i="54"/>
  <c r="C84" i="54"/>
  <c r="C394" i="54"/>
  <c r="C62" i="54"/>
  <c r="C26" i="54"/>
  <c r="C412" i="54"/>
  <c r="C254" i="54"/>
  <c r="C451" i="54"/>
  <c r="C279" i="54"/>
  <c r="C208" i="54"/>
  <c r="C421" i="54"/>
  <c r="C375" i="54"/>
  <c r="C276" i="54"/>
  <c r="C52" i="54"/>
  <c r="C684" i="54"/>
  <c r="C255" i="54"/>
  <c r="C625" i="54"/>
  <c r="C671" i="54"/>
  <c r="C435" i="54"/>
  <c r="C74" i="54"/>
  <c r="C436" i="54"/>
  <c r="C413" i="54"/>
  <c r="C432" i="54"/>
  <c r="C687" i="54"/>
  <c r="C384" i="54"/>
  <c r="C88" i="54"/>
  <c r="C579" i="54"/>
  <c r="C334" i="54"/>
  <c r="C79" i="54"/>
  <c r="C675" i="54"/>
  <c r="C442" i="54"/>
  <c r="C178" i="54"/>
  <c r="C473" i="54"/>
  <c r="C471" i="54"/>
  <c r="C48" i="54"/>
  <c r="C439" i="54"/>
  <c r="C282" i="54"/>
  <c r="C63" i="54"/>
  <c r="C610" i="54"/>
  <c r="D629" i="51"/>
  <c r="D378" i="54"/>
  <c r="D111" i="51"/>
  <c r="D350" i="54"/>
  <c r="D89" i="51"/>
  <c r="D239" i="54"/>
  <c r="D178" i="51"/>
  <c r="D171" i="54"/>
  <c r="D245" i="51"/>
  <c r="D575" i="54"/>
  <c r="D639" i="54"/>
  <c r="D72" i="51"/>
  <c r="D386" i="54"/>
  <c r="D494" i="51"/>
  <c r="D592" i="54"/>
  <c r="D164" i="51"/>
  <c r="D105" i="54"/>
  <c r="D127" i="51"/>
  <c r="D337" i="54"/>
  <c r="D657" i="51"/>
  <c r="D92" i="54"/>
  <c r="D674" i="51"/>
  <c r="D590" i="54"/>
  <c r="D91" i="51"/>
  <c r="D221" i="54"/>
  <c r="D222" i="51"/>
  <c r="D716" i="54"/>
  <c r="D11" i="54"/>
  <c r="D18" i="51"/>
  <c r="D739" i="54"/>
  <c r="D235" i="51"/>
  <c r="D612" i="54"/>
  <c r="D748" i="51"/>
  <c r="D582" i="54"/>
  <c r="D457" i="51"/>
  <c r="D560" i="54"/>
  <c r="D275" i="51"/>
  <c r="D114" i="54"/>
  <c r="D364" i="54"/>
  <c r="D507" i="54"/>
  <c r="D546" i="51"/>
  <c r="D438" i="54"/>
  <c r="D38" i="51"/>
  <c r="D106" i="54"/>
  <c r="D715" i="51"/>
  <c r="D474" i="54"/>
  <c r="D532" i="51"/>
  <c r="D426" i="54"/>
  <c r="D287" i="51"/>
  <c r="D566" i="54"/>
  <c r="D395" i="51"/>
  <c r="D278" i="54"/>
  <c r="D673" i="51"/>
  <c r="D261" i="54"/>
  <c r="D605" i="51"/>
  <c r="D308" i="54"/>
  <c r="D577" i="51"/>
  <c r="D80" i="54"/>
  <c r="D628" i="51"/>
  <c r="D247" i="54"/>
  <c r="D518" i="51"/>
  <c r="D550" i="54"/>
  <c r="D593" i="51"/>
  <c r="D517" i="54"/>
  <c r="D320" i="51"/>
  <c r="D695" i="54"/>
  <c r="D537" i="51"/>
  <c r="D609" i="54"/>
  <c r="D228" i="51"/>
  <c r="D302" i="54"/>
  <c r="D92" i="51"/>
  <c r="D71" i="54"/>
  <c r="D46" i="51"/>
  <c r="D170" i="54"/>
  <c r="D153" i="51"/>
  <c r="D729" i="54"/>
  <c r="D423" i="51"/>
  <c r="D525" i="54"/>
  <c r="D741" i="51"/>
  <c r="D89" i="54"/>
  <c r="D600" i="51"/>
  <c r="D665" i="54"/>
  <c r="D638" i="51"/>
  <c r="D152" i="54"/>
  <c r="D684" i="51"/>
  <c r="D130" i="54"/>
  <c r="D352" i="51"/>
  <c r="D677" i="54"/>
  <c r="D624" i="51"/>
  <c r="D458" i="54"/>
  <c r="D570" i="51"/>
  <c r="D272" i="54"/>
  <c r="D122" i="51"/>
  <c r="D342" i="54"/>
  <c r="D528" i="51"/>
  <c r="D452" i="54"/>
  <c r="D424" i="51"/>
  <c r="D262" i="54"/>
  <c r="D752" i="51"/>
  <c r="D414" i="54"/>
  <c r="D476" i="51"/>
  <c r="D573" i="54"/>
  <c r="D102" i="51"/>
  <c r="D512" i="54"/>
  <c r="D199" i="51"/>
  <c r="D363" i="54"/>
  <c r="D507" i="51"/>
  <c r="D422" i="54"/>
  <c r="D32" i="51"/>
  <c r="D77" i="54"/>
  <c r="D653" i="51"/>
  <c r="D225" i="54"/>
  <c r="D664" i="54"/>
  <c r="D623" i="51"/>
  <c r="D214" i="54"/>
  <c r="D387" i="54"/>
  <c r="D400" i="51"/>
  <c r="D480" i="54"/>
  <c r="D364" i="51"/>
  <c r="D17" i="54"/>
  <c r="D687" i="51"/>
  <c r="D38" i="54"/>
  <c r="D445" i="54"/>
  <c r="D456" i="51"/>
  <c r="D46" i="54"/>
  <c r="D578" i="51"/>
  <c r="D41" i="51"/>
  <c r="D485" i="54"/>
  <c r="D24" i="51"/>
  <c r="D722" i="54"/>
  <c r="D359" i="51"/>
  <c r="D95" i="54"/>
  <c r="D212" i="51"/>
  <c r="D127" i="54"/>
  <c r="D98" i="51"/>
  <c r="D669" i="54"/>
  <c r="D48" i="51"/>
  <c r="D176" i="54"/>
  <c r="D328" i="51"/>
  <c r="D690" i="54"/>
  <c r="D538" i="51"/>
  <c r="D698" i="54"/>
  <c r="D753" i="51"/>
  <c r="D581" i="54"/>
  <c r="D198" i="51"/>
  <c r="D714" i="54"/>
  <c r="D555" i="51"/>
  <c r="D185" i="54"/>
  <c r="D604" i="51"/>
  <c r="D220" i="54"/>
  <c r="D376" i="51"/>
  <c r="D326" i="54"/>
  <c r="D116" i="51"/>
  <c r="D93" i="54"/>
  <c r="D151" i="51"/>
  <c r="D605" i="54"/>
  <c r="D196" i="51"/>
  <c r="D64" i="54"/>
  <c r="D621" i="51"/>
  <c r="D614" i="54"/>
  <c r="D266" i="51"/>
  <c r="D674" i="54"/>
  <c r="D745" i="51"/>
  <c r="D323" i="54"/>
  <c r="D241" i="51"/>
  <c r="D476" i="54"/>
  <c r="D262" i="51"/>
  <c r="D551" i="54"/>
  <c r="D386" i="51"/>
  <c r="D27" i="54"/>
  <c r="D141" i="51"/>
  <c r="D459" i="54"/>
  <c r="D146" i="51"/>
  <c r="D312" i="54"/>
  <c r="D112" i="51"/>
  <c r="D728" i="54"/>
  <c r="D466" i="51"/>
  <c r="D212" i="54"/>
  <c r="D506" i="51"/>
  <c r="D497" i="54"/>
  <c r="D321" i="51"/>
  <c r="D374" i="54"/>
  <c r="D587" i="51"/>
  <c r="D110" i="54"/>
  <c r="D501" i="51"/>
  <c r="D267" i="54"/>
  <c r="D292" i="51"/>
  <c r="D264" i="54"/>
  <c r="D162" i="51"/>
  <c r="D528" i="54"/>
  <c r="D22" i="51"/>
  <c r="D726" i="54"/>
  <c r="D582" i="51"/>
  <c r="D341" i="54"/>
  <c r="D615" i="51"/>
  <c r="D287" i="54"/>
  <c r="D34" i="51"/>
  <c r="D128" i="54"/>
  <c r="D243" i="51"/>
  <c r="D567" i="54"/>
  <c r="D396" i="51"/>
  <c r="D642" i="54"/>
  <c r="D145" i="51"/>
  <c r="D630" i="54"/>
  <c r="D385" i="51"/>
  <c r="D586" i="54"/>
  <c r="D449" i="51"/>
  <c r="D589" i="54"/>
  <c r="D144" i="51"/>
  <c r="D640" i="54"/>
  <c r="D749" i="51"/>
  <c r="D572" i="54"/>
  <c r="D742" i="51"/>
  <c r="D636" i="54"/>
  <c r="D348" i="51"/>
  <c r="D503" i="54"/>
  <c r="D58" i="51"/>
  <c r="D395" i="54"/>
  <c r="D728" i="51"/>
  <c r="D682" i="54"/>
  <c r="D118" i="51"/>
  <c r="D543" i="54"/>
  <c r="D274" i="51"/>
  <c r="D16" i="54"/>
  <c r="D479" i="51"/>
  <c r="D358" i="54"/>
  <c r="D505" i="51"/>
  <c r="D85" i="54"/>
  <c r="D106" i="51"/>
  <c r="D666" i="54"/>
  <c r="D473" i="51"/>
  <c r="D652" i="54"/>
  <c r="D475" i="51"/>
  <c r="D464" i="54"/>
  <c r="D705" i="51"/>
  <c r="D365" i="54"/>
  <c r="D50" i="51"/>
  <c r="D259" i="54"/>
  <c r="D686" i="51"/>
  <c r="D511" i="54"/>
  <c r="D520" i="51"/>
  <c r="D710" i="51"/>
  <c r="D401" i="54"/>
  <c r="D9" i="51"/>
  <c r="D639" i="51"/>
  <c r="D253" i="54"/>
  <c r="D61" i="51"/>
  <c r="D508" i="54"/>
  <c r="D322" i="51"/>
  <c r="D296" i="54"/>
  <c r="D54" i="51"/>
  <c r="D304" i="54"/>
  <c r="D569" i="51"/>
  <c r="D402" i="54"/>
  <c r="D434" i="51"/>
  <c r="D122" i="54"/>
  <c r="D738" i="51"/>
  <c r="D454" i="54"/>
  <c r="D576" i="51"/>
  <c r="D647" i="54"/>
  <c r="D664" i="51"/>
  <c r="D14" i="54"/>
  <c r="D167" i="51"/>
  <c r="D210" i="54"/>
  <c r="D455" i="51"/>
  <c r="D258" i="54"/>
  <c r="D535" i="51"/>
  <c r="D12" i="54"/>
  <c r="D529" i="51"/>
  <c r="D209" i="54"/>
  <c r="D60" i="51"/>
  <c r="D104" i="54"/>
  <c r="D33" i="51"/>
  <c r="D593" i="54"/>
  <c r="D278" i="51"/>
  <c r="D482" i="54"/>
  <c r="D496" i="51"/>
  <c r="D268" i="54"/>
  <c r="D353" i="51"/>
  <c r="D519" i="54"/>
  <c r="D49" i="51"/>
  <c r="D621" i="54"/>
  <c r="D40" i="51"/>
  <c r="D111" i="54"/>
  <c r="D339" i="51"/>
  <c r="D391" i="54"/>
  <c r="D701" i="51"/>
  <c r="D47" i="54"/>
  <c r="D237" i="51"/>
  <c r="D712" i="54"/>
  <c r="D368" i="51"/>
  <c r="D693" i="54"/>
  <c r="D255" i="51"/>
  <c r="D719" i="54"/>
  <c r="D415" i="51"/>
  <c r="D84" i="54"/>
  <c r="D540" i="51"/>
  <c r="D394" i="54"/>
  <c r="D327" i="51"/>
  <c r="D62" i="54"/>
  <c r="D155" i="51"/>
  <c r="D26" i="54"/>
  <c r="D460" i="51"/>
  <c r="D412" i="54"/>
  <c r="D583" i="51"/>
  <c r="D254" i="54"/>
  <c r="D335" i="51"/>
  <c r="D451" i="54"/>
  <c r="D170" i="51"/>
  <c r="D279" i="54"/>
  <c r="D334" i="51"/>
  <c r="D208" i="54"/>
  <c r="D743" i="51"/>
  <c r="D421" i="54"/>
  <c r="D234" i="51"/>
  <c r="D375" i="54"/>
  <c r="D276" i="54"/>
  <c r="D208" i="51"/>
  <c r="D52" i="54"/>
  <c r="D484" i="51"/>
  <c r="D684" i="54"/>
  <c r="D485" i="51"/>
  <c r="D255" i="54"/>
  <c r="D316" i="51"/>
  <c r="D625" i="54"/>
  <c r="D366" i="51"/>
  <c r="D671" i="54"/>
  <c r="D422" i="51"/>
  <c r="D435" i="54"/>
  <c r="D338" i="51"/>
  <c r="D74" i="54"/>
  <c r="D303" i="51"/>
  <c r="D436" i="54"/>
  <c r="D418" i="51"/>
  <c r="D413" i="54"/>
  <c r="D685" i="51"/>
  <c r="D432" i="54"/>
  <c r="D217" i="51"/>
  <c r="D687" i="54"/>
  <c r="D250" i="51"/>
  <c r="D384" i="54"/>
  <c r="D93" i="51"/>
  <c r="D88" i="54"/>
  <c r="D28" i="51"/>
  <c r="D579" i="54"/>
  <c r="D632" i="51"/>
  <c r="D334" i="54"/>
  <c r="D437" i="51"/>
  <c r="D79" i="54"/>
  <c r="D450" i="51"/>
  <c r="D675" i="54"/>
  <c r="D562" i="51"/>
  <c r="D442" i="54"/>
  <c r="D408" i="51"/>
  <c r="D178" i="54"/>
  <c r="D473" i="54"/>
  <c r="D293" i="51"/>
  <c r="D471" i="54"/>
  <c r="D683" i="51"/>
  <c r="D48" i="54"/>
  <c r="D613" i="51"/>
  <c r="D439" i="54"/>
  <c r="D37" i="51"/>
  <c r="D282" i="54"/>
  <c r="D86" i="51"/>
  <c r="D63" i="54"/>
  <c r="D521" i="51"/>
  <c r="D610" i="54"/>
  <c r="E629" i="51"/>
  <c r="E378" i="54"/>
  <c r="E111" i="51"/>
  <c r="E350" i="54"/>
  <c r="E89" i="51"/>
  <c r="E239" i="54"/>
  <c r="E178" i="51"/>
  <c r="E171" i="54"/>
  <c r="E245" i="51"/>
  <c r="E575" i="54"/>
  <c r="E639" i="54"/>
  <c r="E72" i="51"/>
  <c r="E386" i="54"/>
  <c r="E494" i="51"/>
  <c r="E592" i="54"/>
  <c r="E164" i="51"/>
  <c r="E105" i="54"/>
  <c r="E127" i="51"/>
  <c r="E337" i="54"/>
  <c r="E657" i="51"/>
  <c r="E92" i="54"/>
  <c r="E674" i="51"/>
  <c r="E590" i="54"/>
  <c r="E91" i="51"/>
  <c r="E221" i="54"/>
  <c r="E222" i="51"/>
  <c r="E716" i="54"/>
  <c r="E11" i="54"/>
  <c r="E18" i="51"/>
  <c r="E739" i="54"/>
  <c r="E235" i="51"/>
  <c r="E612" i="54"/>
  <c r="E748" i="51"/>
  <c r="E582" i="54"/>
  <c r="E457" i="51"/>
  <c r="E560" i="54"/>
  <c r="E275" i="51"/>
  <c r="E114" i="54"/>
  <c r="E364" i="54"/>
  <c r="E507" i="54"/>
  <c r="E546" i="51"/>
  <c r="E438" i="54"/>
  <c r="E38" i="51"/>
  <c r="E106" i="54"/>
  <c r="E715" i="51"/>
  <c r="E474" i="54"/>
  <c r="E532" i="51"/>
  <c r="E426" i="54"/>
  <c r="E287" i="51"/>
  <c r="E566" i="54"/>
  <c r="E395" i="51"/>
  <c r="E278" i="54"/>
  <c r="E673" i="51"/>
  <c r="E261" i="54"/>
  <c r="E605" i="51"/>
  <c r="E308" i="54"/>
  <c r="E577" i="51"/>
  <c r="E80" i="54"/>
  <c r="E628" i="51"/>
  <c r="E247" i="54"/>
  <c r="E518" i="51"/>
  <c r="E550" i="54"/>
  <c r="E593" i="51"/>
  <c r="E517" i="54"/>
  <c r="E320" i="51"/>
  <c r="E695" i="54"/>
  <c r="E537" i="51"/>
  <c r="E609" i="54"/>
  <c r="E228" i="51"/>
  <c r="E302" i="54"/>
  <c r="E92" i="51"/>
  <c r="E71" i="54"/>
  <c r="E46" i="51"/>
  <c r="E170" i="54"/>
  <c r="E153" i="51"/>
  <c r="E729" i="54"/>
  <c r="E423" i="51"/>
  <c r="E525" i="54"/>
  <c r="E741" i="51"/>
  <c r="E89" i="54"/>
  <c r="E600" i="51"/>
  <c r="E665" i="54"/>
  <c r="E638" i="51"/>
  <c r="E152" i="54"/>
  <c r="E684" i="51"/>
  <c r="E130" i="54"/>
  <c r="E352" i="51"/>
  <c r="E677" i="54"/>
  <c r="E624" i="51"/>
  <c r="E458" i="54"/>
  <c r="E570" i="51"/>
  <c r="E272" i="54"/>
  <c r="E122" i="51"/>
  <c r="E342" i="54"/>
  <c r="E528" i="51"/>
  <c r="E452" i="54"/>
  <c r="E424" i="51"/>
  <c r="E262" i="54"/>
  <c r="E752" i="51"/>
  <c r="E414" i="54"/>
  <c r="E476" i="51"/>
  <c r="E573" i="54"/>
  <c r="E102" i="51"/>
  <c r="E512" i="54"/>
  <c r="E199" i="51"/>
  <c r="E363" i="54"/>
  <c r="E507" i="51"/>
  <c r="E422" i="54"/>
  <c r="E32" i="51"/>
  <c r="E77" i="54"/>
  <c r="E653" i="51"/>
  <c r="E225" i="54"/>
  <c r="E664" i="54"/>
  <c r="E623" i="51"/>
  <c r="E214" i="54"/>
  <c r="E387" i="54"/>
  <c r="E400" i="51"/>
  <c r="E480" i="54"/>
  <c r="E364" i="51"/>
  <c r="E17" i="54"/>
  <c r="E687" i="51"/>
  <c r="E38" i="54"/>
  <c r="E445" i="54"/>
  <c r="E456" i="51"/>
  <c r="E46" i="54"/>
  <c r="E578" i="51"/>
  <c r="E41" i="51"/>
  <c r="E485" i="54"/>
  <c r="E24" i="51"/>
  <c r="E722" i="54"/>
  <c r="E359" i="51"/>
  <c r="E95" i="54"/>
  <c r="E212" i="51"/>
  <c r="E127" i="54"/>
  <c r="E98" i="51"/>
  <c r="E669" i="54"/>
  <c r="E48" i="51"/>
  <c r="E176" i="54"/>
  <c r="E328" i="51"/>
  <c r="E690" i="54"/>
  <c r="E538" i="51"/>
  <c r="E698" i="54"/>
  <c r="E753" i="51"/>
  <c r="E581" i="54"/>
  <c r="E198" i="51"/>
  <c r="E714" i="54"/>
  <c r="E555" i="51"/>
  <c r="E185" i="54"/>
  <c r="E604" i="51"/>
  <c r="E220" i="54"/>
  <c r="E376" i="51"/>
  <c r="E326" i="54"/>
  <c r="E116" i="51"/>
  <c r="E93" i="54"/>
  <c r="E151" i="51"/>
  <c r="E605" i="54"/>
  <c r="E196" i="51"/>
  <c r="E64" i="54"/>
  <c r="E621" i="51"/>
  <c r="E614" i="54"/>
  <c r="E266" i="51"/>
  <c r="E674" i="54"/>
  <c r="E745" i="51"/>
  <c r="E323" i="54"/>
  <c r="E241" i="51"/>
  <c r="E476" i="54"/>
  <c r="E262" i="51"/>
  <c r="E551" i="54"/>
  <c r="E386" i="51"/>
  <c r="E27" i="54"/>
  <c r="E141" i="51"/>
  <c r="E459" i="54"/>
  <c r="E146" i="51"/>
  <c r="E312" i="54"/>
  <c r="E112" i="51"/>
  <c r="E728" i="54"/>
  <c r="E466" i="51"/>
  <c r="E212" i="54"/>
  <c r="E506" i="51"/>
  <c r="E497" i="54"/>
  <c r="E321" i="51"/>
  <c r="E374" i="54"/>
  <c r="E587" i="51"/>
  <c r="E110" i="54"/>
  <c r="E501" i="51"/>
  <c r="E267" i="54"/>
  <c r="E292" i="51"/>
  <c r="E264" i="54"/>
  <c r="E162" i="51"/>
  <c r="E528" i="54"/>
  <c r="E22" i="51"/>
  <c r="E726" i="54"/>
  <c r="E582" i="51"/>
  <c r="E341" i="54"/>
  <c r="E615" i="51"/>
  <c r="E287" i="54"/>
  <c r="E34" i="51"/>
  <c r="E128" i="54"/>
  <c r="E243" i="51"/>
  <c r="E567" i="54"/>
  <c r="E396" i="51"/>
  <c r="E642" i="54"/>
  <c r="E145" i="51"/>
  <c r="E630" i="54"/>
  <c r="E385" i="51"/>
  <c r="E586" i="54"/>
  <c r="E449" i="51"/>
  <c r="E589" i="54"/>
  <c r="E144" i="51"/>
  <c r="E640" i="54"/>
  <c r="E749" i="51"/>
  <c r="E572" i="54"/>
  <c r="E742" i="51"/>
  <c r="E636" i="54"/>
  <c r="E348" i="51"/>
  <c r="E503" i="54"/>
  <c r="E58" i="51"/>
  <c r="E395" i="54"/>
  <c r="E728" i="51"/>
  <c r="E682" i="54"/>
  <c r="E118" i="51"/>
  <c r="E543" i="54"/>
  <c r="E274" i="51"/>
  <c r="E16" i="54"/>
  <c r="E479" i="51"/>
  <c r="E358" i="54"/>
  <c r="E505" i="51"/>
  <c r="E85" i="54"/>
  <c r="E106" i="51"/>
  <c r="E666" i="54"/>
  <c r="E473" i="51"/>
  <c r="E652" i="54"/>
  <c r="E475" i="51"/>
  <c r="E464" i="54"/>
  <c r="E705" i="51"/>
  <c r="E365" i="54"/>
  <c r="E50" i="51"/>
  <c r="E259" i="54"/>
  <c r="E686" i="51"/>
  <c r="E511" i="54"/>
  <c r="E520" i="51"/>
  <c r="E710" i="51"/>
  <c r="E401" i="54"/>
  <c r="E9" i="51"/>
  <c r="E639" i="51"/>
  <c r="E253" i="54"/>
  <c r="E61" i="51"/>
  <c r="E508" i="54"/>
  <c r="E322" i="51"/>
  <c r="E296" i="54"/>
  <c r="E54" i="51"/>
  <c r="E304" i="54"/>
  <c r="E569" i="51"/>
  <c r="E402" i="54"/>
  <c r="E434" i="51"/>
  <c r="E122" i="54"/>
  <c r="E738" i="51"/>
  <c r="E454" i="54"/>
  <c r="E576" i="51"/>
  <c r="E647" i="54"/>
  <c r="E664" i="51"/>
  <c r="E14" i="54"/>
  <c r="E167" i="51"/>
  <c r="E210" i="54"/>
  <c r="E455" i="51"/>
  <c r="E258" i="54"/>
  <c r="E535" i="51"/>
  <c r="E12" i="54"/>
  <c r="E529" i="51"/>
  <c r="E209" i="54"/>
  <c r="E60" i="51"/>
  <c r="E104" i="54"/>
  <c r="E33" i="51"/>
  <c r="E593" i="54"/>
  <c r="E278" i="51"/>
  <c r="E482" i="54"/>
  <c r="E496" i="51"/>
  <c r="E268" i="54"/>
  <c r="E353" i="51"/>
  <c r="E519" i="54"/>
  <c r="E49" i="51"/>
  <c r="E621" i="54"/>
  <c r="E40" i="51"/>
  <c r="E111" i="54"/>
  <c r="E339" i="51"/>
  <c r="E391" i="54"/>
  <c r="E701" i="51"/>
  <c r="E47" i="54"/>
  <c r="E237" i="51"/>
  <c r="E712" i="54"/>
  <c r="E368" i="51"/>
  <c r="E693" i="54"/>
  <c r="E255" i="51"/>
  <c r="E719" i="54"/>
  <c r="E415" i="51"/>
  <c r="E84" i="54"/>
  <c r="E540" i="51"/>
  <c r="E394" i="54"/>
  <c r="E327" i="51"/>
  <c r="E62" i="54"/>
  <c r="E155" i="51"/>
  <c r="E26" i="54"/>
  <c r="E460" i="51"/>
  <c r="E412" i="54"/>
  <c r="E583" i="51"/>
  <c r="E254" i="54"/>
  <c r="E335" i="51"/>
  <c r="E451" i="54"/>
  <c r="E170" i="51"/>
  <c r="E279" i="54"/>
  <c r="E334" i="51"/>
  <c r="E208" i="54"/>
  <c r="E743" i="51"/>
  <c r="E421" i="54"/>
  <c r="E234" i="51"/>
  <c r="E375" i="54"/>
  <c r="E276" i="54"/>
  <c r="E208" i="51"/>
  <c r="E52" i="54"/>
  <c r="E484" i="51"/>
  <c r="E684" i="54"/>
  <c r="E485" i="51"/>
  <c r="E255" i="54"/>
  <c r="E316" i="51"/>
  <c r="E625" i="54"/>
  <c r="E366" i="51"/>
  <c r="E671" i="54"/>
  <c r="E422" i="51"/>
  <c r="E435" i="54"/>
  <c r="E338" i="51"/>
  <c r="E74" i="54"/>
  <c r="E303" i="51"/>
  <c r="E436" i="54"/>
  <c r="E418" i="51"/>
  <c r="E413" i="54"/>
  <c r="E685" i="51"/>
  <c r="E432" i="54"/>
  <c r="E217" i="51"/>
  <c r="E687" i="54"/>
  <c r="E250" i="51"/>
  <c r="E384" i="54"/>
  <c r="E93" i="51"/>
  <c r="E88" i="54"/>
  <c r="E28" i="51"/>
  <c r="E579" i="54"/>
  <c r="E632" i="51"/>
  <c r="E334" i="54"/>
  <c r="E437" i="51"/>
  <c r="E79" i="54"/>
  <c r="E450" i="51"/>
  <c r="E675" i="54"/>
  <c r="E562" i="51"/>
  <c r="E442" i="54"/>
  <c r="E408" i="51"/>
  <c r="E178" i="54"/>
  <c r="E473" i="54"/>
  <c r="E293" i="51"/>
  <c r="E471" i="54"/>
  <c r="E683" i="51"/>
  <c r="E48" i="54"/>
  <c r="E613" i="51"/>
  <c r="E439" i="54"/>
  <c r="E37" i="51"/>
  <c r="E282" i="54"/>
  <c r="E86" i="51"/>
  <c r="E63" i="54"/>
  <c r="E521" i="51"/>
  <c r="E610" i="54"/>
  <c r="B378" i="54"/>
  <c r="C347" i="52"/>
  <c r="B239" i="54"/>
  <c r="C234" i="52"/>
  <c r="B592" i="54"/>
  <c r="C720" i="52"/>
  <c r="B105" i="54"/>
  <c r="B221" i="54"/>
  <c r="C434" i="52"/>
  <c r="B739" i="54"/>
  <c r="C236" i="52"/>
  <c r="B612" i="54"/>
  <c r="C303" i="52"/>
  <c r="B582" i="54"/>
  <c r="C26" i="52"/>
  <c r="B560" i="54"/>
  <c r="B507" i="54"/>
  <c r="C714" i="52"/>
  <c r="B426" i="54"/>
  <c r="C282" i="52"/>
  <c r="B566" i="54"/>
  <c r="C82" i="52"/>
  <c r="B308" i="54"/>
  <c r="C611" i="52"/>
  <c r="B80" i="54"/>
  <c r="C452" i="52"/>
  <c r="B550" i="54"/>
  <c r="C662" i="52"/>
  <c r="B517" i="54"/>
  <c r="C682" i="52"/>
  <c r="B71" i="54"/>
  <c r="C417" i="52"/>
  <c r="B665" i="54"/>
  <c r="C376" i="52"/>
  <c r="B130" i="54"/>
  <c r="C558" i="52"/>
  <c r="B272" i="54"/>
  <c r="C684" i="52"/>
  <c r="B262" i="54"/>
  <c r="C471" i="52"/>
  <c r="B414" i="54"/>
  <c r="C570" i="52"/>
  <c r="B512" i="54"/>
  <c r="C596" i="52"/>
  <c r="B422" i="54"/>
  <c r="C604" i="52"/>
  <c r="B225" i="54"/>
  <c r="C296" i="52"/>
  <c r="B480" i="54"/>
  <c r="C248" i="52"/>
  <c r="B445" i="54"/>
  <c r="C700" i="52"/>
  <c r="B46" i="54"/>
  <c r="C447" i="52"/>
  <c r="B485" i="54"/>
  <c r="C182" i="52"/>
  <c r="B95" i="54"/>
  <c r="C562" i="52"/>
  <c r="B176" i="54"/>
  <c r="C486" i="52"/>
  <c r="B698" i="54"/>
  <c r="C300" i="52"/>
  <c r="B581" i="54"/>
  <c r="C401" i="52"/>
  <c r="B185" i="54"/>
  <c r="C365" i="52"/>
  <c r="B220" i="54"/>
  <c r="C294" i="52"/>
  <c r="B326" i="54"/>
  <c r="C613" i="52"/>
  <c r="B93" i="54"/>
  <c r="C151" i="52"/>
  <c r="B64" i="54"/>
  <c r="C621" i="52"/>
  <c r="B614" i="54"/>
  <c r="C532" i="52"/>
  <c r="B674" i="54"/>
  <c r="C84" i="52"/>
  <c r="B323" i="54"/>
  <c r="C561" i="52"/>
  <c r="B476" i="54"/>
  <c r="C122" i="52"/>
  <c r="B459" i="54"/>
  <c r="B728" i="54"/>
  <c r="C683" i="52"/>
  <c r="B212" i="54"/>
  <c r="C23" i="52"/>
  <c r="B497" i="54"/>
  <c r="C390" i="52"/>
  <c r="B528" i="54"/>
  <c r="C691" i="52"/>
  <c r="B726" i="54"/>
  <c r="C552" i="52"/>
  <c r="B589" i="54"/>
  <c r="C464" i="52"/>
  <c r="B640" i="54"/>
  <c r="C352" i="52"/>
  <c r="B572" i="54"/>
  <c r="C146" i="52"/>
  <c r="B636" i="54"/>
  <c r="C369" i="52"/>
  <c r="B503" i="54"/>
  <c r="B395" i="54"/>
  <c r="C205" i="52"/>
  <c r="B682" i="54"/>
  <c r="C254" i="52"/>
  <c r="B16" i="54"/>
  <c r="C140" i="52"/>
  <c r="B358" i="54"/>
  <c r="C653" i="52"/>
  <c r="B666" i="54"/>
  <c r="C629" i="52"/>
  <c r="B296" i="54"/>
  <c r="C426" i="52"/>
  <c r="B304" i="54"/>
  <c r="C534" i="52"/>
  <c r="B454" i="54"/>
  <c r="C424" i="52"/>
  <c r="B647" i="54"/>
  <c r="C106" i="52"/>
  <c r="B14" i="54"/>
  <c r="C17" i="52"/>
  <c r="B12" i="54"/>
  <c r="C90" i="52"/>
  <c r="B209" i="54"/>
  <c r="C261" i="52"/>
  <c r="B519" i="54"/>
  <c r="C18" i="52"/>
  <c r="B621" i="54"/>
  <c r="C225" i="52"/>
  <c r="B111" i="54"/>
  <c r="C666" i="52"/>
  <c r="B719" i="54"/>
  <c r="C671" i="52"/>
  <c r="B62" i="54"/>
  <c r="C527" i="52"/>
  <c r="B254" i="54"/>
  <c r="C13" i="52"/>
  <c r="B170" i="51"/>
  <c r="B279" i="54"/>
  <c r="C580" i="52"/>
  <c r="B334" i="51"/>
  <c r="B208" i="54"/>
  <c r="C161" i="52"/>
  <c r="B375" i="54"/>
  <c r="C548" i="52"/>
  <c r="B52" i="54"/>
  <c r="C667" i="52"/>
  <c r="B484" i="51"/>
  <c r="B684" i="54"/>
  <c r="C708" i="52"/>
  <c r="B366" i="51"/>
  <c r="B671" i="54"/>
  <c r="C685" i="52"/>
  <c r="B338" i="51"/>
  <c r="B74" i="54"/>
  <c r="C594" i="52"/>
  <c r="B334" i="54"/>
  <c r="C203" i="52"/>
  <c r="B450" i="51"/>
  <c r="B675" i="54"/>
  <c r="C436" i="52"/>
  <c r="B442" i="54"/>
  <c r="C173" i="52"/>
  <c r="B471" i="54"/>
  <c r="C375" i="52"/>
  <c r="B63" i="54"/>
  <c r="K297" i="54"/>
  <c r="K611" i="54"/>
  <c r="I421" i="52"/>
  <c r="K490" i="54"/>
  <c r="I677" i="52"/>
  <c r="K204" i="54"/>
  <c r="I53" i="52"/>
  <c r="K359" i="54"/>
  <c r="I483" i="52"/>
  <c r="K327" i="54"/>
  <c r="I747" i="52"/>
  <c r="K142" i="54"/>
  <c r="I348" i="52"/>
  <c r="K231" i="54"/>
  <c r="I111" i="52"/>
  <c r="K645" i="54"/>
  <c r="I96" i="52"/>
  <c r="K381" i="54"/>
  <c r="I181" i="52"/>
  <c r="K718" i="54"/>
  <c r="I544" i="52"/>
  <c r="K23" i="54"/>
  <c r="I731" i="52"/>
  <c r="K655" i="54"/>
  <c r="I132" i="52"/>
  <c r="K403" i="54"/>
  <c r="I408" i="52"/>
  <c r="K369" i="54"/>
  <c r="I569" i="52"/>
  <c r="K291" i="54"/>
  <c r="I207" i="52"/>
  <c r="K650" i="54"/>
  <c r="I366" i="52"/>
  <c r="K667" i="54"/>
  <c r="I150" i="52"/>
  <c r="K556" i="54"/>
  <c r="I622" i="52"/>
  <c r="K292" i="54"/>
  <c r="I193" i="52"/>
  <c r="K319" i="54"/>
  <c r="I159" i="52"/>
  <c r="K628" i="54"/>
  <c r="I83" i="52"/>
  <c r="K307" i="54"/>
  <c r="I620" i="52"/>
  <c r="K703" i="54"/>
  <c r="I101" i="52"/>
  <c r="K235" i="54"/>
  <c r="I165" i="52"/>
  <c r="K583" i="54"/>
  <c r="I514" i="52"/>
  <c r="K542" i="54"/>
  <c r="I77" i="52"/>
  <c r="K595" i="54"/>
  <c r="I441" i="52"/>
  <c r="K676" i="54"/>
  <c r="I178" i="52"/>
  <c r="K354" i="54"/>
  <c r="I355" i="52"/>
  <c r="K724" i="54"/>
  <c r="I615" i="52"/>
  <c r="K90" i="54"/>
  <c r="I117" i="52"/>
  <c r="K172" i="54"/>
  <c r="I245" i="52"/>
  <c r="K112" i="54"/>
  <c r="K622" i="54"/>
  <c r="I541" i="52"/>
  <c r="K166" i="54"/>
  <c r="I707" i="52"/>
  <c r="K260" i="54"/>
  <c r="I526" i="52"/>
  <c r="K699" i="54"/>
  <c r="K672" i="54"/>
  <c r="I335" i="52"/>
  <c r="K424" i="54"/>
  <c r="I705" i="52"/>
  <c r="K616" i="54"/>
  <c r="K710" i="54"/>
  <c r="I419" i="52"/>
  <c r="K39" i="54"/>
  <c r="I55" i="52"/>
  <c r="K136" i="54"/>
  <c r="I550" i="52"/>
  <c r="K701" i="54"/>
  <c r="I321" i="52"/>
  <c r="K83" i="54"/>
  <c r="I329" i="52"/>
  <c r="K407" i="54"/>
  <c r="K477" i="54"/>
  <c r="I459" i="52"/>
  <c r="K514" i="54"/>
  <c r="I232" i="52"/>
  <c r="K116" i="54"/>
  <c r="I262" i="52"/>
  <c r="K649" i="54"/>
  <c r="I668" i="52"/>
  <c r="K538" i="54"/>
  <c r="I636" i="52"/>
  <c r="I266" i="52"/>
  <c r="K19" i="54"/>
  <c r="I590" i="52"/>
  <c r="K557" i="54"/>
  <c r="I686" i="52"/>
  <c r="K129" i="54"/>
  <c r="I312" i="52"/>
  <c r="K353" i="54"/>
  <c r="I333" i="52"/>
  <c r="K539" i="54"/>
  <c r="I332" i="52"/>
  <c r="I400" i="52"/>
  <c r="K689" i="54"/>
  <c r="I719" i="52"/>
  <c r="K298" i="54"/>
  <c r="I609" i="52"/>
  <c r="K299" i="54"/>
  <c r="I320" i="52"/>
  <c r="K249" i="54"/>
  <c r="I468" i="52"/>
  <c r="K24" i="54"/>
  <c r="I715" i="52"/>
  <c r="K318" i="54"/>
  <c r="I130" i="52"/>
  <c r="K193" i="54"/>
  <c r="I663" i="52"/>
  <c r="K87" i="54"/>
  <c r="I20" i="52"/>
  <c r="K587" i="54"/>
  <c r="I709" i="52"/>
  <c r="K131" i="54"/>
  <c r="I619" i="52"/>
  <c r="K460" i="54"/>
  <c r="I131" i="52"/>
  <c r="K725" i="54"/>
  <c r="I593" i="52"/>
  <c r="K623" i="54"/>
  <c r="I249" i="52"/>
  <c r="K372" i="51"/>
  <c r="K747" i="54"/>
  <c r="K362" i="54"/>
  <c r="I473" i="52"/>
  <c r="K410" i="54"/>
  <c r="I695" i="52"/>
  <c r="K165" i="54"/>
  <c r="I453" i="52"/>
  <c r="K634" i="54"/>
  <c r="I154" i="52"/>
  <c r="K150" i="54"/>
  <c r="I149" i="52"/>
  <c r="K252" i="54"/>
  <c r="I449" i="52"/>
  <c r="K635" i="54"/>
  <c r="I222" i="52"/>
  <c r="K107" i="54"/>
  <c r="I292" i="52"/>
  <c r="D371" i="2"/>
  <c r="K417" i="54"/>
  <c r="K631" i="54"/>
  <c r="I502" i="52"/>
  <c r="K244" i="54"/>
  <c r="I649" i="52"/>
  <c r="K348" i="54"/>
  <c r="K311" i="54"/>
  <c r="I305" i="52"/>
  <c r="K144" i="54"/>
  <c r="I515" i="52"/>
  <c r="K733" i="54"/>
  <c r="I275" i="52"/>
  <c r="K531" i="54"/>
  <c r="I624" i="52"/>
  <c r="K752" i="54"/>
  <c r="K603" i="54"/>
  <c r="I362" i="52"/>
  <c r="K723" i="54"/>
  <c r="I414" i="52"/>
  <c r="K146" i="54"/>
  <c r="I378" i="52"/>
  <c r="K271" i="54"/>
  <c r="I462" i="52"/>
  <c r="K251" i="54"/>
  <c r="I589" i="52"/>
  <c r="K600" i="54"/>
  <c r="I652" i="52"/>
  <c r="K183" i="54"/>
  <c r="I218" i="52"/>
  <c r="K372" i="54"/>
  <c r="I64" i="52"/>
  <c r="K234" i="54"/>
  <c r="I180" i="52"/>
  <c r="K368" i="54"/>
  <c r="I116" i="52"/>
  <c r="K57" i="54"/>
  <c r="I44" i="52"/>
  <c r="K133" i="54"/>
  <c r="I272" i="52"/>
  <c r="K285" i="54"/>
  <c r="I125" i="52"/>
  <c r="K481" i="54"/>
  <c r="I487" i="52"/>
  <c r="K211" i="54"/>
  <c r="I314" i="52"/>
  <c r="K233" i="54"/>
  <c r="I579" i="52"/>
  <c r="K629" i="54"/>
  <c r="K400" i="54"/>
  <c r="I319" i="52"/>
  <c r="K533" i="54"/>
  <c r="I157" i="52"/>
  <c r="K646" i="54"/>
  <c r="I328" i="52"/>
  <c r="K151" i="54"/>
  <c r="I450" i="52"/>
  <c r="K126" i="54"/>
  <c r="I632" i="52"/>
  <c r="K431" i="54"/>
  <c r="I112" i="52"/>
  <c r="K274" i="54"/>
  <c r="I713" i="52"/>
  <c r="K203" i="54"/>
  <c r="I437" i="52"/>
  <c r="K702" i="54"/>
  <c r="I190" i="52"/>
  <c r="K478" i="54"/>
  <c r="I659" i="52"/>
  <c r="K713" i="54"/>
  <c r="I516" i="52"/>
  <c r="K167" i="54"/>
  <c r="I313" i="52"/>
  <c r="K250" i="54"/>
  <c r="I223" i="52"/>
  <c r="K42" i="54"/>
  <c r="I479" i="52"/>
  <c r="K558" i="54"/>
  <c r="I277" i="52"/>
  <c r="K444" i="54"/>
  <c r="I35" i="52"/>
  <c r="K198" i="54"/>
  <c r="I31" i="52"/>
  <c r="K624" i="54"/>
  <c r="I16" i="52"/>
  <c r="K184" i="54"/>
  <c r="I646" i="52"/>
  <c r="K66" i="54"/>
  <c r="I438" i="52"/>
  <c r="K441" i="54"/>
  <c r="I412" i="52"/>
  <c r="K120" i="54"/>
  <c r="I673" i="52"/>
  <c r="K390" i="54"/>
  <c r="I716" i="52"/>
  <c r="K213" i="54"/>
  <c r="I41" i="52"/>
  <c r="K740" i="54"/>
  <c r="I467" i="52"/>
  <c r="K175" i="54"/>
  <c r="I287" i="52"/>
  <c r="K619" i="54"/>
  <c r="I9" i="52"/>
  <c r="K657" i="54"/>
  <c r="I227" i="52"/>
  <c r="K242" i="54"/>
  <c r="I38" i="52"/>
  <c r="K547" i="54"/>
  <c r="I137" i="52"/>
  <c r="K309" i="54"/>
  <c r="I427" i="52"/>
  <c r="K313" i="54"/>
  <c r="I601" i="52"/>
  <c r="K202" i="54"/>
  <c r="I396" i="52"/>
  <c r="K72" i="54"/>
  <c r="I99" i="52"/>
  <c r="K658" i="54"/>
  <c r="I497" i="52"/>
  <c r="K492" i="54"/>
  <c r="I384" i="52"/>
  <c r="C329" i="52"/>
  <c r="C143" i="52"/>
  <c r="C152" i="52"/>
  <c r="C150" i="52"/>
  <c r="C21" i="52"/>
  <c r="C559" i="52"/>
  <c r="C15" i="52"/>
  <c r="C321" i="52"/>
  <c r="C278" i="52"/>
  <c r="C688" i="52"/>
  <c r="C317" i="52"/>
  <c r="C263" i="52"/>
  <c r="C572" i="52"/>
  <c r="C118" i="52"/>
  <c r="C260" i="52"/>
  <c r="C155" i="52"/>
  <c r="C480" i="52"/>
  <c r="C413" i="52"/>
  <c r="C726" i="52"/>
  <c r="C272" i="52"/>
  <c r="C750" i="52"/>
  <c r="C746" i="52"/>
  <c r="C318" i="52"/>
  <c r="C481" i="52"/>
  <c r="C603" i="52"/>
  <c r="C65" i="52"/>
  <c r="C247" i="52"/>
  <c r="C698" i="52"/>
  <c r="C627" i="52"/>
  <c r="C343" i="52"/>
  <c r="C249" i="52"/>
  <c r="C525" i="52"/>
  <c r="C165" i="52"/>
  <c r="C307" i="52"/>
  <c r="C340" i="52"/>
  <c r="C610" i="52"/>
  <c r="C546" i="52"/>
  <c r="C479" i="52"/>
  <c r="C77" i="52"/>
  <c r="C58" i="52"/>
  <c r="C216" i="52"/>
  <c r="C517" i="52"/>
  <c r="C345" i="52"/>
  <c r="C721" i="52"/>
  <c r="C723" i="52"/>
  <c r="C195" i="52"/>
  <c r="C496" i="52"/>
  <c r="C267" i="52"/>
  <c r="C403" i="52"/>
  <c r="C645" i="52"/>
  <c r="C541" i="52"/>
  <c r="C339" i="52"/>
  <c r="C640" i="52"/>
  <c r="C157" i="52"/>
  <c r="C516" i="52"/>
  <c r="C752" i="52"/>
  <c r="C60" i="52"/>
  <c r="C522" i="52"/>
  <c r="C490" i="52"/>
  <c r="C242" i="52"/>
  <c r="C184" i="52"/>
  <c r="C626" i="52"/>
  <c r="C349" i="52"/>
  <c r="C509" i="52"/>
  <c r="C576" i="52"/>
  <c r="C394" i="52"/>
  <c r="C252" i="52"/>
  <c r="C210" i="52"/>
  <c r="C654" i="52"/>
  <c r="C86" i="52"/>
  <c r="C185" i="52"/>
  <c r="C274" i="52"/>
  <c r="C676" i="52"/>
  <c r="C354" i="52"/>
  <c r="C619" i="52"/>
  <c r="C101" i="52"/>
  <c r="C593" i="52"/>
  <c r="C160" i="52"/>
  <c r="C266" i="52"/>
  <c r="C695" i="52"/>
  <c r="C606" i="52"/>
  <c r="C206" i="52"/>
  <c r="C104" i="52"/>
  <c r="C257" i="52"/>
  <c r="C407" i="52"/>
  <c r="C9" i="52"/>
  <c r="C440" i="52"/>
  <c r="I338" i="52"/>
  <c r="I523" i="52"/>
  <c r="I84" i="52"/>
  <c r="I436" i="52"/>
  <c r="I558" i="52"/>
  <c r="I322" i="52"/>
  <c r="I36" i="52"/>
  <c r="C668" i="54"/>
  <c r="C513" i="54"/>
  <c r="C653" i="54"/>
  <c r="C361" i="54"/>
  <c r="C169" i="54"/>
  <c r="D35" i="51"/>
  <c r="D156" i="54"/>
  <c r="D154" i="51"/>
  <c r="D180" i="54"/>
  <c r="D179" i="51"/>
  <c r="D738" i="54"/>
  <c r="D444" i="51"/>
  <c r="D495" i="54"/>
  <c r="D403" i="51"/>
  <c r="D277" i="54"/>
  <c r="D76" i="51"/>
  <c r="D181" i="54"/>
  <c r="D134" i="51"/>
  <c r="D430" i="54"/>
  <c r="D142" i="51"/>
  <c r="D388" i="54"/>
  <c r="D717" i="51"/>
  <c r="D173" i="54"/>
  <c r="D523" i="51"/>
  <c r="D187" i="54"/>
  <c r="D606" i="51"/>
  <c r="D535" i="54"/>
  <c r="D42" i="51"/>
  <c r="D257" i="54"/>
  <c r="D107" i="51"/>
  <c r="D141" i="54"/>
  <c r="D219" i="51"/>
  <c r="D568" i="54"/>
  <c r="D104" i="51"/>
  <c r="D440" i="54"/>
  <c r="D187" i="51"/>
  <c r="D53" i="54"/>
  <c r="D526" i="51"/>
  <c r="D700" i="54"/>
  <c r="D384" i="51"/>
  <c r="D162" i="54"/>
  <c r="D483" i="51"/>
  <c r="D340" i="54"/>
  <c r="D247" i="51"/>
  <c r="D555" i="54"/>
  <c r="D644" i="51"/>
  <c r="D518" i="54"/>
  <c r="D290" i="51"/>
  <c r="D697" i="54"/>
  <c r="D271" i="51"/>
  <c r="D200" i="54"/>
  <c r="D428" i="51"/>
  <c r="D662" i="54"/>
  <c r="D567" i="51"/>
  <c r="D648" i="54"/>
  <c r="D662" i="51"/>
  <c r="D554" i="54"/>
  <c r="D734" i="51"/>
  <c r="D157" i="54"/>
  <c r="D671" i="51"/>
  <c r="D599" i="54"/>
  <c r="D85" i="51"/>
  <c r="D563" i="54"/>
  <c r="D584" i="51"/>
  <c r="D78" i="54"/>
  <c r="D560" i="51"/>
  <c r="D379" i="54"/>
  <c r="D651" i="51"/>
  <c r="D491" i="54"/>
  <c r="D598" i="51"/>
  <c r="D139" i="54"/>
  <c r="D224" i="51"/>
  <c r="D626" i="54"/>
  <c r="D231" i="51"/>
  <c r="D678" i="54"/>
  <c r="D190" i="51"/>
  <c r="D601" i="54"/>
  <c r="D43" i="54"/>
  <c r="D248" i="51"/>
  <c r="D594" i="54"/>
  <c r="D694" i="51"/>
  <c r="D22" i="54"/>
  <c r="D172" i="51"/>
  <c r="D336" i="54"/>
  <c r="D392" i="51"/>
  <c r="D565" i="54"/>
  <c r="D12" i="51"/>
  <c r="D20" i="54"/>
  <c r="D488" i="51"/>
  <c r="D205" i="54"/>
  <c r="D661" i="51"/>
  <c r="D534" i="54"/>
  <c r="D279" i="51"/>
  <c r="D536" i="54"/>
  <c r="D326" i="51"/>
  <c r="D526" i="54"/>
  <c r="D239" i="51"/>
  <c r="D506" i="54"/>
  <c r="D490" i="51"/>
  <c r="D456" i="54"/>
  <c r="D256" i="51"/>
  <c r="D135" i="54"/>
  <c r="D676" i="51"/>
  <c r="D338" i="54"/>
  <c r="D681" i="51"/>
  <c r="D708" i="54"/>
  <c r="D283" i="51"/>
  <c r="D393" i="54"/>
  <c r="D166" i="51"/>
  <c r="D545" i="54"/>
  <c r="D383" i="51"/>
  <c r="D735" i="54"/>
  <c r="D492" i="51"/>
  <c r="D696" i="54"/>
  <c r="D345" i="51"/>
  <c r="D553" i="54"/>
  <c r="D519" i="51"/>
  <c r="D351" i="51"/>
  <c r="D310" i="54"/>
  <c r="D375" i="51"/>
  <c r="D489" i="54"/>
  <c r="D365" i="51"/>
  <c r="D161" i="54"/>
  <c r="D264" i="51"/>
  <c r="D383" i="54"/>
  <c r="D55" i="51"/>
  <c r="D745" i="54"/>
  <c r="D735" i="51"/>
  <c r="D584" i="54"/>
  <c r="D668" i="51"/>
  <c r="D746" i="54"/>
  <c r="D95" i="51"/>
  <c r="D40" i="54"/>
  <c r="D236" i="51"/>
  <c r="D121" i="54"/>
  <c r="D184" i="51"/>
  <c r="D638" i="54"/>
  <c r="D677" i="51"/>
  <c r="D390" i="51"/>
  <c r="D559" i="54"/>
  <c r="D414" i="51"/>
  <c r="D191" i="54"/>
  <c r="D402" i="51"/>
  <c r="D289" i="54"/>
  <c r="D51" i="51"/>
  <c r="D405" i="54"/>
  <c r="D516" i="51"/>
  <c r="D468" i="54"/>
  <c r="D718" i="51"/>
  <c r="D467" i="54"/>
  <c r="D96" i="51"/>
  <c r="D137" i="54"/>
  <c r="D29" i="51"/>
  <c r="D370" i="54"/>
  <c r="D259" i="51"/>
  <c r="D475" i="54"/>
  <c r="D690" i="51"/>
  <c r="D421" i="51"/>
  <c r="D521" i="54"/>
  <c r="D207" i="51"/>
  <c r="D215" i="54"/>
  <c r="D404" i="51"/>
  <c r="D370" i="51"/>
  <c r="D160" i="54"/>
  <c r="D464" i="51"/>
  <c r="D627" i="54"/>
  <c r="D15" i="51"/>
  <c r="D398" i="54"/>
  <c r="D332" i="51"/>
  <c r="D515" i="54"/>
  <c r="D36" i="51"/>
  <c r="D70" i="54"/>
  <c r="D442" i="51"/>
  <c r="D25" i="54"/>
  <c r="D103" i="51"/>
  <c r="D683" i="54"/>
  <c r="D541" i="51"/>
  <c r="D608" i="54"/>
  <c r="D514" i="51"/>
  <c r="D385" i="54"/>
  <c r="D242" i="51"/>
  <c r="D331" i="54"/>
  <c r="D273" i="51"/>
  <c r="D281" i="51"/>
  <c r="D321" i="54"/>
  <c r="D308" i="51"/>
  <c r="D232" i="54"/>
  <c r="D160" i="51"/>
  <c r="D195" i="54"/>
  <c r="D739" i="51"/>
  <c r="D604" i="54"/>
  <c r="D109" i="51"/>
  <c r="D380" i="54"/>
  <c r="D667" i="51"/>
  <c r="D448" i="54"/>
  <c r="D209" i="51"/>
  <c r="D288" i="54"/>
  <c r="D427" i="51"/>
  <c r="D9" i="54"/>
  <c r="D575" i="51"/>
  <c r="D416" i="54"/>
  <c r="D296" i="51"/>
  <c r="D246" i="51"/>
  <c r="D524" i="54"/>
  <c r="D744" i="51"/>
  <c r="D206" i="54"/>
  <c r="D62" i="51"/>
  <c r="D562" i="54"/>
  <c r="D63" i="51"/>
  <c r="D487" i="54"/>
  <c r="D720" i="51"/>
  <c r="D201" i="54"/>
  <c r="D719" i="51"/>
  <c r="D571" i="54"/>
  <c r="D220" i="51"/>
  <c r="D727" i="54"/>
  <c r="D448" i="51"/>
  <c r="D488" i="54"/>
  <c r="D663" i="51"/>
  <c r="D108" i="54"/>
  <c r="D232" i="51"/>
  <c r="D466" i="54"/>
  <c r="D125" i="51"/>
  <c r="D55" i="54"/>
  <c r="D689" i="51"/>
  <c r="D125" i="54"/>
  <c r="D268" i="51"/>
  <c r="D97" i="54"/>
  <c r="D197" i="51"/>
  <c r="D637" i="54"/>
  <c r="D557" i="51"/>
  <c r="D75" i="54"/>
  <c r="D43" i="51"/>
  <c r="D656" i="54"/>
  <c r="D23" i="51"/>
  <c r="D529" i="54"/>
  <c r="D559" i="51"/>
  <c r="D376" i="54"/>
  <c r="D724" i="51"/>
  <c r="D217" i="54"/>
  <c r="D441" i="51"/>
  <c r="D109" i="54"/>
  <c r="D369" i="51"/>
  <c r="D94" i="54"/>
  <c r="D260" i="51"/>
  <c r="D168" i="54"/>
  <c r="D270" i="51"/>
  <c r="D641" i="54"/>
  <c r="D574" i="51"/>
  <c r="D606" i="54"/>
  <c r="D31" i="51"/>
  <c r="D447" i="54"/>
  <c r="D652" i="51"/>
  <c r="D563" i="51"/>
  <c r="D463" i="54"/>
  <c r="D723" i="51"/>
  <c r="D743" i="54"/>
  <c r="D227" i="51"/>
  <c r="D316" i="54"/>
  <c r="D635" i="51"/>
  <c r="D196" i="54"/>
  <c r="D257" i="51"/>
  <c r="D147" i="54"/>
  <c r="D571" i="51"/>
  <c r="D382" i="54"/>
  <c r="D588" i="51"/>
  <c r="D377" i="54"/>
  <c r="D226" i="51"/>
  <c r="D756" i="54"/>
  <c r="D547" i="51"/>
  <c r="D266" i="54"/>
  <c r="D729" i="51"/>
  <c r="D510" i="54"/>
  <c r="D622" i="51"/>
  <c r="D434" i="54"/>
  <c r="D640" i="51"/>
  <c r="D469" i="54"/>
  <c r="D114" i="51"/>
  <c r="D8" i="54"/>
  <c r="D136" i="51"/>
  <c r="D322" i="54"/>
  <c r="D491" i="51"/>
  <c r="D273" i="54"/>
  <c r="D57" i="51"/>
  <c r="D661" i="54"/>
  <c r="D59" i="51"/>
  <c r="D692" i="54"/>
  <c r="D201" i="51"/>
  <c r="D505" i="54"/>
  <c r="D655" i="51"/>
  <c r="D663" i="54"/>
  <c r="D75" i="51"/>
  <c r="D301" i="54"/>
  <c r="D120" i="51"/>
  <c r="D437" i="54"/>
  <c r="D637" i="51"/>
  <c r="D13" i="54"/>
  <c r="D722" i="51"/>
  <c r="D731" i="54"/>
  <c r="D478" i="51"/>
  <c r="D419" i="54"/>
  <c r="D191" i="51"/>
  <c r="D100" i="54"/>
  <c r="D740" i="51"/>
  <c r="D31" i="54"/>
  <c r="D69" i="51"/>
  <c r="D561" i="54"/>
  <c r="D429" i="54"/>
  <c r="D317" i="51"/>
  <c r="D673" i="54"/>
  <c r="D108" i="51"/>
  <c r="D73" i="54"/>
  <c r="D648" i="51"/>
  <c r="D101" i="54"/>
  <c r="D82" i="51"/>
  <c r="D283" i="54"/>
  <c r="D413" i="51"/>
  <c r="D461" i="54"/>
  <c r="D337" i="51"/>
  <c r="D21" i="54"/>
  <c r="D381" i="51"/>
  <c r="D620" i="54"/>
  <c r="D679" i="54"/>
  <c r="D20" i="51"/>
  <c r="D134" i="54"/>
  <c r="D284" i="51"/>
  <c r="D219" i="54"/>
  <c r="D524" i="51"/>
  <c r="D732" i="54"/>
  <c r="D619" i="51"/>
  <c r="D333" i="54"/>
  <c r="D147" i="51"/>
  <c r="D28" i="54"/>
  <c r="D105" i="51"/>
  <c r="D496" i="54"/>
  <c r="D312" i="51"/>
  <c r="D236" i="54"/>
  <c r="D645" i="51"/>
  <c r="D576" i="54"/>
  <c r="D412" i="51"/>
  <c r="D227" i="54"/>
  <c r="D280" i="51"/>
  <c r="D691" i="54"/>
  <c r="D691" i="51"/>
  <c r="D10" i="54"/>
  <c r="D79" i="51"/>
  <c r="D751" i="54"/>
  <c r="D523" i="54"/>
  <c r="D468" i="51"/>
  <c r="D324" i="54"/>
  <c r="D377" i="51"/>
  <c r="D709" i="54"/>
  <c r="D21" i="51"/>
  <c r="D520" i="54"/>
  <c r="D291" i="51"/>
  <c r="D754" i="54"/>
  <c r="D148" i="51"/>
  <c r="D668" i="54"/>
  <c r="D573" i="51"/>
  <c r="D138" i="54"/>
  <c r="D182" i="51"/>
  <c r="D513" i="54"/>
  <c r="D551" i="51"/>
  <c r="D653" i="54"/>
  <c r="D517" i="51"/>
  <c r="D148" i="54"/>
  <c r="D545" i="51"/>
  <c r="D694" i="54"/>
  <c r="D493" i="51"/>
  <c r="D361" i="54"/>
  <c r="D202" i="51"/>
  <c r="D169" i="54"/>
  <c r="E35" i="51"/>
  <c r="E156" i="54"/>
  <c r="E154" i="51"/>
  <c r="E180" i="54"/>
  <c r="E179" i="51"/>
  <c r="E738" i="54"/>
  <c r="E444" i="51"/>
  <c r="E495" i="54"/>
  <c r="E403" i="51"/>
  <c r="E277" i="54"/>
  <c r="E76" i="51"/>
  <c r="E181" i="54"/>
  <c r="E134" i="51"/>
  <c r="E430" i="54"/>
  <c r="E142" i="51"/>
  <c r="E388" i="54"/>
  <c r="E717" i="51"/>
  <c r="E173" i="54"/>
  <c r="E523" i="51"/>
  <c r="E187" i="54"/>
  <c r="E606" i="51"/>
  <c r="E535" i="54"/>
  <c r="E42" i="51"/>
  <c r="E257" i="54"/>
  <c r="E107" i="51"/>
  <c r="E141" i="54"/>
  <c r="E219" i="51"/>
  <c r="E568" i="54"/>
  <c r="E104" i="51"/>
  <c r="E440" i="54"/>
  <c r="E187" i="51"/>
  <c r="E53" i="54"/>
  <c r="E526" i="51"/>
  <c r="E700" i="54"/>
  <c r="E384" i="51"/>
  <c r="E162" i="54"/>
  <c r="E483" i="51"/>
  <c r="E340" i="54"/>
  <c r="E247" i="51"/>
  <c r="E555" i="54"/>
  <c r="E644" i="51"/>
  <c r="E518" i="54"/>
  <c r="E290" i="51"/>
  <c r="E697" i="54"/>
  <c r="E271" i="51"/>
  <c r="E200" i="54"/>
  <c r="E428" i="51"/>
  <c r="E662" i="54"/>
  <c r="E567" i="51"/>
  <c r="E648" i="54"/>
  <c r="E662" i="51"/>
  <c r="E554" i="54"/>
  <c r="E734" i="51"/>
  <c r="E157" i="54"/>
  <c r="E671" i="51"/>
  <c r="E599" i="54"/>
  <c r="E85" i="51"/>
  <c r="E563" i="54"/>
  <c r="E584" i="51"/>
  <c r="E78" i="54"/>
  <c r="E560" i="51"/>
  <c r="E379" i="54"/>
  <c r="E651" i="51"/>
  <c r="E491" i="54"/>
  <c r="E598" i="51"/>
  <c r="E139" i="54"/>
  <c r="E224" i="51"/>
  <c r="E626" i="54"/>
  <c r="E231" i="51"/>
  <c r="E678" i="54"/>
  <c r="E190" i="51"/>
  <c r="E601" i="54"/>
  <c r="E43" i="54"/>
  <c r="E248" i="51"/>
  <c r="E594" i="54"/>
  <c r="E694" i="51"/>
  <c r="E22" i="54"/>
  <c r="E172" i="51"/>
  <c r="E336" i="54"/>
  <c r="E392" i="51"/>
  <c r="E565" i="54"/>
  <c r="E12" i="51"/>
  <c r="E20" i="54"/>
  <c r="E488" i="51"/>
  <c r="E205" i="54"/>
  <c r="E661" i="51"/>
  <c r="E534" i="54"/>
  <c r="E279" i="51"/>
  <c r="E536" i="54"/>
  <c r="E326" i="51"/>
  <c r="E526" i="54"/>
  <c r="E239" i="51"/>
  <c r="E506" i="54"/>
  <c r="E490" i="51"/>
  <c r="E456" i="54"/>
  <c r="E256" i="51"/>
  <c r="E135" i="54"/>
  <c r="E676" i="51"/>
  <c r="E338" i="54"/>
  <c r="E681" i="51"/>
  <c r="E708" i="54"/>
  <c r="E283" i="51"/>
  <c r="E393" i="54"/>
  <c r="E166" i="51"/>
  <c r="E545" i="54"/>
  <c r="E383" i="51"/>
  <c r="E735" i="54"/>
  <c r="E492" i="51"/>
  <c r="E696" i="54"/>
  <c r="E345" i="51"/>
  <c r="E553" i="54"/>
  <c r="E519" i="51"/>
  <c r="E351" i="51"/>
  <c r="E310" i="54"/>
  <c r="E375" i="51"/>
  <c r="E489" i="54"/>
  <c r="E365" i="51"/>
  <c r="E161" i="54"/>
  <c r="E264" i="51"/>
  <c r="E383" i="54"/>
  <c r="E55" i="51"/>
  <c r="E745" i="54"/>
  <c r="E735" i="51"/>
  <c r="E584" i="54"/>
  <c r="E668" i="51"/>
  <c r="E746" i="54"/>
  <c r="E95" i="51"/>
  <c r="E40" i="54"/>
  <c r="E236" i="51"/>
  <c r="E121" i="54"/>
  <c r="E184" i="51"/>
  <c r="E638" i="54"/>
  <c r="E677" i="51"/>
  <c r="E390" i="51"/>
  <c r="E559" i="54"/>
  <c r="E414" i="51"/>
  <c r="E191" i="54"/>
  <c r="E402" i="51"/>
  <c r="E289" i="54"/>
  <c r="E51" i="51"/>
  <c r="E405" i="54"/>
  <c r="E516" i="51"/>
  <c r="E468" i="54"/>
  <c r="E718" i="51"/>
  <c r="E467" i="54"/>
  <c r="E96" i="51"/>
  <c r="E137" i="54"/>
  <c r="E29" i="51"/>
  <c r="E370" i="54"/>
  <c r="E259" i="51"/>
  <c r="E475" i="54"/>
  <c r="E690" i="51"/>
  <c r="E421" i="51"/>
  <c r="E521" i="54"/>
  <c r="E207" i="51"/>
  <c r="E215" i="54"/>
  <c r="E404" i="51"/>
  <c r="E370" i="51"/>
  <c r="E160" i="54"/>
  <c r="E464" i="51"/>
  <c r="E627" i="54"/>
  <c r="E15" i="51"/>
  <c r="E398" i="54"/>
  <c r="E332" i="51"/>
  <c r="E515" i="54"/>
  <c r="E36" i="51"/>
  <c r="E70" i="54"/>
  <c r="E442" i="51"/>
  <c r="E25" i="54"/>
  <c r="E103" i="51"/>
  <c r="E683" i="54"/>
  <c r="E541" i="51"/>
  <c r="E608" i="54"/>
  <c r="E514" i="51"/>
  <c r="E385" i="54"/>
  <c r="E242" i="51"/>
  <c r="E331" i="54"/>
  <c r="E273" i="51"/>
  <c r="E281" i="51"/>
  <c r="E321" i="54"/>
  <c r="E308" i="51"/>
  <c r="E232" i="54"/>
  <c r="E160" i="51"/>
  <c r="E195" i="54"/>
  <c r="E739" i="51"/>
  <c r="E604" i="54"/>
  <c r="E109" i="51"/>
  <c r="E380" i="54"/>
  <c r="E667" i="51"/>
  <c r="E448" i="54"/>
  <c r="E209" i="51"/>
  <c r="E288" i="54"/>
  <c r="E427" i="51"/>
  <c r="E9" i="54"/>
  <c r="E575" i="51"/>
  <c r="E416" i="54"/>
  <c r="E296" i="51"/>
  <c r="E246" i="51"/>
  <c r="E524" i="54"/>
  <c r="E744" i="51"/>
  <c r="E206" i="54"/>
  <c r="E62" i="51"/>
  <c r="E562" i="54"/>
  <c r="E63" i="51"/>
  <c r="E487" i="54"/>
  <c r="E720" i="51"/>
  <c r="E201" i="54"/>
  <c r="E719" i="51"/>
  <c r="E571" i="54"/>
  <c r="E220" i="51"/>
  <c r="E727" i="54"/>
  <c r="E448" i="51"/>
  <c r="E488" i="54"/>
  <c r="E663" i="51"/>
  <c r="E108" i="54"/>
  <c r="E232" i="51"/>
  <c r="E466" i="54"/>
  <c r="E125" i="51"/>
  <c r="E55" i="54"/>
  <c r="E689" i="51"/>
  <c r="E125" i="54"/>
  <c r="E268" i="51"/>
  <c r="E97" i="54"/>
  <c r="E197" i="51"/>
  <c r="E637" i="54"/>
  <c r="E557" i="51"/>
  <c r="E75" i="54"/>
  <c r="E43" i="51"/>
  <c r="E656" i="54"/>
  <c r="E23" i="51"/>
  <c r="E529" i="54"/>
  <c r="E559" i="51"/>
  <c r="E376" i="54"/>
  <c r="E724" i="51"/>
  <c r="E217" i="54"/>
  <c r="E441" i="51"/>
  <c r="E109" i="54"/>
  <c r="E369" i="51"/>
  <c r="E94" i="54"/>
  <c r="E260" i="51"/>
  <c r="E168" i="54"/>
  <c r="E270" i="51"/>
  <c r="E641" i="54"/>
  <c r="E574" i="51"/>
  <c r="E606" i="54"/>
  <c r="E31" i="51"/>
  <c r="E447" i="54"/>
  <c r="E652" i="51"/>
  <c r="E563" i="51"/>
  <c r="E463" i="54"/>
  <c r="E723" i="51"/>
  <c r="E743" i="54"/>
  <c r="E227" i="51"/>
  <c r="E316" i="54"/>
  <c r="E635" i="51"/>
  <c r="E196" i="54"/>
  <c r="E257" i="51"/>
  <c r="E147" i="54"/>
  <c r="E571" i="51"/>
  <c r="E382" i="54"/>
  <c r="E588" i="51"/>
  <c r="E377" i="54"/>
  <c r="E226" i="51"/>
  <c r="E756" i="54"/>
  <c r="E547" i="51"/>
  <c r="E266" i="54"/>
  <c r="E729" i="51"/>
  <c r="E510" i="54"/>
  <c r="E622" i="51"/>
  <c r="E434" i="54"/>
  <c r="E640" i="51"/>
  <c r="E469" i="54"/>
  <c r="E114" i="51"/>
  <c r="E8" i="54"/>
  <c r="E136" i="51"/>
  <c r="E322" i="54"/>
  <c r="E491" i="51"/>
  <c r="E273" i="54"/>
  <c r="E57" i="51"/>
  <c r="E661" i="54"/>
  <c r="E59" i="51"/>
  <c r="E692" i="54"/>
  <c r="E201" i="51"/>
  <c r="E505" i="54"/>
  <c r="E655" i="51"/>
  <c r="E663" i="54"/>
  <c r="E75" i="51"/>
  <c r="E301" i="54"/>
  <c r="E120" i="51"/>
  <c r="E437" i="54"/>
  <c r="E637" i="51"/>
  <c r="E13" i="54"/>
  <c r="E722" i="51"/>
  <c r="E731" i="54"/>
  <c r="E478" i="51"/>
  <c r="E419" i="54"/>
  <c r="E191" i="51"/>
  <c r="E100" i="54"/>
  <c r="E740" i="51"/>
  <c r="E31" i="54"/>
  <c r="E69" i="51"/>
  <c r="E561" i="54"/>
  <c r="E429" i="54"/>
  <c r="E317" i="51"/>
  <c r="E673" i="54"/>
  <c r="E108" i="51"/>
  <c r="E73" i="54"/>
  <c r="E648" i="51"/>
  <c r="E101" i="54"/>
  <c r="E82" i="51"/>
  <c r="E283" i="54"/>
  <c r="E413" i="51"/>
  <c r="E461" i="54"/>
  <c r="E337" i="51"/>
  <c r="E21" i="54"/>
  <c r="E381" i="51"/>
  <c r="E620" i="54"/>
  <c r="E679" i="54"/>
  <c r="E20" i="51"/>
  <c r="E134" i="54"/>
  <c r="E284" i="51"/>
  <c r="E219" i="54"/>
  <c r="E524" i="51"/>
  <c r="E732" i="54"/>
  <c r="E619" i="51"/>
  <c r="E333" i="54"/>
  <c r="E147" i="51"/>
  <c r="E28" i="54"/>
  <c r="E105" i="51"/>
  <c r="E496" i="54"/>
  <c r="E312" i="51"/>
  <c r="E236" i="54"/>
  <c r="E645" i="51"/>
  <c r="E576" i="54"/>
  <c r="E412" i="51"/>
  <c r="E227" i="54"/>
  <c r="E280" i="51"/>
  <c r="E691" i="54"/>
  <c r="E691" i="51"/>
  <c r="E10" i="54"/>
  <c r="E79" i="51"/>
  <c r="E751" i="54"/>
  <c r="E523" i="54"/>
  <c r="E468" i="51"/>
  <c r="E324" i="54"/>
  <c r="E377" i="51"/>
  <c r="E709" i="54"/>
  <c r="E21" i="51"/>
  <c r="E520" i="54"/>
  <c r="E291" i="51"/>
  <c r="E754" i="54"/>
  <c r="E148" i="51"/>
  <c r="E668" i="54"/>
  <c r="E573" i="51"/>
  <c r="E138" i="54"/>
  <c r="E182" i="51"/>
  <c r="E513" i="54"/>
  <c r="E551" i="51"/>
  <c r="E653" i="54"/>
  <c r="E517" i="51"/>
  <c r="E148" i="54"/>
  <c r="E545" i="51"/>
  <c r="E694" i="54"/>
  <c r="E493" i="51"/>
  <c r="E361" i="54"/>
  <c r="E202" i="51"/>
  <c r="E169" i="54"/>
  <c r="G156" i="54"/>
  <c r="B277" i="54"/>
  <c r="C725" i="52"/>
  <c r="B430" i="54"/>
  <c r="C536" i="52"/>
  <c r="B568" i="54"/>
  <c r="C582" i="52"/>
  <c r="B53" i="54"/>
  <c r="C45" i="52"/>
  <c r="B162" i="54"/>
  <c r="C498" i="52"/>
  <c r="B555" i="54"/>
  <c r="C494" i="52"/>
  <c r="B518" i="54"/>
  <c r="C557" i="52"/>
  <c r="B662" i="54"/>
  <c r="C291" i="52"/>
  <c r="B648" i="54"/>
  <c r="C258" i="52"/>
  <c r="B554" i="54"/>
  <c r="C94" i="52"/>
  <c r="B157" i="54"/>
  <c r="C79" i="52"/>
  <c r="B599" i="54"/>
  <c r="C224" i="52"/>
  <c r="B78" i="54"/>
  <c r="C142" i="52"/>
  <c r="B379" i="54"/>
  <c r="C73" i="52"/>
  <c r="B491" i="54"/>
  <c r="C276" i="52"/>
  <c r="B43" i="54"/>
  <c r="C696" i="52"/>
  <c r="B22" i="54"/>
  <c r="C269" i="52"/>
  <c r="B20" i="54"/>
  <c r="B534" i="54"/>
  <c r="C439" i="52"/>
  <c r="B526" i="54"/>
  <c r="B135" i="54"/>
  <c r="B338" i="54"/>
  <c r="B735" i="54"/>
  <c r="C70" i="52"/>
  <c r="B696" i="54"/>
  <c r="C690" i="52"/>
  <c r="B161" i="54"/>
  <c r="C618" i="52"/>
  <c r="B584" i="54"/>
  <c r="C167" i="52"/>
  <c r="B638" i="54"/>
  <c r="C127" i="52"/>
  <c r="B559" i="54"/>
  <c r="C718" i="52"/>
  <c r="B191" i="54"/>
  <c r="C411" i="52"/>
  <c r="B468" i="54"/>
  <c r="C164" i="52"/>
  <c r="B137" i="54"/>
  <c r="C148" i="52"/>
  <c r="B475" i="54"/>
  <c r="C693" i="52"/>
  <c r="B521" i="54"/>
  <c r="C664" i="52"/>
  <c r="B215" i="54"/>
  <c r="C506" i="52"/>
  <c r="B398" i="54"/>
  <c r="C250" i="52"/>
  <c r="B25" i="54"/>
  <c r="C271" i="52"/>
  <c r="B385" i="54"/>
  <c r="C423" i="52"/>
  <c r="B321" i="54"/>
  <c r="C643" i="52"/>
  <c r="B232" i="54"/>
  <c r="C634" i="52"/>
  <c r="B195" i="54"/>
  <c r="C728" i="52"/>
  <c r="B604" i="54"/>
  <c r="C170" i="52"/>
  <c r="B380" i="54"/>
  <c r="B288" i="54"/>
  <c r="C113" i="52"/>
  <c r="B416" i="54"/>
  <c r="C660" i="52"/>
  <c r="B487" i="54"/>
  <c r="C388" i="52"/>
  <c r="B201" i="54"/>
  <c r="C360" i="52"/>
  <c r="B727" i="54"/>
  <c r="C563" i="52"/>
  <c r="B108" i="54"/>
  <c r="C528" i="52"/>
  <c r="B466" i="54"/>
  <c r="C595" i="52"/>
  <c r="B55" i="54"/>
  <c r="C24" i="52"/>
  <c r="B125" i="54"/>
  <c r="C553" i="52"/>
  <c r="B637" i="54"/>
  <c r="C188" i="52"/>
  <c r="B75" i="54"/>
  <c r="C93" i="52"/>
  <c r="B656" i="54"/>
  <c r="C186" i="52"/>
  <c r="B529" i="54"/>
  <c r="C364" i="52"/>
  <c r="B109" i="54"/>
  <c r="C119" i="52"/>
  <c r="B94" i="54"/>
  <c r="C425" i="52"/>
  <c r="B168" i="54"/>
  <c r="C337" i="52"/>
  <c r="B606" i="54"/>
  <c r="C228" i="52"/>
  <c r="B447" i="54"/>
  <c r="C139" i="52"/>
  <c r="B316" i="54"/>
  <c r="C739" i="52"/>
  <c r="B196" i="54"/>
  <c r="C71" i="52"/>
  <c r="B510" i="54"/>
  <c r="C428" i="52"/>
  <c r="B469" i="54"/>
  <c r="C584" i="52"/>
  <c r="B322" i="54"/>
  <c r="C91" i="52"/>
  <c r="B661" i="54"/>
  <c r="C416" i="52"/>
  <c r="B505" i="54"/>
  <c r="C213" i="52"/>
  <c r="B437" i="54"/>
  <c r="C495" i="52"/>
  <c r="B13" i="54"/>
  <c r="C97" i="52"/>
  <c r="B731" i="54"/>
  <c r="C598" i="52"/>
  <c r="B100" i="54"/>
  <c r="C429" i="52"/>
  <c r="B429" i="54"/>
  <c r="C533" i="52"/>
  <c r="B461" i="54"/>
  <c r="C32" i="52"/>
  <c r="B620" i="54"/>
  <c r="C555" i="52"/>
  <c r="B219" i="54"/>
  <c r="C538" i="52"/>
  <c r="B732" i="54"/>
  <c r="C75" i="52"/>
  <c r="B28" i="54"/>
  <c r="B496" i="54"/>
  <c r="C395" i="52"/>
  <c r="B236" i="54"/>
  <c r="C616" i="52"/>
  <c r="B751" i="54"/>
  <c r="B523" i="54"/>
  <c r="C72" i="52"/>
  <c r="B324" i="54"/>
  <c r="C741" i="52"/>
  <c r="B709" i="54"/>
  <c r="C279" i="52"/>
  <c r="B138" i="54"/>
  <c r="C171" i="52"/>
  <c r="B653" i="54"/>
  <c r="C744" i="52"/>
  <c r="B361" i="54"/>
  <c r="C196" i="52"/>
  <c r="B169" i="54"/>
  <c r="C507" i="52"/>
  <c r="K378" i="54"/>
  <c r="I347" i="52"/>
  <c r="D16" i="2"/>
  <c r="K350" i="54"/>
  <c r="K239" i="54"/>
  <c r="I234" i="52"/>
  <c r="K171" i="54"/>
  <c r="I374" i="52"/>
  <c r="K575" i="54"/>
  <c r="I317" i="52"/>
  <c r="K639" i="54"/>
  <c r="I512" i="52"/>
  <c r="K386" i="54"/>
  <c r="I496" i="52"/>
  <c r="K592" i="54"/>
  <c r="I720" i="52"/>
  <c r="K105" i="54"/>
  <c r="K337" i="54"/>
  <c r="I373" i="52"/>
  <c r="K92" i="54"/>
  <c r="I509" i="52"/>
  <c r="K590" i="54"/>
  <c r="I87" i="52"/>
  <c r="K221" i="54"/>
  <c r="I434" i="52"/>
  <c r="K716" i="54"/>
  <c r="I564" i="52"/>
  <c r="K11" i="54"/>
  <c r="K612" i="54"/>
  <c r="I303" i="52"/>
  <c r="K582" i="54"/>
  <c r="I26" i="52"/>
  <c r="K560" i="54"/>
  <c r="K114" i="54"/>
  <c r="I658" i="52"/>
  <c r="K364" i="54"/>
  <c r="I273" i="52"/>
  <c r="K507" i="54"/>
  <c r="I714" i="52"/>
  <c r="K438" i="54"/>
  <c r="I306" i="52"/>
  <c r="K106" i="54"/>
  <c r="I726" i="52"/>
  <c r="K474" i="54"/>
  <c r="I697" i="52"/>
  <c r="K426" i="54"/>
  <c r="I282" i="52"/>
  <c r="K566" i="54"/>
  <c r="I82" i="52"/>
  <c r="K278" i="54"/>
  <c r="I588" i="52"/>
  <c r="K261" i="54"/>
  <c r="I592" i="52"/>
  <c r="K308" i="54"/>
  <c r="I611" i="52"/>
  <c r="K80" i="54"/>
  <c r="I452" i="52"/>
  <c r="K247" i="54"/>
  <c r="I576" i="52"/>
  <c r="K550" i="54"/>
  <c r="I662" i="52"/>
  <c r="K517" i="54"/>
  <c r="I682" i="52"/>
  <c r="K695" i="54"/>
  <c r="I239" i="52"/>
  <c r="K609" i="54"/>
  <c r="I59" i="52"/>
  <c r="K302" i="54"/>
  <c r="I301" i="52"/>
  <c r="K170" i="54"/>
  <c r="I484" i="52"/>
  <c r="K729" i="54"/>
  <c r="I606" i="52"/>
  <c r="K525" i="54"/>
  <c r="I591" i="52"/>
  <c r="K89" i="54"/>
  <c r="I455" i="52"/>
  <c r="K665" i="54"/>
  <c r="I376" i="52"/>
  <c r="K152" i="54"/>
  <c r="I647" i="52"/>
  <c r="K677" i="54"/>
  <c r="I513" i="52"/>
  <c r="K458" i="54"/>
  <c r="I368" i="52"/>
  <c r="K272" i="54"/>
  <c r="I684" i="52"/>
  <c r="K342" i="54"/>
  <c r="I107" i="52"/>
  <c r="K452" i="54"/>
  <c r="K573" i="54"/>
  <c r="I635" i="52"/>
  <c r="K512" i="54"/>
  <c r="I596" i="52"/>
  <c r="K363" i="54"/>
  <c r="I244" i="52"/>
  <c r="K422" i="54"/>
  <c r="I604" i="52"/>
  <c r="K225" i="54"/>
  <c r="I296" i="52"/>
  <c r="K664" i="54"/>
  <c r="I476" i="52"/>
  <c r="K214" i="54"/>
  <c r="I21" i="52"/>
  <c r="K387" i="54"/>
  <c r="I415" i="52"/>
  <c r="K480" i="54"/>
  <c r="I248" i="52"/>
  <c r="K17" i="54"/>
  <c r="I736" i="52"/>
  <c r="K38" i="54"/>
  <c r="I95" i="52"/>
  <c r="K46" i="54"/>
  <c r="I447" i="52"/>
  <c r="I398" i="52"/>
  <c r="K485" i="54"/>
  <c r="I182" i="52"/>
  <c r="K722" i="54"/>
  <c r="I478" i="52"/>
  <c r="K95" i="54"/>
  <c r="I562" i="52"/>
  <c r="K127" i="54"/>
  <c r="I519" i="52"/>
  <c r="K669" i="54"/>
  <c r="I547" i="52"/>
  <c r="K176" i="54"/>
  <c r="I486" i="52"/>
  <c r="K690" i="54"/>
  <c r="I255" i="52"/>
  <c r="K698" i="54"/>
  <c r="I300" i="52"/>
  <c r="K581" i="54"/>
  <c r="I401" i="52"/>
  <c r="K714" i="54"/>
  <c r="I197" i="52"/>
  <c r="K185" i="54"/>
  <c r="I365" i="52"/>
  <c r="K220" i="54"/>
  <c r="I294" i="52"/>
  <c r="K326" i="54"/>
  <c r="I613" i="52"/>
  <c r="K93" i="54"/>
  <c r="I151" i="52"/>
  <c r="K605" i="54"/>
  <c r="I54" i="52"/>
  <c r="K64" i="54"/>
  <c r="I621" i="52"/>
  <c r="K614" i="54"/>
  <c r="I532" i="52"/>
  <c r="K323" i="54"/>
  <c r="I561" i="52"/>
  <c r="K476" i="54"/>
  <c r="I122" i="52"/>
  <c r="K551" i="54"/>
  <c r="I14" i="52"/>
  <c r="K27" i="54"/>
  <c r="I138" i="52"/>
  <c r="K459" i="54"/>
  <c r="K312" i="54"/>
  <c r="I123" i="52"/>
  <c r="K728" i="54"/>
  <c r="I683" i="52"/>
  <c r="K212" i="54"/>
  <c r="I23" i="52"/>
  <c r="K497" i="54"/>
  <c r="I390" i="52"/>
  <c r="K374" i="54"/>
  <c r="I307" i="52"/>
  <c r="K110" i="54"/>
  <c r="I349" i="52"/>
  <c r="K267" i="54"/>
  <c r="I722" i="52"/>
  <c r="K264" i="54"/>
  <c r="I587" i="52"/>
  <c r="K528" i="54"/>
  <c r="I691" i="52"/>
  <c r="K726" i="54"/>
  <c r="I552" i="52"/>
  <c r="K341" i="54"/>
  <c r="I746" i="52"/>
  <c r="K287" i="54"/>
  <c r="K128" i="54"/>
  <c r="I575" i="52"/>
  <c r="K567" i="54"/>
  <c r="I628" i="52"/>
  <c r="K642" i="54"/>
  <c r="I490" i="52"/>
  <c r="K630" i="54"/>
  <c r="I278" i="52"/>
  <c r="K586" i="54"/>
  <c r="I358" i="52"/>
  <c r="K589" i="54"/>
  <c r="I464" i="52"/>
  <c r="K640" i="54"/>
  <c r="I352" i="52"/>
  <c r="K572" i="54"/>
  <c r="I146" i="52"/>
  <c r="K636" i="54"/>
  <c r="I369" i="52"/>
  <c r="K503" i="54"/>
  <c r="K395" i="54"/>
  <c r="I205" i="52"/>
  <c r="K682" i="54"/>
  <c r="I254" i="52"/>
  <c r="K543" i="54"/>
  <c r="I480" i="52"/>
  <c r="K16" i="54"/>
  <c r="I140" i="52"/>
  <c r="K358" i="54"/>
  <c r="I653" i="52"/>
  <c r="K85" i="54"/>
  <c r="I638" i="52"/>
  <c r="K666" i="54"/>
  <c r="I629" i="52"/>
  <c r="K652" i="54"/>
  <c r="I216" i="52"/>
  <c r="K464" i="54"/>
  <c r="I433" i="52"/>
  <c r="K365" i="54"/>
  <c r="I560" i="52"/>
  <c r="K259" i="54"/>
  <c r="I559" i="52"/>
  <c r="K511" i="54"/>
  <c r="I331" i="52"/>
  <c r="K401" i="54"/>
  <c r="I386" i="52"/>
  <c r="I393" i="52"/>
  <c r="K253" i="54"/>
  <c r="I501" i="52"/>
  <c r="K508" i="54"/>
  <c r="I342" i="52"/>
  <c r="K296" i="54"/>
  <c r="I426" i="52"/>
  <c r="K304" i="54"/>
  <c r="I534" i="52"/>
  <c r="K122" i="54"/>
  <c r="I723" i="52"/>
  <c r="K454" i="54"/>
  <c r="I424" i="52"/>
  <c r="K647" i="54"/>
  <c r="I106" i="52"/>
  <c r="K14" i="54"/>
  <c r="I17" i="52"/>
  <c r="K258" i="54"/>
  <c r="I231" i="52"/>
  <c r="K12" i="54"/>
  <c r="I90" i="52"/>
  <c r="K209" i="54"/>
  <c r="I261" i="52"/>
  <c r="K104" i="54"/>
  <c r="I105" i="52"/>
  <c r="K482" i="54"/>
  <c r="I152" i="52"/>
  <c r="K268" i="54"/>
  <c r="I535" i="52"/>
  <c r="K519" i="54"/>
  <c r="I18" i="52"/>
  <c r="K621" i="54"/>
  <c r="I225" i="52"/>
  <c r="K111" i="54"/>
  <c r="I666" i="52"/>
  <c r="K391" i="54"/>
  <c r="I672" i="52"/>
  <c r="K47" i="54"/>
  <c r="I361" i="52"/>
  <c r="K712" i="54"/>
  <c r="I195" i="52"/>
  <c r="K693" i="54"/>
  <c r="I482" i="52"/>
  <c r="K719" i="54"/>
  <c r="I671" i="52"/>
  <c r="K84" i="54"/>
  <c r="I602" i="52"/>
  <c r="K394" i="54"/>
  <c r="I233" i="52"/>
  <c r="K62" i="54"/>
  <c r="I527" i="52"/>
  <c r="K26" i="54"/>
  <c r="I440" i="52"/>
  <c r="K412" i="54"/>
  <c r="I243" i="52"/>
  <c r="K254" i="54"/>
  <c r="I13" i="52"/>
  <c r="K451" i="54"/>
  <c r="I210" i="52"/>
  <c r="K208" i="54"/>
  <c r="I161" i="52"/>
  <c r="K421" i="54"/>
  <c r="I318" i="52"/>
  <c r="K375" i="54"/>
  <c r="I548" i="52"/>
  <c r="K276" i="54"/>
  <c r="K52" i="54"/>
  <c r="I667" i="52"/>
  <c r="K684" i="54"/>
  <c r="I708" i="52"/>
  <c r="K255" i="54"/>
  <c r="I608" i="52"/>
  <c r="K625" i="54"/>
  <c r="I711" i="52"/>
  <c r="K435" i="54"/>
  <c r="I432" i="52"/>
  <c r="K74" i="54"/>
  <c r="I594" i="52"/>
  <c r="K436" i="54"/>
  <c r="I219" i="52"/>
  <c r="K413" i="54"/>
  <c r="I265" i="52"/>
  <c r="K432" i="54"/>
  <c r="I288" i="52"/>
  <c r="K687" i="54"/>
  <c r="I406" i="52"/>
  <c r="K384" i="54"/>
  <c r="I179" i="52"/>
  <c r="K88" i="54"/>
  <c r="I65" i="52"/>
  <c r="K579" i="54"/>
  <c r="I642" i="52"/>
  <c r="K334" i="54"/>
  <c r="I203" i="52"/>
  <c r="K79" i="54"/>
  <c r="I209" i="52"/>
  <c r="K442" i="54"/>
  <c r="I173" i="52"/>
  <c r="K178" i="54"/>
  <c r="I253" i="52"/>
  <c r="K473" i="54"/>
  <c r="I581" i="52"/>
  <c r="K471" i="54"/>
  <c r="I375" i="52"/>
  <c r="K48" i="54"/>
  <c r="I554" i="52"/>
  <c r="K439" i="54"/>
  <c r="I136" i="52"/>
  <c r="K282" i="54"/>
  <c r="I446" i="52"/>
  <c r="K63" i="54"/>
  <c r="K610" i="54"/>
  <c r="I430" i="52"/>
  <c r="C54" i="52"/>
  <c r="C456" i="52"/>
  <c r="C192" i="52"/>
  <c r="C675" i="52"/>
  <c r="C149" i="52"/>
  <c r="C386" i="52"/>
  <c r="C306" i="52"/>
  <c r="C323" i="52"/>
  <c r="C240" i="52"/>
  <c r="C199" i="52"/>
  <c r="C87" i="52"/>
  <c r="C197" i="52"/>
  <c r="C530" i="52"/>
  <c r="C126" i="52"/>
  <c r="C268" i="52"/>
  <c r="C647" i="52"/>
  <c r="C328" i="52"/>
  <c r="C432" i="52"/>
  <c r="C302" i="52"/>
  <c r="C331" i="52"/>
  <c r="C29" i="52"/>
  <c r="C50" i="52"/>
  <c r="C551" i="52"/>
  <c r="C189" i="52"/>
  <c r="C243" i="52"/>
  <c r="C599" i="52"/>
  <c r="C571" i="52"/>
  <c r="C295" i="52"/>
  <c r="C64" i="52"/>
  <c r="C406" i="52"/>
  <c r="C256" i="52"/>
  <c r="C518" i="52"/>
  <c r="C239" i="52"/>
  <c r="C628" i="52"/>
  <c r="C623" i="52"/>
  <c r="C602" i="52"/>
  <c r="C305" i="52"/>
  <c r="C280" i="52"/>
  <c r="C612" i="52"/>
  <c r="C711" i="52"/>
  <c r="C457" i="52"/>
  <c r="C39" i="52"/>
  <c r="C512" i="52"/>
  <c r="C733" i="52"/>
  <c r="C421" i="52"/>
  <c r="C697" i="52"/>
  <c r="C320" i="52"/>
  <c r="C641" i="52"/>
  <c r="C422" i="52"/>
  <c r="C355" i="52"/>
  <c r="C103" i="52"/>
  <c r="C661" i="52"/>
  <c r="C484" i="52"/>
  <c r="C478" i="52"/>
  <c r="C368" i="52"/>
  <c r="C191" i="52"/>
  <c r="C670" i="52"/>
  <c r="C501" i="52"/>
  <c r="C492" i="52"/>
  <c r="C270" i="52"/>
  <c r="C128" i="52"/>
  <c r="C658" i="52"/>
  <c r="C230" i="52"/>
  <c r="C502" i="52"/>
  <c r="C198" i="52"/>
  <c r="C285" i="52"/>
  <c r="C134" i="52"/>
  <c r="C460" i="52"/>
  <c r="C476" i="52"/>
  <c r="C415" i="52"/>
  <c r="C747" i="52"/>
  <c r="C12" i="52"/>
  <c r="C35" i="52"/>
  <c r="C463" i="52"/>
  <c r="C387" i="52"/>
  <c r="C200" i="52"/>
  <c r="C564" i="52"/>
  <c r="C393" i="52"/>
  <c r="C357" i="52"/>
  <c r="C724" i="52"/>
  <c r="C435" i="52"/>
  <c r="C14" i="52"/>
  <c r="C233" i="52"/>
  <c r="C668" i="52"/>
  <c r="C313" i="52"/>
  <c r="C288" i="52"/>
  <c r="C482" i="52"/>
  <c r="I43" i="52"/>
  <c r="I297" i="52"/>
  <c r="I614" i="52"/>
  <c r="I236" i="52"/>
  <c r="I420" i="52"/>
  <c r="I33" i="52"/>
  <c r="I520" i="52"/>
  <c r="I399" i="52"/>
  <c r="I62" i="52"/>
  <c r="I158" i="52"/>
  <c r="I417" i="52"/>
  <c r="D436" i="51"/>
  <c r="D737" i="54"/>
  <c r="D634" i="51"/>
  <c r="D248" i="54"/>
  <c r="D401" i="51"/>
  <c r="D265" i="54"/>
  <c r="D746" i="51"/>
  <c r="D343" i="54"/>
  <c r="D253" i="51"/>
  <c r="D41" i="54"/>
  <c r="D342" i="51"/>
  <c r="D56" i="54"/>
  <c r="D716" i="51"/>
  <c r="D541" i="54"/>
  <c r="D481" i="51"/>
  <c r="D355" i="54"/>
  <c r="D581" i="51"/>
  <c r="D269" i="54"/>
  <c r="D225" i="51"/>
  <c r="D224" i="54"/>
  <c r="D168" i="51"/>
  <c r="D98" i="54"/>
  <c r="D465" i="54"/>
  <c r="D97" i="51"/>
  <c r="D680" i="54"/>
  <c r="D618" i="51"/>
  <c r="D222" i="54"/>
  <c r="D161" i="51"/>
  <c r="D707" i="54"/>
  <c r="D446" i="51"/>
  <c r="D596" i="54"/>
  <c r="D595" i="51"/>
  <c r="D356" i="54"/>
  <c r="D636" i="51"/>
  <c r="D632" i="54"/>
  <c r="D533" i="51"/>
  <c r="D457" i="54"/>
  <c r="D269" i="51"/>
  <c r="D54" i="54"/>
  <c r="D572" i="51"/>
  <c r="D223" i="51"/>
  <c r="D399" i="54"/>
  <c r="D230" i="51"/>
  <c r="D373" i="54"/>
  <c r="D329" i="51"/>
  <c r="D591" i="54"/>
  <c r="D499" i="51"/>
  <c r="D197" i="54"/>
  <c r="D631" i="51"/>
  <c r="D552" i="54"/>
  <c r="D13" i="51"/>
  <c r="D293" i="54"/>
  <c r="D88" i="51"/>
  <c r="D140" i="54"/>
  <c r="D589" i="51"/>
  <c r="D317" i="54"/>
  <c r="D143" i="51"/>
  <c r="D182" i="54"/>
  <c r="D699" i="51"/>
  <c r="D443" i="54"/>
  <c r="D131" i="51"/>
  <c r="D607" i="54"/>
  <c r="D453" i="51"/>
  <c r="D715" i="54"/>
  <c r="D512" i="51"/>
  <c r="D548" i="54"/>
  <c r="D276" i="51"/>
  <c r="D617" i="54"/>
  <c r="D254" i="51"/>
  <c r="D423" i="54"/>
  <c r="D298" i="51"/>
  <c r="D686" i="54"/>
  <c r="D713" i="51"/>
  <c r="D223" i="54"/>
  <c r="D206" i="51"/>
  <c r="D325" i="54"/>
  <c r="D669" i="51"/>
  <c r="D58" i="54"/>
  <c r="D725" i="51"/>
  <c r="D164" i="54"/>
  <c r="D666" i="51"/>
  <c r="D472" i="54"/>
  <c r="D616" i="51"/>
  <c r="D685" i="54"/>
  <c r="D568" i="51"/>
  <c r="D124" i="54"/>
  <c r="D251" i="51"/>
  <c r="D504" i="54"/>
  <c r="D362" i="51"/>
  <c r="D59" i="54"/>
  <c r="D536" i="51"/>
  <c r="D346" i="54"/>
  <c r="D614" i="51"/>
  <c r="D246" i="54"/>
  <c r="D665" i="51"/>
  <c r="D428" i="54"/>
  <c r="D132" i="51"/>
  <c r="D730" i="54"/>
  <c r="D185" i="51"/>
  <c r="D149" i="54"/>
  <c r="D205" i="51"/>
  <c r="D69" i="54"/>
  <c r="D732" i="51"/>
  <c r="D750" i="54"/>
  <c r="D78" i="51"/>
  <c r="D33" i="54"/>
  <c r="D297" i="51"/>
  <c r="D654" i="54"/>
  <c r="D367" i="51"/>
  <c r="D618" i="54"/>
  <c r="D736" i="51"/>
  <c r="D229" i="54"/>
  <c r="D590" i="51"/>
  <c r="D143" i="54"/>
  <c r="D346" i="51"/>
  <c r="D660" i="54"/>
  <c r="D544" i="51"/>
  <c r="D315" i="54"/>
  <c r="D693" i="51"/>
  <c r="D306" i="54"/>
  <c r="D25" i="51"/>
  <c r="D453" i="54"/>
  <c r="D702" i="51"/>
  <c r="D408" i="54"/>
  <c r="D68" i="51"/>
  <c r="D483" i="54"/>
  <c r="D189" i="51"/>
  <c r="D615" i="54"/>
  <c r="D556" i="51"/>
  <c r="D344" i="54"/>
  <c r="D394" i="51"/>
  <c r="D177" i="54"/>
  <c r="D675" i="51"/>
  <c r="D199" i="54"/>
  <c r="D311" i="51"/>
  <c r="D30" i="54"/>
  <c r="D542" i="51"/>
  <c r="D450" i="54"/>
  <c r="D503" i="51"/>
  <c r="D470" i="54"/>
  <c r="D229" i="51"/>
  <c r="D76" i="54"/>
  <c r="D74" i="51"/>
  <c r="D351" i="54"/>
  <c r="D126" i="51"/>
  <c r="D91" i="54"/>
  <c r="D596" i="51"/>
  <c r="D527" i="54"/>
  <c r="D73" i="51"/>
  <c r="D479" i="54"/>
  <c r="D53" i="51"/>
  <c r="D115" i="54"/>
  <c r="D324" i="51"/>
  <c r="D357" i="54"/>
  <c r="D26" i="51"/>
  <c r="D49" i="54"/>
  <c r="D315" i="51"/>
  <c r="D256" i="54"/>
  <c r="D192" i="51"/>
  <c r="D294" i="54"/>
  <c r="D469" i="51"/>
  <c r="D577" i="54"/>
  <c r="D374" i="51"/>
  <c r="D186" i="54"/>
  <c r="D459" i="51"/>
  <c r="D352" i="54"/>
  <c r="D435" i="51"/>
  <c r="D585" i="54"/>
  <c r="D159" i="51"/>
  <c r="D734" i="54"/>
  <c r="D706" i="51"/>
  <c r="D118" i="54"/>
  <c r="D698" i="51"/>
  <c r="D50" i="54"/>
  <c r="D554" i="51"/>
  <c r="D349" i="54"/>
  <c r="D484" i="54"/>
  <c r="D355" i="51"/>
  <c r="D717" i="54"/>
  <c r="D586" i="51"/>
  <c r="D366" i="54"/>
  <c r="D294" i="51"/>
  <c r="D371" i="51"/>
  <c r="D537" i="54"/>
  <c r="D527" i="51"/>
  <c r="D613" i="54"/>
  <c r="D731" i="51"/>
  <c r="D500" i="54"/>
  <c r="D564" i="51"/>
  <c r="D145" i="54"/>
  <c r="D305" i="51"/>
  <c r="D711" i="54"/>
  <c r="D357" i="51"/>
  <c r="D81" i="51"/>
  <c r="D643" i="54"/>
  <c r="D486" i="51"/>
  <c r="D133" i="51"/>
  <c r="D540" i="54"/>
  <c r="D66" i="51"/>
  <c r="D60" i="54"/>
  <c r="D549" i="51"/>
  <c r="D332" i="54"/>
  <c r="D139" i="51"/>
  <c r="D681" i="54"/>
  <c r="D580" i="51"/>
  <c r="D588" i="54"/>
  <c r="D509" i="51"/>
  <c r="D44" i="54"/>
  <c r="D177" i="51"/>
  <c r="D748" i="54"/>
  <c r="D290" i="54"/>
  <c r="D361" i="51"/>
  <c r="D286" i="54"/>
  <c r="D331" i="51"/>
  <c r="D522" i="54"/>
  <c r="D451" i="51"/>
  <c r="D117" i="54"/>
  <c r="D299" i="51"/>
  <c r="D706" i="54"/>
  <c r="D267" i="51"/>
  <c r="D189" i="54"/>
  <c r="D561" i="51"/>
  <c r="D243" i="54"/>
  <c r="D601" i="51"/>
  <c r="D330" i="54"/>
  <c r="D489" i="51"/>
  <c r="D564" i="54"/>
  <c r="D354" i="51"/>
  <c r="D578" i="54"/>
  <c r="D525" i="51"/>
  <c r="D226" i="54"/>
  <c r="D553" i="51"/>
  <c r="D314" i="54"/>
  <c r="D124" i="51"/>
  <c r="D34" i="54"/>
  <c r="D195" i="51"/>
  <c r="D82" i="54"/>
  <c r="D397" i="51"/>
  <c r="D742" i="54"/>
  <c r="D215" i="51"/>
  <c r="D335" i="54"/>
  <c r="D707" i="51"/>
  <c r="D433" i="54"/>
  <c r="D137" i="51"/>
  <c r="D99" i="54"/>
  <c r="D432" i="51"/>
  <c r="D602" i="54"/>
  <c r="D323" i="51"/>
  <c r="D320" i="54"/>
  <c r="D340" i="51"/>
  <c r="D449" i="54"/>
  <c r="E389" i="51"/>
  <c r="E230" i="54"/>
  <c r="E56" i="51"/>
  <c r="E409" i="54"/>
  <c r="E45" i="51"/>
  <c r="E179" i="54"/>
  <c r="E471" i="51"/>
  <c r="E347" i="54"/>
  <c r="E318" i="51"/>
  <c r="E339" i="54"/>
  <c r="E289" i="51"/>
  <c r="E154" i="54"/>
  <c r="E692" i="51"/>
  <c r="E300" i="54"/>
  <c r="E751" i="51"/>
  <c r="E281" i="54"/>
  <c r="E482" i="51"/>
  <c r="E516" i="54"/>
  <c r="E704" i="51"/>
  <c r="E194" i="54"/>
  <c r="E36" i="54"/>
  <c r="E333" i="51"/>
  <c r="E509" i="54"/>
  <c r="E730" i="51"/>
  <c r="E454" i="51"/>
  <c r="E744" i="54"/>
  <c r="E530" i="51"/>
  <c r="E397" i="54"/>
  <c r="E157" i="51"/>
  <c r="E721" i="54"/>
  <c r="E52" i="51"/>
  <c r="E670" i="54"/>
  <c r="E301" i="51"/>
  <c r="E240" i="54"/>
  <c r="E609" i="51"/>
  <c r="E396" i="54"/>
  <c r="E163" i="51"/>
  <c r="E371" i="54"/>
  <c r="E210" i="51"/>
  <c r="E569" i="54"/>
  <c r="E286" i="51"/>
  <c r="E51" i="54"/>
  <c r="E697" i="51"/>
  <c r="E644" i="54"/>
  <c r="E594" i="51"/>
  <c r="E295" i="54"/>
  <c r="E510" i="51"/>
  <c r="E580" i="54"/>
  <c r="E336" i="51"/>
  <c r="E415" i="54"/>
  <c r="E522" i="51"/>
  <c r="E67" i="54"/>
  <c r="E129" i="51"/>
  <c r="E258" i="51"/>
  <c r="E404" i="54"/>
  <c r="E19" i="51"/>
  <c r="E159" i="54"/>
  <c r="E642" i="51"/>
  <c r="E749" i="54"/>
  <c r="E181" i="51"/>
  <c r="E544" i="54"/>
  <c r="E10" i="51"/>
  <c r="E18" i="54"/>
  <c r="E603" i="51"/>
  <c r="E420" i="54"/>
  <c r="E467" i="51"/>
  <c r="E61" i="54"/>
  <c r="E405" i="51"/>
  <c r="E427" i="54"/>
  <c r="E233" i="51"/>
  <c r="E275" i="54"/>
  <c r="E158" i="51"/>
  <c r="E502" i="51"/>
  <c r="E37" i="54"/>
  <c r="E204" i="51"/>
  <c r="E305" i="54"/>
  <c r="E500" i="51"/>
  <c r="E501" i="54"/>
  <c r="E387" i="51"/>
  <c r="E446" i="54"/>
  <c r="E100" i="51"/>
  <c r="E418" i="54"/>
  <c r="E515" i="51"/>
  <c r="E15" i="54"/>
  <c r="E461" i="51"/>
  <c r="E345" i="54"/>
  <c r="E328" i="54"/>
  <c r="E156" i="51"/>
  <c r="E270" i="54"/>
  <c r="E477" i="51"/>
  <c r="E705" i="54"/>
  <c r="E344" i="51"/>
  <c r="E392" i="54"/>
  <c r="E360" i="51"/>
  <c r="E411" i="54"/>
  <c r="E358" i="51"/>
  <c r="E218" i="54"/>
  <c r="E295" i="51"/>
  <c r="E570" i="54"/>
  <c r="E591" i="51"/>
  <c r="E329" i="54"/>
  <c r="E149" i="51"/>
  <c r="E755" i="54"/>
  <c r="E626" i="51"/>
  <c r="E241" i="54"/>
  <c r="E150" i="51"/>
  <c r="E153" i="54"/>
  <c r="E608" i="51"/>
  <c r="E530" i="54"/>
  <c r="E462" i="51"/>
  <c r="E163" i="54"/>
  <c r="E672" i="51"/>
  <c r="E633" i="54"/>
  <c r="E436" i="51"/>
  <c r="E737" i="54"/>
  <c r="E634" i="51"/>
  <c r="E248" i="54"/>
  <c r="E401" i="51"/>
  <c r="E265" i="54"/>
  <c r="E746" i="51"/>
  <c r="E343" i="54"/>
  <c r="E253" i="51"/>
  <c r="E41" i="54"/>
  <c r="E342" i="51"/>
  <c r="E56" i="54"/>
  <c r="E716" i="51"/>
  <c r="E541" i="54"/>
  <c r="E481" i="51"/>
  <c r="E355" i="54"/>
  <c r="E581" i="51"/>
  <c r="E269" i="54"/>
  <c r="E225" i="51"/>
  <c r="E224" i="54"/>
  <c r="E168" i="51"/>
  <c r="E98" i="54"/>
  <c r="E465" i="54"/>
  <c r="E97" i="51"/>
  <c r="E680" i="54"/>
  <c r="E618" i="51"/>
  <c r="E222" i="54"/>
  <c r="E161" i="51"/>
  <c r="E707" i="54"/>
  <c r="E446" i="51"/>
  <c r="E596" i="54"/>
  <c r="E595" i="51"/>
  <c r="E356" i="54"/>
  <c r="E636" i="51"/>
  <c r="E632" i="54"/>
  <c r="E533" i="51"/>
  <c r="E457" i="54"/>
  <c r="E269" i="51"/>
  <c r="E54" i="54"/>
  <c r="E572" i="51"/>
  <c r="E223" i="51"/>
  <c r="E399" i="54"/>
  <c r="E230" i="51"/>
  <c r="E373" i="54"/>
  <c r="E329" i="51"/>
  <c r="E591" i="54"/>
  <c r="E499" i="51"/>
  <c r="E197" i="54"/>
  <c r="E631" i="51"/>
  <c r="E552" i="54"/>
  <c r="E13" i="51"/>
  <c r="E293" i="54"/>
  <c r="E88" i="51"/>
  <c r="E140" i="54"/>
  <c r="E589" i="51"/>
  <c r="E317" i="54"/>
  <c r="E143" i="51"/>
  <c r="E182" i="54"/>
  <c r="E699" i="51"/>
  <c r="E443" i="54"/>
  <c r="E131" i="51"/>
  <c r="E607" i="54"/>
  <c r="E453" i="51"/>
  <c r="E715" i="54"/>
  <c r="E512" i="51"/>
  <c r="E548" i="54"/>
  <c r="E276" i="51"/>
  <c r="E617" i="54"/>
  <c r="E254" i="51"/>
  <c r="E423" i="54"/>
  <c r="E298" i="51"/>
  <c r="E686" i="54"/>
  <c r="E713" i="51"/>
  <c r="E223" i="54"/>
  <c r="E206" i="51"/>
  <c r="E325" i="54"/>
  <c r="E669" i="51"/>
  <c r="E58" i="54"/>
  <c r="E725" i="51"/>
  <c r="E164" i="54"/>
  <c r="E666" i="51"/>
  <c r="E472" i="54"/>
  <c r="E616" i="51"/>
  <c r="E685" i="54"/>
  <c r="E568" i="51"/>
  <c r="E124" i="54"/>
  <c r="E251" i="51"/>
  <c r="E504" i="54"/>
  <c r="E362" i="51"/>
  <c r="E59" i="54"/>
  <c r="E536" i="51"/>
  <c r="E346" i="54"/>
  <c r="E614" i="51"/>
  <c r="E246" i="54"/>
  <c r="E665" i="51"/>
  <c r="E428" i="54"/>
  <c r="E132" i="51"/>
  <c r="E730" i="54"/>
  <c r="E185" i="51"/>
  <c r="E149" i="54"/>
  <c r="E205" i="51"/>
  <c r="E69" i="54"/>
  <c r="E732" i="51"/>
  <c r="E750" i="54"/>
  <c r="E78" i="51"/>
  <c r="E33" i="54"/>
  <c r="E297" i="51"/>
  <c r="E654" i="54"/>
  <c r="E367" i="51"/>
  <c r="E618" i="54"/>
  <c r="E736" i="51"/>
  <c r="E229" i="54"/>
  <c r="E590" i="51"/>
  <c r="E143" i="54"/>
  <c r="E346" i="51"/>
  <c r="E660" i="54"/>
  <c r="E544" i="51"/>
  <c r="E315" i="54"/>
  <c r="E693" i="51"/>
  <c r="E306" i="54"/>
  <c r="E25" i="51"/>
  <c r="E453" i="54"/>
  <c r="E702" i="51"/>
  <c r="E408" i="54"/>
  <c r="E68" i="51"/>
  <c r="E483" i="54"/>
  <c r="E189" i="51"/>
  <c r="E615" i="54"/>
  <c r="E556" i="51"/>
  <c r="E344" i="54"/>
  <c r="E394" i="51"/>
  <c r="E177" i="54"/>
  <c r="E675" i="51"/>
  <c r="E199" i="54"/>
  <c r="E311" i="51"/>
  <c r="E30" i="54"/>
  <c r="E542" i="51"/>
  <c r="E450" i="54"/>
  <c r="E503" i="51"/>
  <c r="E470" i="54"/>
  <c r="E229" i="51"/>
  <c r="E76" i="54"/>
  <c r="E74" i="51"/>
  <c r="E351" i="54"/>
  <c r="E126" i="51"/>
  <c r="E91" i="54"/>
  <c r="E596" i="51"/>
  <c r="E527" i="54"/>
  <c r="E73" i="51"/>
  <c r="E479" i="54"/>
  <c r="E53" i="51"/>
  <c r="E115" i="54"/>
  <c r="E324" i="51"/>
  <c r="E357" i="54"/>
  <c r="E26" i="51"/>
  <c r="E49" i="54"/>
  <c r="E315" i="51"/>
  <c r="E256" i="54"/>
  <c r="E192" i="51"/>
  <c r="E294" i="54"/>
  <c r="E469" i="51"/>
  <c r="E577" i="54"/>
  <c r="E374" i="51"/>
  <c r="E186" i="54"/>
  <c r="E459" i="51"/>
  <c r="E352" i="54"/>
  <c r="E435" i="51"/>
  <c r="E585" i="54"/>
  <c r="E159" i="51"/>
  <c r="E734" i="54"/>
  <c r="E706" i="51"/>
  <c r="E118" i="54"/>
  <c r="E698" i="51"/>
  <c r="E50" i="54"/>
  <c r="E554" i="51"/>
  <c r="E349" i="54"/>
  <c r="E484" i="54"/>
  <c r="E355" i="51"/>
  <c r="E717" i="54"/>
  <c r="E586" i="51"/>
  <c r="E366" i="54"/>
  <c r="E294" i="51"/>
  <c r="E371" i="51"/>
  <c r="E537" i="54"/>
  <c r="E527" i="51"/>
  <c r="E613" i="54"/>
  <c r="E731" i="51"/>
  <c r="E500" i="54"/>
  <c r="E564" i="51"/>
  <c r="E145" i="54"/>
  <c r="E305" i="51"/>
  <c r="E711" i="54"/>
  <c r="E357" i="51"/>
  <c r="E81" i="51"/>
  <c r="E643" i="54"/>
  <c r="E486" i="51"/>
  <c r="E133" i="51"/>
  <c r="E540" i="54"/>
  <c r="E66" i="51"/>
  <c r="E60" i="54"/>
  <c r="E549" i="51"/>
  <c r="E332" i="54"/>
  <c r="E139" i="51"/>
  <c r="E681" i="54"/>
  <c r="E580" i="51"/>
  <c r="E588" i="54"/>
  <c r="E509" i="51"/>
  <c r="E44" i="54"/>
  <c r="E177" i="51"/>
  <c r="E748" i="54"/>
  <c r="E290" i="54"/>
  <c r="E361" i="51"/>
  <c r="E286" i="54"/>
  <c r="E331" i="51"/>
  <c r="E522" i="54"/>
  <c r="E451" i="51"/>
  <c r="E117" i="54"/>
  <c r="E299" i="51"/>
  <c r="E706" i="54"/>
  <c r="E267" i="51"/>
  <c r="E189" i="54"/>
  <c r="E561" i="51"/>
  <c r="E243" i="54"/>
  <c r="E601" i="51"/>
  <c r="E330" i="54"/>
  <c r="E489" i="51"/>
  <c r="E564" i="54"/>
  <c r="E354" i="51"/>
  <c r="E578" i="54"/>
  <c r="E525" i="51"/>
  <c r="E226" i="54"/>
  <c r="E553" i="51"/>
  <c r="E314" i="54"/>
  <c r="E124" i="51"/>
  <c r="E34" i="54"/>
  <c r="E195" i="51"/>
  <c r="E82" i="54"/>
  <c r="E397" i="51"/>
  <c r="E742" i="54"/>
  <c r="E215" i="51"/>
  <c r="E335" i="54"/>
  <c r="E707" i="51"/>
  <c r="E433" i="54"/>
  <c r="E137" i="51"/>
  <c r="E99" i="54"/>
  <c r="E432" i="51"/>
  <c r="E602" i="54"/>
  <c r="E323" i="51"/>
  <c r="E320" i="54"/>
  <c r="E340" i="51"/>
  <c r="E449" i="54"/>
  <c r="B179" i="54"/>
  <c r="C28" i="52"/>
  <c r="B339" i="54"/>
  <c r="B300" i="54"/>
  <c r="C461" i="52"/>
  <c r="B281" i="54"/>
  <c r="C523" i="52"/>
  <c r="B194" i="54"/>
  <c r="B36" i="54"/>
  <c r="C597" i="52"/>
  <c r="B509" i="54"/>
  <c r="C520" i="52"/>
  <c r="B744" i="54"/>
  <c r="C727" i="52"/>
  <c r="B670" i="54"/>
  <c r="C353" i="52"/>
  <c r="B371" i="54"/>
  <c r="C211" i="52"/>
  <c r="B569" i="54"/>
  <c r="C485" i="52"/>
  <c r="B51" i="54"/>
  <c r="C187" i="52"/>
  <c r="B415" i="54"/>
  <c r="C472" i="52"/>
  <c r="B67" i="54"/>
  <c r="C316" i="52"/>
  <c r="C144" i="52"/>
  <c r="B159" i="54"/>
  <c r="C63" i="52"/>
  <c r="B749" i="54"/>
  <c r="C510" i="52"/>
  <c r="B61" i="54"/>
  <c r="C341" i="52"/>
  <c r="B275" i="54"/>
  <c r="B37" i="54"/>
  <c r="C448" i="52"/>
  <c r="B305" i="54"/>
  <c r="C678" i="52"/>
  <c r="B446" i="54"/>
  <c r="C221" i="52"/>
  <c r="B15" i="54"/>
  <c r="C556" i="52"/>
  <c r="B345" i="54"/>
  <c r="C153" i="52"/>
  <c r="B705" i="54"/>
  <c r="C238" i="52"/>
  <c r="B392" i="54"/>
  <c r="C706" i="52"/>
  <c r="B241" i="54"/>
  <c r="C62" i="52"/>
  <c r="B530" i="54"/>
  <c r="C735" i="52"/>
  <c r="B163" i="54"/>
  <c r="B633" i="54"/>
  <c r="C409" i="52"/>
  <c r="B737" i="54"/>
  <c r="C175" i="52"/>
  <c r="B41" i="54"/>
  <c r="C657" i="52"/>
  <c r="B56" i="54"/>
  <c r="C169" i="52"/>
  <c r="B355" i="54"/>
  <c r="C566" i="52"/>
  <c r="B269" i="54"/>
  <c r="C656" i="52"/>
  <c r="B224" i="54"/>
  <c r="C382" i="52"/>
  <c r="B98" i="54"/>
  <c r="C529" i="52"/>
  <c r="B465" i="54"/>
  <c r="C605" i="52"/>
  <c r="B680" i="54"/>
  <c r="C474" i="52"/>
  <c r="B356" i="54"/>
  <c r="C383" i="52"/>
  <c r="B632" i="54"/>
  <c r="C542" i="52"/>
  <c r="B457" i="54"/>
  <c r="C689" i="52"/>
  <c r="C391" i="52"/>
  <c r="B373" i="54"/>
  <c r="C297" i="52"/>
  <c r="B591" i="54"/>
  <c r="C703" i="52"/>
  <c r="B552" i="54"/>
  <c r="C315" i="52"/>
  <c r="B140" i="54"/>
  <c r="C633" i="52"/>
  <c r="B715" i="54"/>
  <c r="C504" i="52"/>
  <c r="B548" i="54"/>
  <c r="C304" i="52"/>
  <c r="B617" i="54"/>
  <c r="C310" i="52"/>
  <c r="B423" i="54"/>
  <c r="C410" i="52"/>
  <c r="B164" i="54"/>
  <c r="C379" i="52"/>
  <c r="B472" i="54"/>
  <c r="C322" i="52"/>
  <c r="B685" i="54"/>
  <c r="C52" i="52"/>
  <c r="B504" i="54"/>
  <c r="C372" i="52"/>
  <c r="B246" i="54"/>
  <c r="C356" i="52"/>
  <c r="B149" i="54"/>
  <c r="C299" i="52"/>
  <c r="B750" i="54"/>
  <c r="C217" i="52"/>
  <c r="B229" i="54"/>
  <c r="C397" i="52"/>
  <c r="B306" i="54"/>
  <c r="B408" i="54"/>
  <c r="C469" i="52"/>
  <c r="B483" i="54"/>
  <c r="C699" i="52"/>
  <c r="B344" i="54"/>
  <c r="C420" i="52"/>
  <c r="B177" i="54"/>
  <c r="C443" i="52"/>
  <c r="B30" i="54"/>
  <c r="C493" i="52"/>
  <c r="B76" i="54"/>
  <c r="C749" i="52"/>
  <c r="B351" i="54"/>
  <c r="B527" i="54"/>
  <c r="C133" i="52"/>
  <c r="B479" i="54"/>
  <c r="C639" i="52"/>
  <c r="B357" i="54"/>
  <c r="C89" i="52"/>
  <c r="B256" i="54"/>
  <c r="C259" i="52"/>
  <c r="B352" i="54"/>
  <c r="C284" i="52"/>
  <c r="B50" i="54"/>
  <c r="C11" i="52"/>
  <c r="B349" i="54"/>
  <c r="C237" i="52"/>
  <c r="B484" i="54"/>
  <c r="C336" i="52"/>
  <c r="B717" i="54"/>
  <c r="C730" i="52"/>
  <c r="B537" i="54"/>
  <c r="C503" i="52"/>
  <c r="B613" i="54"/>
  <c r="C402" i="52"/>
  <c r="B145" i="54"/>
  <c r="C692" i="52"/>
  <c r="C76" i="52"/>
  <c r="B540" i="54"/>
  <c r="C537" i="52"/>
  <c r="B60" i="54"/>
  <c r="C108" i="52"/>
  <c r="B44" i="54"/>
  <c r="C543" i="52"/>
  <c r="B748" i="54"/>
  <c r="C508" i="52"/>
  <c r="B290" i="54"/>
  <c r="C156" i="52"/>
  <c r="B286" i="54"/>
  <c r="C751" i="52"/>
  <c r="B522" i="54"/>
  <c r="C637" i="52"/>
  <c r="B243" i="54"/>
  <c r="C166" i="52"/>
  <c r="B564" i="54"/>
  <c r="C194" i="52"/>
  <c r="B578" i="54"/>
  <c r="C110" i="52"/>
  <c r="B314" i="54"/>
  <c r="C738" i="52"/>
  <c r="B34" i="54"/>
  <c r="C208" i="52"/>
  <c r="B82" i="54"/>
  <c r="C121" i="52"/>
  <c r="B335" i="54"/>
  <c r="C573" i="52"/>
  <c r="B707" i="51"/>
  <c r="B433" i="54"/>
  <c r="C475" i="52"/>
  <c r="B137" i="51"/>
  <c r="B99" i="54"/>
  <c r="C218" i="52"/>
  <c r="C105" i="52"/>
  <c r="C665" i="52"/>
  <c r="C526" i="52"/>
  <c r="C27" i="52"/>
  <c r="C16" i="52"/>
  <c r="C717" i="52"/>
  <c r="C519" i="52"/>
  <c r="C617" i="52"/>
  <c r="C648" i="52"/>
  <c r="C366" i="52"/>
  <c r="C722" i="52"/>
  <c r="C442" i="52"/>
  <c r="C85" i="52"/>
  <c r="C535" i="52"/>
  <c r="C431" i="52"/>
  <c r="C467" i="52"/>
  <c r="C212" i="52"/>
  <c r="C710" i="52"/>
  <c r="C477" i="52"/>
  <c r="C327" i="52"/>
  <c r="C98" i="52"/>
  <c r="C219" i="52"/>
  <c r="C273" i="52"/>
  <c r="C574" i="52"/>
  <c r="C178" i="52"/>
  <c r="C433" i="52"/>
  <c r="C19" i="52"/>
  <c r="C116" i="52"/>
  <c r="C385" i="52"/>
  <c r="C74" i="52"/>
  <c r="C125" i="52"/>
  <c r="C405" i="52"/>
  <c r="C102" i="52"/>
  <c r="C334" i="52"/>
  <c r="C554" i="52"/>
  <c r="C44" i="52"/>
  <c r="C455" i="52"/>
  <c r="C253" i="52"/>
  <c r="C231" i="52"/>
  <c r="C446" i="52"/>
  <c r="C630" i="52"/>
  <c r="C705" i="52"/>
  <c r="C650" i="52"/>
  <c r="C244" i="52"/>
  <c r="C575" i="52"/>
  <c r="C286" i="52"/>
  <c r="C587" i="52"/>
  <c r="C107" i="52"/>
  <c r="C731" i="52"/>
  <c r="C663" i="52"/>
  <c r="C631" i="52"/>
  <c r="C362" i="52"/>
  <c r="C145" i="52"/>
  <c r="C109" i="52"/>
  <c r="C99" i="52"/>
  <c r="C644" i="52"/>
  <c r="C642" i="52"/>
  <c r="C680" i="52"/>
  <c r="C380" i="52"/>
  <c r="C581" i="52"/>
  <c r="C547" i="52"/>
  <c r="C138" i="52"/>
  <c r="C179" i="52"/>
  <c r="C183" i="52"/>
  <c r="C732" i="52"/>
  <c r="C505" i="52"/>
  <c r="C136" i="52"/>
  <c r="C499" i="52"/>
  <c r="C430" i="52"/>
  <c r="C129" i="52"/>
  <c r="C686" i="52"/>
  <c r="C290" i="52"/>
  <c r="C521" i="52"/>
  <c r="C655" i="52"/>
  <c r="C51" i="52"/>
  <c r="C56" i="52"/>
  <c r="C123" i="52"/>
  <c r="C245" i="52"/>
  <c r="C742" i="52"/>
  <c r="C20" i="52"/>
  <c r="C68" i="52"/>
  <c r="C454" i="52"/>
  <c r="C57" i="52"/>
  <c r="I162" i="52"/>
  <c r="D543" i="51"/>
  <c r="D646" i="54"/>
  <c r="D310" i="51"/>
  <c r="D151" i="54"/>
  <c r="D654" i="51"/>
  <c r="D126" i="54"/>
  <c r="D419" i="51"/>
  <c r="D431" i="54"/>
  <c r="D617" i="51"/>
  <c r="D274" i="54"/>
  <c r="D203" i="54"/>
  <c r="D531" i="51"/>
  <c r="D702" i="54"/>
  <c r="D193" i="51"/>
  <c r="D32" i="54"/>
  <c r="D169" i="51"/>
  <c r="D478" i="54"/>
  <c r="D341" i="51"/>
  <c r="D713" i="54"/>
  <c r="D585" i="51"/>
  <c r="D167" i="54"/>
  <c r="D221" i="51"/>
  <c r="D250" i="54"/>
  <c r="D399" i="51"/>
  <c r="D42" i="54"/>
  <c r="D417" i="51"/>
  <c r="D558" i="54"/>
  <c r="D646" i="51"/>
  <c r="D444" i="54"/>
  <c r="D688" i="51"/>
  <c r="D123" i="54"/>
  <c r="D700" i="51"/>
  <c r="D198" i="54"/>
  <c r="D566" i="51"/>
  <c r="D624" i="54"/>
  <c r="D152" i="51"/>
  <c r="D184" i="54"/>
  <c r="D550" i="51"/>
  <c r="D66" i="54"/>
  <c r="D216" i="51"/>
  <c r="D441" i="54"/>
  <c r="D130" i="51"/>
  <c r="D120" i="54"/>
  <c r="D579" i="51"/>
  <c r="D390" i="54"/>
  <c r="D429" i="51"/>
  <c r="D213" i="54"/>
  <c r="D487" i="51"/>
  <c r="D740" i="54"/>
  <c r="D110" i="51"/>
  <c r="D175" i="54"/>
  <c r="D313" i="51"/>
  <c r="D619" i="54"/>
  <c r="D300" i="51"/>
  <c r="D657" i="54"/>
  <c r="D17" i="51"/>
  <c r="D242" i="54"/>
  <c r="D547" i="54"/>
  <c r="D682" i="51"/>
  <c r="D309" i="54"/>
  <c r="D240" i="51"/>
  <c r="D313" i="54"/>
  <c r="D440" i="51"/>
  <c r="D202" i="54"/>
  <c r="D430" i="51"/>
  <c r="D72" i="54"/>
  <c r="D16" i="51"/>
  <c r="D658" i="54"/>
  <c r="D407" i="51"/>
  <c r="D492" i="54"/>
  <c r="D497" i="51"/>
  <c r="D741" i="54"/>
  <c r="D416" i="51"/>
  <c r="D303" i="54"/>
  <c r="D113" i="54"/>
  <c r="D592" i="51"/>
  <c r="D45" i="54"/>
  <c r="D750" i="51"/>
  <c r="D280" i="54"/>
  <c r="D330" i="51"/>
  <c r="D753" i="54"/>
  <c r="D347" i="51"/>
  <c r="D406" i="54"/>
  <c r="D391" i="51"/>
  <c r="D192" i="54"/>
  <c r="D696" i="51"/>
  <c r="D659" i="54"/>
  <c r="D458" i="51"/>
  <c r="D502" i="54"/>
  <c r="D314" i="51"/>
  <c r="D103" i="54"/>
  <c r="D171" i="51"/>
  <c r="D263" i="54"/>
  <c r="D27" i="51"/>
  <c r="D549" i="54"/>
  <c r="D94" i="51"/>
  <c r="D651" i="54"/>
  <c r="D498" i="51"/>
  <c r="D238" i="54"/>
  <c r="D135" i="51"/>
  <c r="D132" i="54"/>
  <c r="D67" i="51"/>
  <c r="D188" i="54"/>
  <c r="D647" i="51"/>
  <c r="D86" i="54"/>
  <c r="D119" i="51"/>
  <c r="D29" i="54"/>
  <c r="D70" i="51"/>
  <c r="D68" i="54"/>
  <c r="D452" i="51"/>
  <c r="D119" i="54"/>
  <c r="D349" i="51"/>
  <c r="D498" i="54"/>
  <c r="D367" i="54"/>
  <c r="D261" i="51"/>
  <c r="D284" i="54"/>
  <c r="D433" i="51"/>
  <c r="D462" i="54"/>
  <c r="D194" i="51"/>
  <c r="D207" i="54"/>
  <c r="D174" i="51"/>
  <c r="D237" i="54"/>
  <c r="D508" i="51"/>
  <c r="D65" i="54"/>
  <c r="D393" i="51"/>
  <c r="D158" i="54"/>
  <c r="E565" i="51"/>
  <c r="E297" i="54"/>
  <c r="E113" i="51"/>
  <c r="E35" i="54"/>
  <c r="E140" i="51"/>
  <c r="E611" i="54"/>
  <c r="E128" i="51"/>
  <c r="E389" i="54"/>
  <c r="E277" i="51"/>
  <c r="E499" i="54"/>
  <c r="E282" i="51"/>
  <c r="E490" i="54"/>
  <c r="E47" i="51"/>
  <c r="E204" i="54"/>
  <c r="E39" i="51"/>
  <c r="E359" i="54"/>
  <c r="E597" i="51"/>
  <c r="E327" i="54"/>
  <c r="E83" i="51"/>
  <c r="E142" i="54"/>
  <c r="E238" i="51"/>
  <c r="E532" i="54"/>
  <c r="E244" i="51"/>
  <c r="E231" i="54"/>
  <c r="E265" i="51"/>
  <c r="E645" i="54"/>
  <c r="E611" i="51"/>
  <c r="E381" i="54"/>
  <c r="E14" i="51"/>
  <c r="E718" i="54"/>
  <c r="E714" i="51"/>
  <c r="E23" i="54"/>
  <c r="E480" i="51"/>
  <c r="E574" i="54"/>
  <c r="E511" i="51"/>
  <c r="E655" i="54"/>
  <c r="E138" i="51"/>
  <c r="E546" i="54"/>
  <c r="E625" i="51"/>
  <c r="E403" i="54"/>
  <c r="E302" i="51"/>
  <c r="E369" i="54"/>
  <c r="E727" i="51"/>
  <c r="E291" i="54"/>
  <c r="E420" i="51"/>
  <c r="E650" i="54"/>
  <c r="E627" i="51"/>
  <c r="E667" i="54"/>
  <c r="E431" i="51"/>
  <c r="E556" i="54"/>
  <c r="E656" i="51"/>
  <c r="E292" i="54"/>
  <c r="E447" i="51"/>
  <c r="E319" i="54"/>
  <c r="E660" i="51"/>
  <c r="E628" i="54"/>
  <c r="E599" i="51"/>
  <c r="E307" i="54"/>
  <c r="E307" i="51"/>
  <c r="E703" i="54"/>
  <c r="E465" i="51"/>
  <c r="E235" i="54"/>
  <c r="E726" i="51"/>
  <c r="E583" i="54"/>
  <c r="E542" i="54"/>
  <c r="E203" i="51"/>
  <c r="E595" i="54"/>
  <c r="E747" i="51"/>
  <c r="E676" i="54"/>
  <c r="E382" i="51"/>
  <c r="E354" i="54"/>
  <c r="E659" i="51"/>
  <c r="E455" i="54"/>
  <c r="E724" i="54"/>
  <c r="E426" i="51"/>
  <c r="E90" i="54"/>
  <c r="E708" i="51"/>
  <c r="E172" i="54"/>
  <c r="E612" i="51"/>
  <c r="E112" i="54"/>
  <c r="E495" i="51"/>
  <c r="E622" i="54"/>
  <c r="E175" i="51"/>
  <c r="E166" i="54"/>
  <c r="E214" i="51"/>
  <c r="E260" i="54"/>
  <c r="E610" i="51"/>
  <c r="E699" i="54"/>
  <c r="E680" i="51"/>
  <c r="E672" i="54"/>
  <c r="E200" i="51"/>
  <c r="E424" i="54"/>
  <c r="E650" i="51"/>
  <c r="E616" i="54"/>
  <c r="E319" i="51"/>
  <c r="E710" i="54"/>
  <c r="E445" i="51"/>
  <c r="E39" i="54"/>
  <c r="E123" i="51"/>
  <c r="E136" i="54"/>
  <c r="E406" i="51"/>
  <c r="E174" i="54"/>
  <c r="E695" i="51"/>
  <c r="E701" i="54"/>
  <c r="E703" i="51"/>
  <c r="E83" i="54"/>
  <c r="E678" i="51"/>
  <c r="E407" i="54"/>
  <c r="E463" i="51"/>
  <c r="E477" i="54"/>
  <c r="E472" i="51"/>
  <c r="E514" i="54"/>
  <c r="E513" i="51"/>
  <c r="E116" i="54"/>
  <c r="E380" i="51"/>
  <c r="E649" i="54"/>
  <c r="E350" i="51"/>
  <c r="E538" i="54"/>
  <c r="E288" i="51"/>
  <c r="E117" i="51"/>
  <c r="E19" i="54"/>
  <c r="E721" i="51"/>
  <c r="E557" i="54"/>
  <c r="E64" i="51"/>
  <c r="E129" i="54"/>
  <c r="E165" i="51"/>
  <c r="E353" i="54"/>
  <c r="E670" i="51"/>
  <c r="E539" i="54"/>
  <c r="E379" i="51"/>
  <c r="E439" i="51"/>
  <c r="E598" i="54"/>
  <c r="E176" i="51"/>
  <c r="E689" i="54"/>
  <c r="E552" i="51"/>
  <c r="E298" i="54"/>
  <c r="E679" i="51"/>
  <c r="E299" i="54"/>
  <c r="E630" i="51"/>
  <c r="E249" i="54"/>
  <c r="E378" i="51"/>
  <c r="E24" i="54"/>
  <c r="E373" i="51"/>
  <c r="E318" i="54"/>
  <c r="E121" i="51"/>
  <c r="E193" i="54"/>
  <c r="E65" i="51"/>
  <c r="E87" i="54"/>
  <c r="E607" i="51"/>
  <c r="E587" i="54"/>
  <c r="E99" i="51"/>
  <c r="E131" i="54"/>
  <c r="E620" i="51"/>
  <c r="E460" i="54"/>
  <c r="E558" i="51"/>
  <c r="E725" i="54"/>
  <c r="E218" i="51"/>
  <c r="E623" i="54"/>
  <c r="E372" i="51"/>
  <c r="E747" i="54"/>
  <c r="E438" i="51"/>
  <c r="E362" i="54"/>
  <c r="E77" i="51"/>
  <c r="E410" i="54"/>
  <c r="E180" i="51"/>
  <c r="E165" i="54"/>
  <c r="E633" i="51"/>
  <c r="E634" i="54"/>
  <c r="E712" i="51"/>
  <c r="E150" i="54"/>
  <c r="E309" i="51"/>
  <c r="E252" i="54"/>
  <c r="E84" i="51"/>
  <c r="E635" i="54"/>
  <c r="E539" i="51"/>
  <c r="E107" i="54"/>
  <c r="E733" i="51"/>
  <c r="E417" i="54"/>
  <c r="E87" i="51"/>
  <c r="E272" i="51"/>
  <c r="E631" i="54"/>
  <c r="E649" i="51"/>
  <c r="E244" i="54"/>
  <c r="E737" i="51"/>
  <c r="E348" i="54"/>
  <c r="E343" i="51"/>
  <c r="E311" i="54"/>
  <c r="E30" i="51"/>
  <c r="E144" i="54"/>
  <c r="E356" i="51"/>
  <c r="E733" i="54"/>
  <c r="E213" i="51"/>
  <c r="E531" i="54"/>
  <c r="E711" i="51"/>
  <c r="E752" i="54"/>
  <c r="E173" i="51"/>
  <c r="E603" i="54"/>
  <c r="E186" i="51"/>
  <c r="E723" i="54"/>
  <c r="E249" i="51"/>
  <c r="E146" i="54"/>
  <c r="E188" i="51"/>
  <c r="E271" i="54"/>
  <c r="E411" i="51"/>
  <c r="E251" i="54"/>
  <c r="E306" i="51"/>
  <c r="E600" i="54"/>
  <c r="E602" i="51"/>
  <c r="E183" i="54"/>
  <c r="E115" i="51"/>
  <c r="E102" i="54"/>
  <c r="E643" i="51"/>
  <c r="E372" i="54"/>
  <c r="E71" i="51"/>
  <c r="E486" i="54"/>
  <c r="E211" i="51"/>
  <c r="E234" i="54"/>
  <c r="E504" i="51"/>
  <c r="E493" i="54"/>
  <c r="E709" i="51"/>
  <c r="E368" i="54"/>
  <c r="E285" i="51"/>
  <c r="E57" i="54"/>
  <c r="E11" i="51"/>
  <c r="E133" i="54"/>
  <c r="E443" i="51"/>
  <c r="E285" i="54"/>
  <c r="E325" i="51"/>
  <c r="E481" i="54"/>
  <c r="E658" i="51"/>
  <c r="E211" i="54"/>
  <c r="E548" i="51"/>
  <c r="E736" i="54"/>
  <c r="E425" i="51"/>
  <c r="E233" i="54"/>
  <c r="E410" i="51"/>
  <c r="E629" i="54"/>
  <c r="E474" i="51"/>
  <c r="E400" i="54"/>
  <c r="E80" i="51"/>
  <c r="E688" i="54"/>
  <c r="E388" i="51"/>
  <c r="E533" i="54"/>
  <c r="E543" i="51"/>
  <c r="E646" i="54"/>
  <c r="E310" i="51"/>
  <c r="E151" i="54"/>
  <c r="E654" i="51"/>
  <c r="E126" i="54"/>
  <c r="E419" i="51"/>
  <c r="E431" i="54"/>
  <c r="E617" i="51"/>
  <c r="E274" i="54"/>
  <c r="E203" i="54"/>
  <c r="E531" i="51"/>
  <c r="E702" i="54"/>
  <c r="E193" i="51"/>
  <c r="E32" i="54"/>
  <c r="E169" i="51"/>
  <c r="E478" i="54"/>
  <c r="E341" i="51"/>
  <c r="E713" i="54"/>
  <c r="E585" i="51"/>
  <c r="E167" i="54"/>
  <c r="E221" i="51"/>
  <c r="E250" i="54"/>
  <c r="E399" i="51"/>
  <c r="E42" i="54"/>
  <c r="E417" i="51"/>
  <c r="E558" i="54"/>
  <c r="E646" i="51"/>
  <c r="E444" i="54"/>
  <c r="E688" i="51"/>
  <c r="E123" i="54"/>
  <c r="E700" i="51"/>
  <c r="E198" i="54"/>
  <c r="E566" i="51"/>
  <c r="E624" i="54"/>
  <c r="E152" i="51"/>
  <c r="E184" i="54"/>
  <c r="E550" i="51"/>
  <c r="E66" i="54"/>
  <c r="E216" i="51"/>
  <c r="E441" i="54"/>
  <c r="E130" i="51"/>
  <c r="E120" i="54"/>
  <c r="E579" i="51"/>
  <c r="E390" i="54"/>
  <c r="E429" i="51"/>
  <c r="E213" i="54"/>
  <c r="E487" i="51"/>
  <c r="E740" i="54"/>
  <c r="E110" i="51"/>
  <c r="E175" i="54"/>
  <c r="E313" i="51"/>
  <c r="E619" i="54"/>
  <c r="E300" i="51"/>
  <c r="E657" i="54"/>
  <c r="E17" i="51"/>
  <c r="E242" i="54"/>
  <c r="E547" i="54"/>
  <c r="E682" i="51"/>
  <c r="E309" i="54"/>
  <c r="E240" i="51"/>
  <c r="E313" i="54"/>
  <c r="E440" i="51"/>
  <c r="E202" i="54"/>
  <c r="E430" i="51"/>
  <c r="E72" i="54"/>
  <c r="E16" i="51"/>
  <c r="E658" i="54"/>
  <c r="E407" i="51"/>
  <c r="E492" i="54"/>
  <c r="E497" i="51"/>
  <c r="E741" i="54"/>
  <c r="E416" i="51"/>
  <c r="E303" i="54"/>
  <c r="E113" i="54"/>
  <c r="E592" i="51"/>
  <c r="E45" i="54"/>
  <c r="E750" i="51"/>
  <c r="E280" i="54"/>
  <c r="E330" i="51"/>
  <c r="E753" i="54"/>
  <c r="E347" i="51"/>
  <c r="E406" i="54"/>
  <c r="E391" i="51"/>
  <c r="E192" i="54"/>
  <c r="E696" i="51"/>
  <c r="E659" i="54"/>
  <c r="E458" i="51"/>
  <c r="E502" i="54"/>
  <c r="E314" i="51"/>
  <c r="E103" i="54"/>
  <c r="E171" i="51"/>
  <c r="E263" i="54"/>
  <c r="E27" i="51"/>
  <c r="E549" i="54"/>
  <c r="E94" i="51"/>
  <c r="E651" i="54"/>
  <c r="E498" i="51"/>
  <c r="E238" i="54"/>
  <c r="E135" i="51"/>
  <c r="E132" i="54"/>
  <c r="E67" i="51"/>
  <c r="E188" i="54"/>
  <c r="E647" i="51"/>
  <c r="E86" i="54"/>
  <c r="E119" i="51"/>
  <c r="E29" i="54"/>
  <c r="E70" i="51"/>
  <c r="E68" i="54"/>
  <c r="E452" i="51"/>
  <c r="E119" i="54"/>
  <c r="E349" i="51"/>
  <c r="E498" i="54"/>
  <c r="E367" i="54"/>
  <c r="E261" i="51"/>
  <c r="E284" i="54"/>
  <c r="E433" i="51"/>
  <c r="E462" i="54"/>
  <c r="E194" i="51"/>
  <c r="E207" i="54"/>
  <c r="E174" i="51"/>
  <c r="E237" i="54"/>
  <c r="E508" i="51"/>
  <c r="E65" i="54"/>
  <c r="E393" i="51"/>
  <c r="E158" i="54"/>
  <c r="B297" i="54"/>
  <c r="B499" i="54"/>
  <c r="B490" i="54"/>
  <c r="C677" i="52"/>
  <c r="B204" i="54"/>
  <c r="C53" i="52"/>
  <c r="B359" i="54"/>
  <c r="C483" i="52"/>
  <c r="B142" i="54"/>
  <c r="C348" i="52"/>
  <c r="B532" i="54"/>
  <c r="C33" i="52"/>
  <c r="B231" i="54"/>
  <c r="C111" i="52"/>
  <c r="B645" i="54"/>
  <c r="C96" i="52"/>
  <c r="B546" i="54"/>
  <c r="C743" i="52"/>
  <c r="B403" i="54"/>
  <c r="C408" i="52"/>
  <c r="B369" i="54"/>
  <c r="C569" i="52"/>
  <c r="B291" i="54"/>
  <c r="C207" i="52"/>
  <c r="B556" i="54"/>
  <c r="C622" i="52"/>
  <c r="B292" i="54"/>
  <c r="C193" i="52"/>
  <c r="B319" i="54"/>
  <c r="C159" i="52"/>
  <c r="B628" i="54"/>
  <c r="C83" i="52"/>
  <c r="B307" i="54"/>
  <c r="C620" i="52"/>
  <c r="B583" i="54"/>
  <c r="C514" i="52"/>
  <c r="B455" i="54"/>
  <c r="C141" i="52"/>
  <c r="B724" i="54"/>
  <c r="C615" i="52"/>
  <c r="B90" i="54"/>
  <c r="C117" i="52"/>
  <c r="B166" i="54"/>
  <c r="C707" i="52"/>
  <c r="B672" i="54"/>
  <c r="C335" i="52"/>
  <c r="B710" i="54"/>
  <c r="C419" i="52"/>
  <c r="B136" i="54"/>
  <c r="C550" i="52"/>
  <c r="B174" i="54"/>
  <c r="C614" i="52"/>
  <c r="B514" i="54"/>
  <c r="C232" i="52"/>
  <c r="B116" i="54"/>
  <c r="C262" i="52"/>
  <c r="B538" i="54"/>
  <c r="C636" i="52"/>
  <c r="B19" i="54"/>
  <c r="C590" i="52"/>
  <c r="B129" i="54"/>
  <c r="C312" i="52"/>
  <c r="B353" i="54"/>
  <c r="C333" i="52"/>
  <c r="B539" i="54"/>
  <c r="C332" i="52"/>
  <c r="B598" i="54"/>
  <c r="C399" i="52"/>
  <c r="B689" i="54"/>
  <c r="C719" i="52"/>
  <c r="B298" i="54"/>
  <c r="C609" i="52"/>
  <c r="B249" i="54"/>
  <c r="C468" i="52"/>
  <c r="B318" i="54"/>
  <c r="C130" i="52"/>
  <c r="B587" i="54"/>
  <c r="C709" i="52"/>
  <c r="B460" i="54"/>
  <c r="C131" i="52"/>
  <c r="B165" i="54"/>
  <c r="C453" i="52"/>
  <c r="B634" i="54"/>
  <c r="C154" i="52"/>
  <c r="B252" i="54"/>
  <c r="C449" i="52"/>
  <c r="B107" i="54"/>
  <c r="C292" i="52"/>
  <c r="B417" i="54"/>
  <c r="C162" i="52"/>
  <c r="B244" i="54"/>
  <c r="C649" i="52"/>
  <c r="B144" i="54"/>
  <c r="C515" i="52"/>
  <c r="B531" i="54"/>
  <c r="C624" i="52"/>
  <c r="B271" i="54"/>
  <c r="C462" i="52"/>
  <c r="B600" i="54"/>
  <c r="C652" i="52"/>
  <c r="B102" i="54"/>
  <c r="C168" i="52"/>
  <c r="B234" i="54"/>
  <c r="C180" i="52"/>
  <c r="B493" i="54"/>
  <c r="C36" i="52"/>
  <c r="B481" i="54"/>
  <c r="C487" i="52"/>
  <c r="B211" i="54"/>
  <c r="C314" i="52"/>
  <c r="B233" i="54"/>
  <c r="C579" i="52"/>
  <c r="B400" i="54"/>
  <c r="C319" i="52"/>
  <c r="B688" i="54"/>
  <c r="C158" i="52"/>
  <c r="B126" i="54"/>
  <c r="C632" i="52"/>
  <c r="B274" i="54"/>
  <c r="C713" i="52"/>
  <c r="B203" i="54"/>
  <c r="C437" i="52"/>
  <c r="B702" i="54"/>
  <c r="C190" i="52"/>
  <c r="B32" i="54"/>
  <c r="C740" i="52"/>
  <c r="B478" i="54"/>
  <c r="C659" i="52"/>
  <c r="B250" i="54"/>
  <c r="C223" i="52"/>
  <c r="B558" i="54"/>
  <c r="C277" i="52"/>
  <c r="B123" i="54"/>
  <c r="C43" i="52"/>
  <c r="B198" i="54"/>
  <c r="C31" i="52"/>
  <c r="B184" i="54"/>
  <c r="C646" i="52"/>
  <c r="B66" i="54"/>
  <c r="C438" i="52"/>
  <c r="B441" i="54"/>
  <c r="C412" i="52"/>
  <c r="B120" i="54"/>
  <c r="C673" i="52"/>
  <c r="B390" i="54"/>
  <c r="C716" i="52"/>
  <c r="B657" i="54"/>
  <c r="C227" i="52"/>
  <c r="B547" i="54"/>
  <c r="C137" i="52"/>
  <c r="B309" i="54"/>
  <c r="C427" i="52"/>
  <c r="B313" i="54"/>
  <c r="C601" i="52"/>
  <c r="B202" i="54"/>
  <c r="C396" i="52"/>
  <c r="B658" i="54"/>
  <c r="C497" i="52"/>
  <c r="B492" i="54"/>
  <c r="C384" i="52"/>
  <c r="B741" i="54"/>
  <c r="C251" i="52"/>
  <c r="B113" i="54"/>
  <c r="C445" i="52"/>
  <c r="B45" i="54"/>
  <c r="C289" i="52"/>
  <c r="B192" i="54"/>
  <c r="C281" i="52"/>
  <c r="B659" i="54"/>
  <c r="C80" i="52"/>
  <c r="B103" i="54"/>
  <c r="C264" i="52"/>
  <c r="B549" i="54"/>
  <c r="C674" i="52"/>
  <c r="B651" i="54"/>
  <c r="C346" i="52"/>
  <c r="B132" i="54"/>
  <c r="C451" i="52"/>
  <c r="B29" i="54"/>
  <c r="C100" i="52"/>
  <c r="B68" i="54"/>
  <c r="C202" i="52"/>
  <c r="B498" i="54"/>
  <c r="C147" i="52"/>
  <c r="B367" i="54"/>
  <c r="C511" i="52"/>
  <c r="B207" i="54"/>
  <c r="C392" i="52"/>
  <c r="B237" i="54"/>
  <c r="C46" i="52"/>
  <c r="B158" i="54"/>
  <c r="C367" i="52"/>
  <c r="K56" i="51"/>
  <c r="K409" i="54"/>
  <c r="K179" i="54"/>
  <c r="I28" i="52"/>
  <c r="K471" i="51"/>
  <c r="K347" i="54"/>
  <c r="K339" i="54"/>
  <c r="K154" i="54"/>
  <c r="I626" i="52"/>
  <c r="K300" i="54"/>
  <c r="I461" i="52"/>
  <c r="K516" i="54"/>
  <c r="I694" i="52"/>
  <c r="K194" i="54"/>
  <c r="K36" i="54"/>
  <c r="I597" i="52"/>
  <c r="I98" i="52"/>
  <c r="K744" i="54"/>
  <c r="I727" i="52"/>
  <c r="K397" i="54"/>
  <c r="I491" i="52"/>
  <c r="K721" i="54"/>
  <c r="I19" i="52"/>
  <c r="K670" i="54"/>
  <c r="I353" i="52"/>
  <c r="K240" i="54"/>
  <c r="I267" i="52"/>
  <c r="K396" i="54"/>
  <c r="I81" i="52"/>
  <c r="K371" i="54"/>
  <c r="I211" i="52"/>
  <c r="K569" i="54"/>
  <c r="I485" i="52"/>
  <c r="K51" i="54"/>
  <c r="I187" i="52"/>
  <c r="K644" i="54"/>
  <c r="I387" i="52"/>
  <c r="K295" i="54"/>
  <c r="I669" i="52"/>
  <c r="K580" i="54"/>
  <c r="I403" i="52"/>
  <c r="K415" i="54"/>
  <c r="I472" i="52"/>
  <c r="K67" i="54"/>
  <c r="I316" i="52"/>
  <c r="I144" i="52"/>
  <c r="K404" i="54"/>
  <c r="I717" i="52"/>
  <c r="K159" i="54"/>
  <c r="I63" i="52"/>
  <c r="K749" i="54"/>
  <c r="I510" i="52"/>
  <c r="K544" i="54"/>
  <c r="I460" i="52"/>
  <c r="K18" i="54"/>
  <c r="I198" i="52"/>
  <c r="K420" i="54"/>
  <c r="I357" i="52"/>
  <c r="K61" i="54"/>
  <c r="I341" i="52"/>
  <c r="K427" i="54"/>
  <c r="I481" i="52"/>
  <c r="K275" i="54"/>
  <c r="K37" i="54"/>
  <c r="I448" i="52"/>
  <c r="K305" i="54"/>
  <c r="I678" i="52"/>
  <c r="K501" i="54"/>
  <c r="I339" i="52"/>
  <c r="K446" i="54"/>
  <c r="I221" i="52"/>
  <c r="K418" i="54"/>
  <c r="I752" i="52"/>
  <c r="K15" i="54"/>
  <c r="I556" i="52"/>
  <c r="K345" i="54"/>
  <c r="I153" i="52"/>
  <c r="K328" i="54"/>
  <c r="I189" i="52"/>
  <c r="K270" i="54"/>
  <c r="I381" i="52"/>
  <c r="K705" i="54"/>
  <c r="I238" i="52"/>
  <c r="K392" i="54"/>
  <c r="I706" i="52"/>
  <c r="K411" i="54"/>
  <c r="I422" i="52"/>
  <c r="K218" i="54"/>
  <c r="I92" i="52"/>
  <c r="K570" i="54"/>
  <c r="I263" i="52"/>
  <c r="K329" i="54"/>
  <c r="I431" i="52"/>
  <c r="K755" i="54"/>
  <c r="I323" i="52"/>
  <c r="J323" i="52" s="1"/>
  <c r="K153" i="54"/>
  <c r="I661" i="52"/>
  <c r="K530" i="54"/>
  <c r="I735" i="52"/>
  <c r="K163" i="54"/>
  <c r="K633" i="54"/>
  <c r="I409" i="52"/>
  <c r="K248" i="54"/>
  <c r="I732" i="52"/>
  <c r="K265" i="54"/>
  <c r="I274" i="52"/>
  <c r="K343" i="54"/>
  <c r="I585" i="52"/>
  <c r="K41" i="54"/>
  <c r="I657" i="52"/>
  <c r="K56" i="54"/>
  <c r="I169" i="52"/>
  <c r="K541" i="54"/>
  <c r="I568" i="52"/>
  <c r="K355" i="54"/>
  <c r="I566" i="52"/>
  <c r="K269" i="54"/>
  <c r="I656" i="52"/>
  <c r="K224" i="54"/>
  <c r="I382" i="52"/>
  <c r="K98" i="54"/>
  <c r="I529" i="52"/>
  <c r="K465" i="54"/>
  <c r="I605" i="52"/>
  <c r="K680" i="54"/>
  <c r="I474" i="52"/>
  <c r="K222" i="54"/>
  <c r="I630" i="52"/>
  <c r="K707" i="54"/>
  <c r="I191" i="52"/>
  <c r="K596" i="54"/>
  <c r="I230" i="52"/>
  <c r="K356" i="54"/>
  <c r="I383" i="52"/>
  <c r="K632" i="54"/>
  <c r="I542" i="52"/>
  <c r="K457" i="54"/>
  <c r="I689" i="52"/>
  <c r="K54" i="54"/>
  <c r="I435" i="52"/>
  <c r="I391" i="52"/>
  <c r="K399" i="54"/>
  <c r="I650" i="52"/>
  <c r="K591" i="54"/>
  <c r="I703" i="52"/>
  <c r="K197" i="54"/>
  <c r="I51" i="52"/>
  <c r="K552" i="54"/>
  <c r="I315" i="52"/>
  <c r="K293" i="54"/>
  <c r="I521" i="52"/>
  <c r="K140" i="54"/>
  <c r="I633" i="52"/>
  <c r="K317" i="54"/>
  <c r="I206" i="52"/>
  <c r="K182" i="54"/>
  <c r="I184" i="52"/>
  <c r="K443" i="54"/>
  <c r="I457" i="52"/>
  <c r="K607" i="54"/>
  <c r="I623" i="52"/>
  <c r="K715" i="54"/>
  <c r="I504" i="52"/>
  <c r="K548" i="54"/>
  <c r="I304" i="52"/>
  <c r="K617" i="54"/>
  <c r="I310" i="52"/>
  <c r="K423" i="54"/>
  <c r="I410" i="52"/>
  <c r="K686" i="54"/>
  <c r="I522" i="52"/>
  <c r="K223" i="54"/>
  <c r="I215" i="52"/>
  <c r="K325" i="54"/>
  <c r="I627" i="52"/>
  <c r="K58" i="54"/>
  <c r="I200" i="52"/>
  <c r="K164" i="54"/>
  <c r="I379" i="52"/>
  <c r="K685" i="54"/>
  <c r="I52" i="52"/>
  <c r="K504" i="54"/>
  <c r="I372" i="52"/>
  <c r="K59" i="54"/>
  <c r="I242" i="52"/>
  <c r="D426" i="2"/>
  <c r="K246" i="54"/>
  <c r="I356" i="52"/>
  <c r="K428" i="54"/>
  <c r="I88" i="52"/>
  <c r="K730" i="54"/>
  <c r="I571" i="52"/>
  <c r="K149" i="54"/>
  <c r="I299" i="52"/>
  <c r="K69" i="54"/>
  <c r="I240" i="52"/>
  <c r="K750" i="54"/>
  <c r="I217" i="52"/>
  <c r="K33" i="54"/>
  <c r="I334" i="52"/>
  <c r="K654" i="54"/>
  <c r="I109" i="52"/>
  <c r="K618" i="54"/>
  <c r="I270" i="52"/>
  <c r="K229" i="54"/>
  <c r="I397" i="52"/>
  <c r="K143" i="54"/>
  <c r="I290" i="52"/>
  <c r="K660" i="54"/>
  <c r="I50" i="52"/>
  <c r="K306" i="54"/>
  <c r="K453" i="54"/>
  <c r="I499" i="52"/>
  <c r="K408" i="54"/>
  <c r="I469" i="52"/>
  <c r="K483" i="54"/>
  <c r="I699" i="52"/>
  <c r="K615" i="54"/>
  <c r="I49" i="52"/>
  <c r="K177" i="54"/>
  <c r="I443" i="52"/>
  <c r="K199" i="54"/>
  <c r="I57" i="52"/>
  <c r="K30" i="54"/>
  <c r="I493" i="52"/>
  <c r="K470" i="54"/>
  <c r="I574" i="52"/>
  <c r="K76" i="54"/>
  <c r="I749" i="52"/>
  <c r="K351" i="54"/>
  <c r="K91" i="54"/>
  <c r="I377" i="52"/>
  <c r="K527" i="54"/>
  <c r="I133" i="52"/>
  <c r="K479" i="54"/>
  <c r="I639" i="52"/>
  <c r="K115" i="54"/>
  <c r="I268" i="52"/>
  <c r="K357" i="54"/>
  <c r="I89" i="52"/>
  <c r="K49" i="54"/>
  <c r="I56" i="52"/>
  <c r="K256" i="54"/>
  <c r="I259" i="52"/>
  <c r="K294" i="54"/>
  <c r="I670" i="52"/>
  <c r="K577" i="54"/>
  <c r="I327" i="52"/>
  <c r="K186" i="54"/>
  <c r="K352" i="54"/>
  <c r="I284" i="52"/>
  <c r="K585" i="54"/>
  <c r="I174" i="52"/>
  <c r="K734" i="54"/>
  <c r="I343" i="52"/>
  <c r="K118" i="54"/>
  <c r="I710" i="52"/>
  <c r="K50" i="54"/>
  <c r="I11" i="52"/>
  <c r="K349" i="54"/>
  <c r="I237" i="52"/>
  <c r="K484" i="54"/>
  <c r="I336" i="52"/>
  <c r="K366" i="54"/>
  <c r="I58" i="52"/>
  <c r="I199" i="52"/>
  <c r="K537" i="54"/>
  <c r="I503" i="52"/>
  <c r="K613" i="54"/>
  <c r="I402" i="52"/>
  <c r="K500" i="54"/>
  <c r="I724" i="52"/>
  <c r="K145" i="54"/>
  <c r="I692" i="52"/>
  <c r="K711" i="54"/>
  <c r="I603" i="52"/>
  <c r="I76" i="52"/>
  <c r="K643" i="54"/>
  <c r="I285" i="52"/>
  <c r="I517" i="52"/>
  <c r="K540" i="54"/>
  <c r="I537" i="52"/>
  <c r="K60" i="54"/>
  <c r="I108" i="52"/>
  <c r="K332" i="54"/>
  <c r="I192" i="52"/>
  <c r="K681" i="54"/>
  <c r="I518" i="52"/>
  <c r="K588" i="54"/>
  <c r="I607" i="52"/>
  <c r="K44" i="54"/>
  <c r="I543" i="52"/>
  <c r="K748" i="54"/>
  <c r="I508" i="52"/>
  <c r="K290" i="54"/>
  <c r="I156" i="52"/>
  <c r="K286" i="54"/>
  <c r="I751" i="52"/>
  <c r="K522" i="54"/>
  <c r="I637" i="52"/>
  <c r="K117" i="54"/>
  <c r="I712" i="52"/>
  <c r="D690" i="2"/>
  <c r="K706" i="54"/>
  <c r="I350" i="52"/>
  <c r="K189" i="54"/>
  <c r="I25" i="52"/>
  <c r="K243" i="54"/>
  <c r="I166" i="52"/>
  <c r="K330" i="54"/>
  <c r="I704" i="52"/>
  <c r="K564" i="54"/>
  <c r="I194" i="52"/>
  <c r="K226" i="54"/>
  <c r="I407" i="52"/>
  <c r="K314" i="54"/>
  <c r="I738" i="52"/>
  <c r="K34" i="54"/>
  <c r="I208" i="52"/>
  <c r="K82" i="54"/>
  <c r="I121" i="52"/>
  <c r="K742" i="54"/>
  <c r="I612" i="52"/>
  <c r="K335" i="54"/>
  <c r="I573" i="52"/>
  <c r="K433" i="54"/>
  <c r="I475" i="52"/>
  <c r="K602" i="54"/>
  <c r="I551" i="52"/>
  <c r="K320" i="54"/>
  <c r="I680" i="52"/>
  <c r="K449" i="54"/>
  <c r="I640" i="52"/>
  <c r="C373" i="52"/>
  <c r="C338" i="52"/>
  <c r="C458" i="52"/>
  <c r="C326" i="52"/>
  <c r="C163" i="52"/>
  <c r="C308" i="52"/>
  <c r="C78" i="52"/>
  <c r="C22" i="52"/>
  <c r="C40" i="52"/>
  <c r="C209" i="52"/>
  <c r="C592" i="52"/>
  <c r="C378" i="52"/>
  <c r="C466" i="52"/>
  <c r="C588" i="52"/>
  <c r="C265" i="52"/>
  <c r="C748" i="52"/>
  <c r="C298" i="52"/>
  <c r="C181" i="52"/>
  <c r="C414" i="52"/>
  <c r="C37" i="52"/>
  <c r="C539" i="52"/>
  <c r="C174" i="52"/>
  <c r="C61" i="52"/>
  <c r="C589" i="52"/>
  <c r="C359" i="52"/>
  <c r="C293" i="52"/>
  <c r="C351" i="52"/>
  <c r="C398" i="52"/>
  <c r="C49" i="52"/>
  <c r="C585" i="52"/>
  <c r="C377" i="52"/>
  <c r="C374" i="52"/>
  <c r="C400" i="52"/>
  <c r="C344" i="52"/>
  <c r="C34" i="52"/>
  <c r="C669" i="52"/>
  <c r="C560" i="52"/>
  <c r="C544" i="52"/>
  <c r="C342" i="52"/>
  <c r="C651" i="52"/>
  <c r="C361" i="52"/>
  <c r="C702" i="52"/>
  <c r="C287" i="52"/>
  <c r="C275" i="52"/>
  <c r="C638" i="52"/>
  <c r="C358" i="52"/>
  <c r="C120" i="52"/>
  <c r="C715" i="52"/>
  <c r="C112" i="52"/>
  <c r="C41" i="52"/>
  <c r="C88" i="52"/>
  <c r="C704" i="52"/>
  <c r="C672" i="52"/>
  <c r="C473" i="52"/>
  <c r="C172" i="52"/>
  <c r="C607" i="52"/>
  <c r="C491" i="52"/>
  <c r="C363" i="52"/>
  <c r="C132" i="52"/>
  <c r="C694" i="52"/>
  <c r="C59" i="52"/>
  <c r="C418" i="52"/>
  <c r="C81" i="52"/>
  <c r="C470" i="52"/>
  <c r="C255" i="52"/>
  <c r="C635" i="52"/>
  <c r="C67" i="52"/>
  <c r="C450" i="52"/>
  <c r="C545" i="52"/>
  <c r="C38" i="52"/>
  <c r="C565" i="52"/>
  <c r="C55" i="52"/>
  <c r="C222" i="52"/>
  <c r="C350" i="52"/>
  <c r="C92" i="52"/>
  <c r="C215" i="52"/>
  <c r="C568" i="52"/>
  <c r="C459" i="52"/>
  <c r="C441" i="52"/>
  <c r="C591" i="52"/>
  <c r="C513" i="52"/>
  <c r="C608" i="52"/>
  <c r="C381" i="52"/>
  <c r="C577" i="52"/>
  <c r="C736" i="52"/>
  <c r="C95" i="52"/>
  <c r="C729" i="52"/>
  <c r="C301" i="52"/>
  <c r="C25" i="52"/>
  <c r="C712" i="52"/>
  <c r="I175" i="52"/>
  <c r="I458" i="52"/>
  <c r="I740" i="52"/>
  <c r="I580" i="52"/>
  <c r="I110" i="52"/>
  <c r="I743" i="52"/>
  <c r="I168" i="52"/>
  <c r="I685" i="52"/>
  <c r="I700" i="52"/>
  <c r="I141" i="52"/>
  <c r="K277" i="54"/>
  <c r="I725" i="52"/>
  <c r="K181" i="54"/>
  <c r="I12" i="52"/>
  <c r="K430" i="54"/>
  <c r="I536" i="52"/>
  <c r="K388" i="54"/>
  <c r="I702" i="52"/>
  <c r="K173" i="54"/>
  <c r="I29" i="52"/>
  <c r="K187" i="54"/>
  <c r="I60" i="52"/>
  <c r="K535" i="54"/>
  <c r="I565" i="52"/>
  <c r="K257" i="54"/>
  <c r="I665" i="52"/>
  <c r="K141" i="54"/>
  <c r="I631" i="52"/>
  <c r="K568" i="54"/>
  <c r="I582" i="52"/>
  <c r="K440" i="54"/>
  <c r="I380" i="52"/>
  <c r="K700" i="54"/>
  <c r="I599" i="52"/>
  <c r="K162" i="54"/>
  <c r="I498" i="52"/>
  <c r="K340" i="54"/>
  <c r="K697" i="54"/>
  <c r="I85" i="52"/>
  <c r="K200" i="54"/>
  <c r="I295" i="52"/>
  <c r="K648" i="54"/>
  <c r="I258" i="52"/>
  <c r="K157" i="54"/>
  <c r="I79" i="52"/>
  <c r="K599" i="54"/>
  <c r="I224" i="52"/>
  <c r="K563" i="54"/>
  <c r="I61" i="52"/>
  <c r="K78" i="54"/>
  <c r="I142" i="52"/>
  <c r="K379" i="54"/>
  <c r="I73" i="52"/>
  <c r="K491" i="54"/>
  <c r="I276" i="52"/>
  <c r="K139" i="54"/>
  <c r="I505" i="52"/>
  <c r="K626" i="54"/>
  <c r="I577" i="52"/>
  <c r="K678" i="54"/>
  <c r="I545" i="52"/>
  <c r="K601" i="54"/>
  <c r="I418" i="52"/>
  <c r="K43" i="54"/>
  <c r="I696" i="52"/>
  <c r="K594" i="54"/>
  <c r="I104" i="52"/>
  <c r="K336" i="54"/>
  <c r="I185" i="52"/>
  <c r="K565" i="54"/>
  <c r="I252" i="52"/>
  <c r="K20" i="54"/>
  <c r="K536" i="54"/>
  <c r="I546" i="52"/>
  <c r="K526" i="54"/>
  <c r="K506" i="54"/>
  <c r="I128" i="52"/>
  <c r="K456" i="54"/>
  <c r="I477" i="52"/>
  <c r="K708" i="54"/>
  <c r="K545" i="54"/>
  <c r="I293" i="52"/>
  <c r="K735" i="54"/>
  <c r="I70" i="52"/>
  <c r="K696" i="54"/>
  <c r="I690" i="52"/>
  <c r="K553" i="54"/>
  <c r="I74" i="52"/>
  <c r="I129" i="52"/>
  <c r="K310" i="54"/>
  <c r="I354" i="52"/>
  <c r="K745" i="54"/>
  <c r="I405" i="52"/>
  <c r="K584" i="54"/>
  <c r="I167" i="52"/>
  <c r="K746" i="54"/>
  <c r="I742" i="52"/>
  <c r="K40" i="54"/>
  <c r="I160" i="52"/>
  <c r="K121" i="54"/>
  <c r="I134" i="52"/>
  <c r="I345" i="52"/>
  <c r="K191" i="54"/>
  <c r="I411" i="52"/>
  <c r="K289" i="54"/>
  <c r="I302" i="52"/>
  <c r="K405" i="54"/>
  <c r="I539" i="52"/>
  <c r="K467" i="54"/>
  <c r="I34" i="52"/>
  <c r="K137" i="54"/>
  <c r="I148" i="52"/>
  <c r="K370" i="54"/>
  <c r="I212" i="52"/>
  <c r="I651" i="52"/>
  <c r="K160" i="54"/>
  <c r="I748" i="52"/>
  <c r="K398" i="54"/>
  <c r="I250" i="52"/>
  <c r="K515" i="54"/>
  <c r="I247" i="52"/>
  <c r="K683" i="54"/>
  <c r="I257" i="52"/>
  <c r="K608" i="54"/>
  <c r="I86" i="52"/>
  <c r="K331" i="54"/>
  <c r="I610" i="52"/>
  <c r="K321" i="54"/>
  <c r="I643" i="52"/>
  <c r="K195" i="54"/>
  <c r="I728" i="52"/>
  <c r="K604" i="54"/>
  <c r="I170" i="52"/>
  <c r="K380" i="54"/>
  <c r="K448" i="54"/>
  <c r="I256" i="52"/>
  <c r="K9" i="54"/>
  <c r="I172" i="52"/>
  <c r="I660" i="52"/>
  <c r="K524" i="54"/>
  <c r="I27" i="52"/>
  <c r="K206" i="54"/>
  <c r="I641" i="52"/>
  <c r="K562" i="54"/>
  <c r="K487" i="54"/>
  <c r="I388" i="52"/>
  <c r="K201" i="54"/>
  <c r="I360" i="52"/>
  <c r="K571" i="54"/>
  <c r="K727" i="54"/>
  <c r="I563" i="52"/>
  <c r="K488" i="54"/>
  <c r="I260" i="52"/>
  <c r="K466" i="54"/>
  <c r="I595" i="52"/>
  <c r="K125" i="54"/>
  <c r="I553" i="52"/>
  <c r="K97" i="54"/>
  <c r="I183" i="52"/>
  <c r="K75" i="54"/>
  <c r="I93" i="52"/>
  <c r="K656" i="54"/>
  <c r="I186" i="52"/>
  <c r="K376" i="54"/>
  <c r="I572" i="52"/>
  <c r="K217" i="54"/>
  <c r="I286" i="52"/>
  <c r="K94" i="54"/>
  <c r="I425" i="52"/>
  <c r="K641" i="54"/>
  <c r="I67" i="52"/>
  <c r="K606" i="54"/>
  <c r="I228" i="52"/>
  <c r="I729" i="52"/>
  <c r="K463" i="54"/>
  <c r="I120" i="52"/>
  <c r="K743" i="54"/>
  <c r="I530" i="52"/>
  <c r="K147" i="54"/>
  <c r="I143" i="52"/>
  <c r="K382" i="54"/>
  <c r="I617" i="52"/>
  <c r="K756" i="54"/>
  <c r="I442" i="52"/>
  <c r="K266" i="54"/>
  <c r="I676" i="52"/>
  <c r="K434" i="54"/>
  <c r="I40" i="52"/>
  <c r="K8" i="54"/>
  <c r="I344" i="52"/>
  <c r="K273" i="54"/>
  <c r="I688" i="52"/>
  <c r="K661" i="54"/>
  <c r="I416" i="52"/>
  <c r="K692" i="54"/>
  <c r="I466" i="52"/>
  <c r="K663" i="54"/>
  <c r="I470" i="52"/>
  <c r="K437" i="54"/>
  <c r="I495" i="52"/>
  <c r="K13" i="54"/>
  <c r="I97" i="52"/>
  <c r="K419" i="54"/>
  <c r="I655" i="52"/>
  <c r="K100" i="54"/>
  <c r="I429" i="52"/>
  <c r="K31" i="54"/>
  <c r="I654" i="52"/>
  <c r="K561" i="54"/>
  <c r="I145" i="52"/>
  <c r="K429" i="54"/>
  <c r="I533" i="52"/>
  <c r="K673" i="54"/>
  <c r="I525" i="52"/>
  <c r="K73" i="54"/>
  <c r="I351" i="52"/>
  <c r="K101" i="54"/>
  <c r="I721" i="52"/>
  <c r="K283" i="54"/>
  <c r="I298" i="52"/>
  <c r="K21" i="54"/>
  <c r="I413" i="52"/>
  <c r="K679" i="54"/>
  <c r="I37" i="52"/>
  <c r="K134" i="54"/>
  <c r="I280" i="52"/>
  <c r="K732" i="54"/>
  <c r="I75" i="52"/>
  <c r="K333" i="54"/>
  <c r="I118" i="52"/>
  <c r="K28" i="54"/>
  <c r="K496" i="54"/>
  <c r="I395" i="52"/>
  <c r="K236" i="54"/>
  <c r="I616" i="52"/>
  <c r="K576" i="54"/>
  <c r="I394" i="52"/>
  <c r="K227" i="54"/>
  <c r="I363" i="52"/>
  <c r="K691" i="54"/>
  <c r="I463" i="52"/>
  <c r="K10" i="54"/>
  <c r="I359" i="52"/>
  <c r="K751" i="54"/>
  <c r="K520" i="54"/>
  <c r="I126" i="52"/>
  <c r="K754" i="54"/>
  <c r="I102" i="52"/>
  <c r="K668" i="54"/>
  <c r="I750" i="52"/>
  <c r="K138" i="54"/>
  <c r="I171" i="52"/>
  <c r="K513" i="54"/>
  <c r="I340" i="52"/>
  <c r="K653" i="54"/>
  <c r="I744" i="52"/>
  <c r="K694" i="54"/>
  <c r="I15" i="52"/>
  <c r="K169" i="54"/>
  <c r="I507" i="52"/>
  <c r="I91" i="52"/>
  <c r="I291" i="52"/>
  <c r="I147" i="52"/>
  <c r="I188" i="52"/>
  <c r="I557" i="52"/>
  <c r="I202" i="52"/>
  <c r="I494" i="52"/>
  <c r="I196" i="52"/>
  <c r="I664" i="52"/>
  <c r="I72" i="52"/>
  <c r="I119" i="52"/>
  <c r="I264" i="52"/>
  <c r="I326" i="52"/>
  <c r="I337" i="52"/>
  <c r="I308" i="52"/>
  <c r="I71" i="52"/>
  <c r="I269" i="52"/>
  <c r="I367" i="52"/>
  <c r="I451" i="52"/>
  <c r="I164" i="52"/>
  <c r="I45" i="52"/>
  <c r="I506" i="52"/>
  <c r="K741" i="54"/>
  <c r="I251" i="52"/>
  <c r="K303" i="54"/>
  <c r="I648" i="52"/>
  <c r="K113" i="54"/>
  <c r="I445" i="52"/>
  <c r="K45" i="54"/>
  <c r="I289" i="52"/>
  <c r="K280" i="54"/>
  <c r="I39" i="52"/>
  <c r="K753" i="54"/>
  <c r="I645" i="52"/>
  <c r="K406" i="54"/>
  <c r="I68" i="52"/>
  <c r="K192" i="54"/>
  <c r="I281" i="52"/>
  <c r="K502" i="54"/>
  <c r="I698" i="52"/>
  <c r="K263" i="54"/>
  <c r="I103" i="52"/>
  <c r="K549" i="54"/>
  <c r="I674" i="52"/>
  <c r="K651" i="54"/>
  <c r="I346" i="52"/>
  <c r="K238" i="54"/>
  <c r="I385" i="52"/>
  <c r="K188" i="54"/>
  <c r="I644" i="52"/>
  <c r="K86" i="54"/>
  <c r="I454" i="52"/>
  <c r="K119" i="54"/>
  <c r="I155" i="52"/>
  <c r="K367" i="54"/>
  <c r="I511" i="52"/>
  <c r="K284" i="54"/>
  <c r="I492" i="52"/>
  <c r="K462" i="54"/>
  <c r="I733" i="52"/>
  <c r="K65" i="54"/>
  <c r="I456" i="52"/>
  <c r="I675" i="52"/>
  <c r="I618" i="52"/>
  <c r="I78" i="52"/>
  <c r="I22" i="52"/>
  <c r="I32" i="52"/>
  <c r="I428" i="52"/>
  <c r="I693" i="52"/>
  <c r="I739" i="52"/>
  <c r="I598" i="52"/>
  <c r="I213" i="52"/>
  <c r="I741" i="52"/>
  <c r="I271" i="52"/>
  <c r="I46" i="52"/>
  <c r="I392" i="52"/>
  <c r="B397" i="51"/>
  <c r="B215" i="51"/>
  <c r="B432" i="51"/>
  <c r="B323" i="51"/>
  <c r="K510" i="51"/>
  <c r="K522" i="51"/>
  <c r="K258" i="51"/>
  <c r="K642" i="51"/>
  <c r="K10" i="51"/>
  <c r="K467" i="51"/>
  <c r="K153" i="51"/>
  <c r="K600" i="51"/>
  <c r="D190" i="2"/>
  <c r="D206" i="2"/>
  <c r="D248" i="2"/>
  <c r="K716" i="51"/>
  <c r="D270" i="2"/>
  <c r="K679" i="51"/>
  <c r="K378" i="51"/>
  <c r="K633" i="51"/>
  <c r="K712" i="51"/>
  <c r="K251" i="51"/>
  <c r="K278" i="51"/>
  <c r="K731" i="51"/>
  <c r="K354" i="51"/>
  <c r="D714" i="2"/>
  <c r="K195" i="51"/>
  <c r="D730" i="2"/>
  <c r="D160" i="2"/>
  <c r="D32" i="2"/>
  <c r="K751" i="51"/>
  <c r="K333" i="51"/>
  <c r="D64" i="2"/>
  <c r="K638" i="51"/>
  <c r="D184" i="2"/>
  <c r="K610" i="51"/>
  <c r="K123" i="51"/>
  <c r="D211" i="2"/>
  <c r="D222" i="2"/>
  <c r="K721" i="51"/>
  <c r="K121" i="51"/>
  <c r="D307" i="2"/>
  <c r="K607" i="51"/>
  <c r="D334" i="2"/>
  <c r="K649" i="51"/>
  <c r="D530" i="2"/>
  <c r="D562" i="2"/>
  <c r="K698" i="51"/>
  <c r="D602" i="2"/>
  <c r="K217" i="51"/>
  <c r="K525" i="51"/>
  <c r="K340" i="51"/>
  <c r="D48" i="2"/>
  <c r="D195" i="2"/>
  <c r="B743" i="51"/>
  <c r="B234" i="51"/>
  <c r="B208" i="51"/>
  <c r="B485" i="51"/>
  <c r="B316" i="51"/>
  <c r="B422" i="51"/>
  <c r="B303" i="51"/>
  <c r="B418" i="51"/>
  <c r="B685" i="51"/>
  <c r="B217" i="51"/>
  <c r="B250" i="51"/>
  <c r="B93" i="51"/>
  <c r="B28" i="51"/>
  <c r="B632" i="51"/>
  <c r="B437" i="51"/>
  <c r="B86" i="51"/>
  <c r="B521" i="51"/>
  <c r="D68" i="2"/>
  <c r="D72" i="2"/>
  <c r="D76" i="2"/>
  <c r="D84" i="2"/>
  <c r="D88" i="2"/>
  <c r="D92" i="2"/>
  <c r="D96" i="2"/>
  <c r="D100" i="2"/>
  <c r="D116" i="2"/>
  <c r="D128" i="2"/>
  <c r="D132" i="2"/>
  <c r="D144" i="2"/>
  <c r="K659" i="51"/>
  <c r="K570" i="51"/>
  <c r="D200" i="2"/>
  <c r="K678" i="51"/>
  <c r="K463" i="51"/>
  <c r="K380" i="51"/>
  <c r="D243" i="2"/>
  <c r="K581" i="51"/>
  <c r="D312" i="2"/>
  <c r="K558" i="51"/>
  <c r="D350" i="2"/>
  <c r="K713" i="51"/>
  <c r="D394" i="2"/>
  <c r="K206" i="51"/>
  <c r="D434" i="2"/>
  <c r="K177" i="51"/>
  <c r="K366" i="51"/>
  <c r="K267" i="51"/>
  <c r="K553" i="51"/>
  <c r="K613" i="51"/>
  <c r="D80" i="2"/>
  <c r="D227" i="2"/>
  <c r="D554" i="2"/>
  <c r="K289" i="51"/>
  <c r="K704" i="51"/>
  <c r="K454" i="51"/>
  <c r="K483" i="51"/>
  <c r="K644" i="51"/>
  <c r="K271" i="51"/>
  <c r="D152" i="2"/>
  <c r="D179" i="2"/>
  <c r="K350" i="51"/>
  <c r="K99" i="51"/>
  <c r="K620" i="51"/>
  <c r="K572" i="51"/>
  <c r="K180" i="51"/>
  <c r="K589" i="51"/>
  <c r="K539" i="51"/>
  <c r="K733" i="51"/>
  <c r="K272" i="51"/>
  <c r="K276" i="51"/>
  <c r="D382" i="2"/>
  <c r="K669" i="51"/>
  <c r="D402" i="2"/>
  <c r="K732" i="51"/>
  <c r="K529" i="51"/>
  <c r="K701" i="51"/>
  <c r="K237" i="51"/>
  <c r="K335" i="51"/>
  <c r="K361" i="51"/>
  <c r="D682" i="2"/>
  <c r="K601" i="51"/>
  <c r="D112" i="2"/>
  <c r="D318" i="2"/>
  <c r="K309" i="51"/>
  <c r="K298" i="51"/>
  <c r="K639" i="51"/>
  <c r="K664" i="51"/>
  <c r="K159" i="51"/>
  <c r="K49" i="51"/>
  <c r="K371" i="51"/>
  <c r="K133" i="51"/>
  <c r="K580" i="51"/>
  <c r="K451" i="51"/>
  <c r="K124" i="51"/>
  <c r="K408" i="51"/>
  <c r="K323" i="51"/>
  <c r="D758" i="2"/>
  <c r="D578" i="2"/>
  <c r="D642" i="2"/>
  <c r="D458" i="2"/>
  <c r="D586" i="2"/>
  <c r="D650" i="2"/>
  <c r="D366" i="2"/>
  <c r="G89" i="51"/>
  <c r="E20" i="2"/>
  <c r="G494" i="51"/>
  <c r="E40" i="2"/>
  <c r="E52" i="2"/>
  <c r="G657" i="51"/>
  <c r="G222" i="51"/>
  <c r="E64" i="2"/>
  <c r="G275" i="51"/>
  <c r="E88" i="2"/>
  <c r="G715" i="51"/>
  <c r="E108" i="2"/>
  <c r="G532" i="51"/>
  <c r="E112" i="2"/>
  <c r="G577" i="51"/>
  <c r="E132" i="2"/>
  <c r="G593" i="51"/>
  <c r="E144" i="2"/>
  <c r="G46" i="51"/>
  <c r="E164" i="2"/>
  <c r="G741" i="51"/>
  <c r="E176" i="2"/>
  <c r="G624" i="51"/>
  <c r="E196" i="2"/>
  <c r="G528" i="51"/>
  <c r="E208" i="2"/>
  <c r="G199" i="51"/>
  <c r="E228" i="2"/>
  <c r="G653" i="51"/>
  <c r="E240" i="2"/>
  <c r="G364" i="51"/>
  <c r="E260" i="2"/>
  <c r="G578" i="51"/>
  <c r="E276" i="2"/>
  <c r="G48" i="51"/>
  <c r="E300" i="2"/>
  <c r="G753" i="51"/>
  <c r="E312" i="2"/>
  <c r="G116" i="51"/>
  <c r="E332" i="2"/>
  <c r="G621" i="51"/>
  <c r="E344" i="2"/>
  <c r="G386" i="51"/>
  <c r="E364" i="2"/>
  <c r="G112" i="51"/>
  <c r="E376" i="2"/>
  <c r="G501" i="51"/>
  <c r="E396" i="2"/>
  <c r="G22" i="51"/>
  <c r="E408" i="2"/>
  <c r="G396" i="51"/>
  <c r="E428" i="2"/>
  <c r="G449" i="51"/>
  <c r="E440" i="2"/>
  <c r="G58" i="51"/>
  <c r="E460" i="2"/>
  <c r="G479" i="51"/>
  <c r="E476" i="2"/>
  <c r="G473" i="51"/>
  <c r="E488" i="2"/>
  <c r="G520" i="51"/>
  <c r="E508" i="2"/>
  <c r="G639" i="51"/>
  <c r="E520" i="2"/>
  <c r="G434" i="51"/>
  <c r="E540" i="2"/>
  <c r="G167" i="51"/>
  <c r="E556" i="2"/>
  <c r="G33" i="51"/>
  <c r="E576" i="2"/>
  <c r="G353" i="51"/>
  <c r="E588" i="2"/>
  <c r="G237" i="51"/>
  <c r="E608" i="2"/>
  <c r="G415" i="51"/>
  <c r="E620" i="2"/>
  <c r="G583" i="51"/>
  <c r="E640" i="2"/>
  <c r="G334" i="51"/>
  <c r="E652" i="2"/>
  <c r="G208" i="51"/>
  <c r="E668" i="2"/>
  <c r="G316" i="51"/>
  <c r="E680" i="2"/>
  <c r="G422" i="51"/>
  <c r="E688" i="2"/>
  <c r="G418" i="51"/>
  <c r="E700" i="2"/>
  <c r="G93" i="51"/>
  <c r="E716" i="2"/>
  <c r="G632" i="51"/>
  <c r="E724" i="2"/>
  <c r="G408" i="51"/>
  <c r="E738" i="2"/>
  <c r="G293" i="51"/>
  <c r="G521" i="51"/>
  <c r="E758" i="2"/>
  <c r="C245" i="51"/>
  <c r="F28" i="2"/>
  <c r="F32" i="2"/>
  <c r="C127" i="51"/>
  <c r="F48" i="2"/>
  <c r="C91" i="51"/>
  <c r="F60" i="2"/>
  <c r="C18" i="51"/>
  <c r="F72" i="2"/>
  <c r="C748" i="51"/>
  <c r="F80" i="2"/>
  <c r="F96" i="2"/>
  <c r="C715" i="51"/>
  <c r="F108" i="2"/>
  <c r="C287" i="51"/>
  <c r="F116" i="2"/>
  <c r="C577" i="51"/>
  <c r="F132" i="2"/>
  <c r="C518" i="51"/>
  <c r="F140" i="2"/>
  <c r="C228" i="51"/>
  <c r="F156" i="2"/>
  <c r="C46" i="51"/>
  <c r="F164" i="2"/>
  <c r="C600" i="51"/>
  <c r="F180" i="2"/>
  <c r="C684" i="51"/>
  <c r="F188" i="2"/>
  <c r="C122" i="51"/>
  <c r="F204" i="2"/>
  <c r="C424" i="51"/>
  <c r="F212" i="2"/>
  <c r="C199" i="51"/>
  <c r="F228" i="2"/>
  <c r="C32" i="51"/>
  <c r="F236" i="2"/>
  <c r="F252" i="2"/>
  <c r="C364" i="51"/>
  <c r="F260" i="2"/>
  <c r="C578" i="51"/>
  <c r="F276" i="2"/>
  <c r="C359" i="51"/>
  <c r="F288" i="2"/>
  <c r="C328" i="51"/>
  <c r="F304" i="2"/>
  <c r="C753" i="51"/>
  <c r="F312" i="2"/>
  <c r="C376" i="51"/>
  <c r="F328" i="2"/>
  <c r="C151" i="51"/>
  <c r="F336" i="2"/>
  <c r="C745" i="51"/>
  <c r="F352" i="2"/>
  <c r="C262" i="51"/>
  <c r="F360" i="2"/>
  <c r="C112" i="51"/>
  <c r="F376" i="2"/>
  <c r="C506" i="51"/>
  <c r="F384" i="2"/>
  <c r="C292" i="51"/>
  <c r="F400" i="2"/>
  <c r="C22" i="51"/>
  <c r="F408" i="2"/>
  <c r="C243" i="51"/>
  <c r="F424" i="2"/>
  <c r="C145" i="51"/>
  <c r="F432" i="2"/>
  <c r="C749" i="51"/>
  <c r="F448" i="2"/>
  <c r="C348" i="51"/>
  <c r="F456" i="2"/>
  <c r="C274" i="51"/>
  <c r="F472" i="2"/>
  <c r="C505" i="51"/>
  <c r="F480" i="2"/>
  <c r="C705" i="51"/>
  <c r="F496" i="2"/>
  <c r="C686" i="51"/>
  <c r="F504" i="2"/>
  <c r="C639" i="51"/>
  <c r="F520" i="2"/>
  <c r="C322" i="51"/>
  <c r="F528" i="2"/>
  <c r="C576" i="51"/>
  <c r="F548" i="2"/>
  <c r="C455" i="51"/>
  <c r="F560" i="2"/>
  <c r="C529" i="51"/>
  <c r="F568" i="2"/>
  <c r="C496" i="51"/>
  <c r="F584" i="2"/>
  <c r="C40" i="51"/>
  <c r="F596" i="2"/>
  <c r="C368" i="51"/>
  <c r="F612" i="2"/>
  <c r="C415" i="51"/>
  <c r="F620" i="2"/>
  <c r="C460" i="51"/>
  <c r="F636" i="2"/>
  <c r="C335" i="51"/>
  <c r="F644" i="2"/>
  <c r="C234" i="51"/>
  <c r="F660" i="2"/>
  <c r="C208" i="51"/>
  <c r="F668" i="2"/>
  <c r="C366" i="51"/>
  <c r="F684" i="2"/>
  <c r="C338" i="51"/>
  <c r="F692" i="2"/>
  <c r="C685" i="51"/>
  <c r="F704" i="2"/>
  <c r="C28" i="51"/>
  <c r="F720" i="2"/>
  <c r="C437" i="51"/>
  <c r="F728" i="2"/>
  <c r="C683" i="51"/>
  <c r="F744" i="2"/>
  <c r="C521" i="51"/>
  <c r="F758" i="2"/>
  <c r="F141" i="51"/>
  <c r="C368" i="2"/>
  <c r="B629" i="51"/>
  <c r="B12" i="2"/>
  <c r="B111" i="51"/>
  <c r="B16" i="2"/>
  <c r="B89" i="51"/>
  <c r="B20" i="2"/>
  <c r="B178" i="51"/>
  <c r="B24" i="2"/>
  <c r="B245" i="51"/>
  <c r="B28" i="2"/>
  <c r="B32" i="2"/>
  <c r="B72" i="51"/>
  <c r="B36" i="2"/>
  <c r="B494" i="51"/>
  <c r="B40" i="2"/>
  <c r="B164" i="51"/>
  <c r="B44" i="2"/>
  <c r="B127" i="51"/>
  <c r="B48" i="2"/>
  <c r="B657" i="51"/>
  <c r="B52" i="2"/>
  <c r="B674" i="51"/>
  <c r="B56" i="2"/>
  <c r="B91" i="51"/>
  <c r="B60" i="2"/>
  <c r="B222" i="51"/>
  <c r="B64" i="2"/>
  <c r="B68" i="2"/>
  <c r="B18" i="51"/>
  <c r="B72" i="2"/>
  <c r="B235" i="51"/>
  <c r="B76" i="2"/>
  <c r="B748" i="51"/>
  <c r="B80" i="2"/>
  <c r="B457" i="51"/>
  <c r="B84" i="2"/>
  <c r="B275" i="51"/>
  <c r="B88" i="2"/>
  <c r="B92" i="2"/>
  <c r="B96" i="2"/>
  <c r="B546" i="51"/>
  <c r="B100" i="2"/>
  <c r="B38" i="51"/>
  <c r="B104" i="2"/>
  <c r="B715" i="51"/>
  <c r="B108" i="2"/>
  <c r="B532" i="51"/>
  <c r="B112" i="2"/>
  <c r="B287" i="51"/>
  <c r="B116" i="2"/>
  <c r="B395" i="51"/>
  <c r="B120" i="2"/>
  <c r="B673" i="51"/>
  <c r="B124" i="2"/>
  <c r="B605" i="51"/>
  <c r="B128" i="2"/>
  <c r="B577" i="51"/>
  <c r="B132" i="2"/>
  <c r="B628" i="51"/>
  <c r="B136" i="2"/>
  <c r="B518" i="51"/>
  <c r="B140" i="2"/>
  <c r="B593" i="51"/>
  <c r="B144" i="2"/>
  <c r="B320" i="51"/>
  <c r="B148" i="2"/>
  <c r="B537" i="51"/>
  <c r="B152" i="2"/>
  <c r="B228" i="51"/>
  <c r="B156" i="2"/>
  <c r="B92" i="51"/>
  <c r="B160" i="2"/>
  <c r="B46" i="51"/>
  <c r="B164" i="2"/>
  <c r="B153" i="51"/>
  <c r="B168" i="2"/>
  <c r="B423" i="51"/>
  <c r="B172" i="2"/>
  <c r="B741" i="51"/>
  <c r="B176" i="2"/>
  <c r="B600" i="51"/>
  <c r="B180" i="2"/>
  <c r="B638" i="51"/>
  <c r="B184" i="2"/>
  <c r="B684" i="51"/>
  <c r="B188" i="2"/>
  <c r="B352" i="51"/>
  <c r="B192" i="2"/>
  <c r="B624" i="51"/>
  <c r="B196" i="2"/>
  <c r="B570" i="51"/>
  <c r="B200" i="2"/>
  <c r="B122" i="51"/>
  <c r="B204" i="2"/>
  <c r="B528" i="51"/>
  <c r="B208" i="2"/>
  <c r="B424" i="51"/>
  <c r="B212" i="2"/>
  <c r="B752" i="51"/>
  <c r="B216" i="2"/>
  <c r="B476" i="51"/>
  <c r="B220" i="2"/>
  <c r="B102" i="51"/>
  <c r="B224" i="2"/>
  <c r="B199" i="51"/>
  <c r="B228" i="2"/>
  <c r="B507" i="51"/>
  <c r="B232" i="2"/>
  <c r="B32" i="51"/>
  <c r="B236" i="2"/>
  <c r="B653" i="51"/>
  <c r="B240" i="2"/>
  <c r="B244" i="2"/>
  <c r="B623" i="51"/>
  <c r="B248" i="2"/>
  <c r="B252" i="2"/>
  <c r="B400" i="51"/>
  <c r="B256" i="2"/>
  <c r="B364" i="51"/>
  <c r="B260" i="2"/>
  <c r="B687" i="51"/>
  <c r="B264" i="2"/>
  <c r="B268" i="2"/>
  <c r="B456" i="51"/>
  <c r="B272" i="2"/>
  <c r="B578" i="51"/>
  <c r="B276" i="2"/>
  <c r="B41" i="51"/>
  <c r="B280" i="2"/>
  <c r="B24" i="51"/>
  <c r="B284" i="2"/>
  <c r="B359" i="51"/>
  <c r="B288" i="2"/>
  <c r="B212" i="51"/>
  <c r="B292" i="2"/>
  <c r="B98" i="51"/>
  <c r="B296" i="2"/>
  <c r="B48" i="51"/>
  <c r="B300" i="2"/>
  <c r="B328" i="51"/>
  <c r="B304" i="2"/>
  <c r="B538" i="51"/>
  <c r="B308" i="2"/>
  <c r="B753" i="51"/>
  <c r="B312" i="2"/>
  <c r="B198" i="51"/>
  <c r="B316" i="2"/>
  <c r="B555" i="51"/>
  <c r="B320" i="2"/>
  <c r="B604" i="51"/>
  <c r="B324" i="2"/>
  <c r="B376" i="51"/>
  <c r="B328" i="2"/>
  <c r="B116" i="51"/>
  <c r="B332" i="2"/>
  <c r="B151" i="51"/>
  <c r="B336" i="2"/>
  <c r="B196" i="51"/>
  <c r="B340" i="2"/>
  <c r="B621" i="51"/>
  <c r="B344" i="2"/>
  <c r="B266" i="51"/>
  <c r="B348" i="2"/>
  <c r="B745" i="51"/>
  <c r="B352" i="2"/>
  <c r="B241" i="51"/>
  <c r="B356" i="2"/>
  <c r="B262" i="51"/>
  <c r="B360" i="2"/>
  <c r="B386" i="51"/>
  <c r="B364" i="2"/>
  <c r="B141" i="51"/>
  <c r="B368" i="2"/>
  <c r="B146" i="51"/>
  <c r="B372" i="2"/>
  <c r="B112" i="51"/>
  <c r="B376" i="2"/>
  <c r="B466" i="51"/>
  <c r="B380" i="2"/>
  <c r="B506" i="51"/>
  <c r="B384" i="2"/>
  <c r="B321" i="51"/>
  <c r="B388" i="2"/>
  <c r="B587" i="51"/>
  <c r="B392" i="2"/>
  <c r="B501" i="51"/>
  <c r="B396" i="2"/>
  <c r="B292" i="51"/>
  <c r="B400" i="2"/>
  <c r="B162" i="51"/>
  <c r="B404" i="2"/>
  <c r="B22" i="51"/>
  <c r="B408" i="2"/>
  <c r="B582" i="51"/>
  <c r="B412" i="2"/>
  <c r="B615" i="51"/>
  <c r="B416" i="2"/>
  <c r="B34" i="51"/>
  <c r="B420" i="2"/>
  <c r="B243" i="51"/>
  <c r="B424" i="2"/>
  <c r="B396" i="51"/>
  <c r="B428" i="2"/>
  <c r="B145" i="51"/>
  <c r="B432" i="2"/>
  <c r="B385" i="51"/>
  <c r="B436" i="2"/>
  <c r="B449" i="51"/>
  <c r="B440" i="2"/>
  <c r="B144" i="51"/>
  <c r="B444" i="2"/>
  <c r="B749" i="51"/>
  <c r="B448" i="2"/>
  <c r="B742" i="51"/>
  <c r="B452" i="2"/>
  <c r="B348" i="51"/>
  <c r="B456" i="2"/>
  <c r="B58" i="51"/>
  <c r="B460" i="2"/>
  <c r="B728" i="51"/>
  <c r="B464" i="2"/>
  <c r="B118" i="51"/>
  <c r="B468" i="2"/>
  <c r="B274" i="51"/>
  <c r="B472" i="2"/>
  <c r="B479" i="51"/>
  <c r="B476" i="2"/>
  <c r="B505" i="51"/>
  <c r="B480" i="2"/>
  <c r="B106" i="51"/>
  <c r="B484" i="2"/>
  <c r="B473" i="51"/>
  <c r="B488" i="2"/>
  <c r="B475" i="51"/>
  <c r="B492" i="2"/>
  <c r="B705" i="51"/>
  <c r="B496" i="2"/>
  <c r="B50" i="51"/>
  <c r="B500" i="2"/>
  <c r="B686" i="51"/>
  <c r="B504" i="2"/>
  <c r="B520" i="51"/>
  <c r="B508" i="2"/>
  <c r="B710" i="51"/>
  <c r="B512" i="2"/>
  <c r="B9" i="51"/>
  <c r="B516" i="2"/>
  <c r="B639" i="51"/>
  <c r="B520" i="2"/>
  <c r="B61" i="51"/>
  <c r="B524" i="2"/>
  <c r="B322" i="51"/>
  <c r="B528" i="2"/>
  <c r="B54" i="51"/>
  <c r="B532" i="2"/>
  <c r="B569" i="51"/>
  <c r="B536" i="2"/>
  <c r="B434" i="51"/>
  <c r="B540" i="2"/>
  <c r="B738" i="51"/>
  <c r="B544" i="2"/>
  <c r="B576" i="51"/>
  <c r="B548" i="2"/>
  <c r="B664" i="51"/>
  <c r="B552" i="2"/>
  <c r="B167" i="51"/>
  <c r="B556" i="2"/>
  <c r="B455" i="51"/>
  <c r="B560" i="2"/>
  <c r="B535" i="51"/>
  <c r="B564" i="2"/>
  <c r="B529" i="51"/>
  <c r="B568" i="2"/>
  <c r="B60" i="51"/>
  <c r="B572" i="2"/>
  <c r="B33" i="51"/>
  <c r="B576" i="2"/>
  <c r="B278" i="51"/>
  <c r="B580" i="2"/>
  <c r="B496" i="51"/>
  <c r="B584" i="2"/>
  <c r="B353" i="51"/>
  <c r="B588" i="2"/>
  <c r="B49" i="51"/>
  <c r="B592" i="2"/>
  <c r="B40" i="51"/>
  <c r="B596" i="2"/>
  <c r="B339" i="51"/>
  <c r="B600" i="2"/>
  <c r="B701" i="51"/>
  <c r="B604" i="2"/>
  <c r="B237" i="51"/>
  <c r="B608" i="2"/>
  <c r="B368" i="51"/>
  <c r="B612" i="2"/>
  <c r="B255" i="51"/>
  <c r="B616" i="2"/>
  <c r="B415" i="51"/>
  <c r="B620" i="2"/>
  <c r="B540" i="51"/>
  <c r="B624" i="2"/>
  <c r="B327" i="51"/>
  <c r="B628" i="2"/>
  <c r="B155" i="51"/>
  <c r="B632" i="2"/>
  <c r="B460" i="51"/>
  <c r="B636" i="2"/>
  <c r="B583" i="51"/>
  <c r="B640" i="2"/>
  <c r="B335" i="51"/>
  <c r="B644" i="2"/>
  <c r="K39" i="51"/>
  <c r="D39" i="2"/>
  <c r="K187" i="51"/>
  <c r="D69" i="2"/>
  <c r="K247" i="51"/>
  <c r="D85" i="2"/>
  <c r="K320" i="51"/>
  <c r="D148" i="2"/>
  <c r="K248" i="51"/>
  <c r="D157" i="2"/>
  <c r="K392" i="51"/>
  <c r="D169" i="2"/>
  <c r="K150" i="51"/>
  <c r="D230" i="2"/>
  <c r="K264" i="51"/>
  <c r="D249" i="2"/>
  <c r="K253" i="51"/>
  <c r="D262" i="2"/>
  <c r="K48" i="51"/>
  <c r="D300" i="2"/>
  <c r="K218" i="51"/>
  <c r="D331" i="2"/>
  <c r="K15" i="51"/>
  <c r="D341" i="2"/>
  <c r="K442" i="51"/>
  <c r="D353" i="2"/>
  <c r="K143" i="51"/>
  <c r="D362" i="2"/>
  <c r="K242" i="51"/>
  <c r="D369" i="2"/>
  <c r="K512" i="51"/>
  <c r="D378" i="2"/>
  <c r="K292" i="51"/>
  <c r="D400" i="2"/>
  <c r="K162" i="51"/>
  <c r="D404" i="2"/>
  <c r="K568" i="51"/>
  <c r="D418" i="2"/>
  <c r="K62" i="51"/>
  <c r="D425" i="2"/>
  <c r="K125" i="51"/>
  <c r="D457" i="2"/>
  <c r="K367" i="51"/>
  <c r="D466" i="2"/>
  <c r="K473" i="51"/>
  <c r="D488" i="2"/>
  <c r="K475" i="51"/>
  <c r="D492" i="2"/>
  <c r="K388" i="51"/>
  <c r="D503" i="2"/>
  <c r="K9" i="51"/>
  <c r="D516" i="2"/>
  <c r="K61" i="51"/>
  <c r="D524" i="2"/>
  <c r="D527" i="2"/>
  <c r="K60" i="51"/>
  <c r="D572" i="2"/>
  <c r="K637" i="51"/>
  <c r="D605" i="2"/>
  <c r="D623" i="2"/>
  <c r="K524" i="51"/>
  <c r="D673" i="2"/>
  <c r="K391" i="51"/>
  <c r="D679" i="2"/>
  <c r="G629" i="51"/>
  <c r="E12" i="2"/>
  <c r="G111" i="51"/>
  <c r="E16" i="2"/>
  <c r="G164" i="51"/>
  <c r="E44" i="2"/>
  <c r="G127" i="51"/>
  <c r="E48" i="2"/>
  <c r="E68" i="2"/>
  <c r="G748" i="51"/>
  <c r="E80" i="2"/>
  <c r="G546" i="51"/>
  <c r="E100" i="2"/>
  <c r="E116" i="2"/>
  <c r="G287" i="51"/>
  <c r="G605" i="51"/>
  <c r="E128" i="2"/>
  <c r="G320" i="51"/>
  <c r="E148" i="2"/>
  <c r="G92" i="51"/>
  <c r="E160" i="2"/>
  <c r="E180" i="2"/>
  <c r="G600" i="51"/>
  <c r="G352" i="51"/>
  <c r="E192" i="2"/>
  <c r="G424" i="51"/>
  <c r="E212" i="2"/>
  <c r="G102" i="51"/>
  <c r="E224" i="2"/>
  <c r="E244" i="2"/>
  <c r="G400" i="51"/>
  <c r="E256" i="2"/>
  <c r="G41" i="51"/>
  <c r="E280" i="2"/>
  <c r="G98" i="51"/>
  <c r="E296" i="2"/>
  <c r="G198" i="51"/>
  <c r="E316" i="2"/>
  <c r="G376" i="51"/>
  <c r="E328" i="2"/>
  <c r="G266" i="51"/>
  <c r="E348" i="2"/>
  <c r="G262" i="51"/>
  <c r="E360" i="2"/>
  <c r="G466" i="51"/>
  <c r="E380" i="2"/>
  <c r="G587" i="51"/>
  <c r="E392" i="2"/>
  <c r="G582" i="51"/>
  <c r="E412" i="2"/>
  <c r="G243" i="51"/>
  <c r="E424" i="2"/>
  <c r="G144" i="51"/>
  <c r="E444" i="2"/>
  <c r="G348" i="51"/>
  <c r="E456" i="2"/>
  <c r="G274" i="51"/>
  <c r="E472" i="2"/>
  <c r="G475" i="51"/>
  <c r="E492" i="2"/>
  <c r="G686" i="51"/>
  <c r="E504" i="2"/>
  <c r="G61" i="51"/>
  <c r="E524" i="2"/>
  <c r="G569" i="51"/>
  <c r="E536" i="2"/>
  <c r="G455" i="51"/>
  <c r="E560" i="2"/>
  <c r="G60" i="51"/>
  <c r="E572" i="2"/>
  <c r="G49" i="51"/>
  <c r="E592" i="2"/>
  <c r="G701" i="51"/>
  <c r="E604" i="2"/>
  <c r="G540" i="51"/>
  <c r="E624" i="2"/>
  <c r="G460" i="51"/>
  <c r="E636" i="2"/>
  <c r="G743" i="51"/>
  <c r="E656" i="2"/>
  <c r="E664" i="2"/>
  <c r="G485" i="51"/>
  <c r="E676" i="2"/>
  <c r="G338" i="51"/>
  <c r="E692" i="2"/>
  <c r="G685" i="51"/>
  <c r="E704" i="2"/>
  <c r="G250" i="51"/>
  <c r="E712" i="2"/>
  <c r="G437" i="51"/>
  <c r="E728" i="2"/>
  <c r="G562" i="51"/>
  <c r="E734" i="2"/>
  <c r="G683" i="51"/>
  <c r="E744" i="2"/>
  <c r="G37" i="51"/>
  <c r="E752" i="2"/>
  <c r="C111" i="51"/>
  <c r="F16" i="2"/>
  <c r="C178" i="51"/>
  <c r="F24" i="2"/>
  <c r="C72" i="51"/>
  <c r="F36" i="2"/>
  <c r="C657" i="51"/>
  <c r="F52" i="2"/>
  <c r="C674" i="51"/>
  <c r="F56" i="2"/>
  <c r="F68" i="2"/>
  <c r="C457" i="51"/>
  <c r="F84" i="2"/>
  <c r="F92" i="2"/>
  <c r="C38" i="51"/>
  <c r="F104" i="2"/>
  <c r="C395" i="51"/>
  <c r="F120" i="2"/>
  <c r="C605" i="51"/>
  <c r="F128" i="2"/>
  <c r="C593" i="51"/>
  <c r="F144" i="2"/>
  <c r="C537" i="51"/>
  <c r="F152" i="2"/>
  <c r="C153" i="51"/>
  <c r="F168" i="2"/>
  <c r="C741" i="51"/>
  <c r="F176" i="2"/>
  <c r="C352" i="51"/>
  <c r="F192" i="2"/>
  <c r="C570" i="51"/>
  <c r="F200" i="2"/>
  <c r="C752" i="51"/>
  <c r="F216" i="2"/>
  <c r="C102" i="51"/>
  <c r="F224" i="2"/>
  <c r="C653" i="51"/>
  <c r="F240" i="2"/>
  <c r="C623" i="51"/>
  <c r="F248" i="2"/>
  <c r="C687" i="51"/>
  <c r="F264" i="2"/>
  <c r="C456" i="51"/>
  <c r="F272" i="2"/>
  <c r="C212" i="51"/>
  <c r="F292" i="2"/>
  <c r="C48" i="51"/>
  <c r="F300" i="2"/>
  <c r="C198" i="51"/>
  <c r="F316" i="2"/>
  <c r="C604" i="51"/>
  <c r="F324" i="2"/>
  <c r="C196" i="51"/>
  <c r="F340" i="2"/>
  <c r="C266" i="51"/>
  <c r="F348" i="2"/>
  <c r="C386" i="51"/>
  <c r="F364" i="2"/>
  <c r="C146" i="51"/>
  <c r="F372" i="2"/>
  <c r="C321" i="51"/>
  <c r="F388" i="2"/>
  <c r="C501" i="51"/>
  <c r="F396" i="2"/>
  <c r="C582" i="51"/>
  <c r="F412" i="2"/>
  <c r="C34" i="51"/>
  <c r="F420" i="2"/>
  <c r="C385" i="51"/>
  <c r="F436" i="2"/>
  <c r="C144" i="51"/>
  <c r="F444" i="2"/>
  <c r="C58" i="51"/>
  <c r="F460" i="2"/>
  <c r="C118" i="51"/>
  <c r="F468" i="2"/>
  <c r="C106" i="51"/>
  <c r="F484" i="2"/>
  <c r="C475" i="51"/>
  <c r="F492" i="2"/>
  <c r="C520" i="51"/>
  <c r="F508" i="2"/>
  <c r="C9" i="51"/>
  <c r="F516" i="2"/>
  <c r="C54" i="51"/>
  <c r="F532" i="2"/>
  <c r="C434" i="51"/>
  <c r="F540" i="2"/>
  <c r="C167" i="51"/>
  <c r="F556" i="2"/>
  <c r="C60" i="51"/>
  <c r="F572" i="2"/>
  <c r="C278" i="51"/>
  <c r="F580" i="2"/>
  <c r="C339" i="51"/>
  <c r="F600" i="2"/>
  <c r="C237" i="51"/>
  <c r="F608" i="2"/>
  <c r="C540" i="51"/>
  <c r="F624" i="2"/>
  <c r="C155" i="51"/>
  <c r="F632" i="2"/>
  <c r="C170" i="51"/>
  <c r="F648" i="2"/>
  <c r="C743" i="51"/>
  <c r="F656" i="2"/>
  <c r="C484" i="51"/>
  <c r="F672" i="2"/>
  <c r="C316" i="51"/>
  <c r="F680" i="2"/>
  <c r="C303" i="51"/>
  <c r="F696" i="2"/>
  <c r="C217" i="51"/>
  <c r="F708" i="2"/>
  <c r="C93" i="51"/>
  <c r="F716" i="2"/>
  <c r="C450" i="51"/>
  <c r="F732" i="2"/>
  <c r="F738" i="2"/>
  <c r="C408" i="51"/>
  <c r="F748" i="2"/>
  <c r="C613" i="51"/>
  <c r="C86" i="51"/>
  <c r="F754" i="2"/>
  <c r="F629" i="51"/>
  <c r="C12" i="2"/>
  <c r="F111" i="51"/>
  <c r="C16" i="2"/>
  <c r="F178" i="51"/>
  <c r="C24" i="2"/>
  <c r="C32" i="2"/>
  <c r="F72" i="51"/>
  <c r="C36" i="2"/>
  <c r="F164" i="51"/>
  <c r="C44" i="2"/>
  <c r="F127" i="51"/>
  <c r="C48" i="2"/>
  <c r="F674" i="51"/>
  <c r="C56" i="2"/>
  <c r="F91" i="51"/>
  <c r="C60" i="2"/>
  <c r="C68" i="2"/>
  <c r="F235" i="51"/>
  <c r="C76" i="2"/>
  <c r="F748" i="51"/>
  <c r="C80" i="2"/>
  <c r="F275" i="51"/>
  <c r="C88" i="2"/>
  <c r="C92" i="2"/>
  <c r="F546" i="51"/>
  <c r="C100" i="2"/>
  <c r="F715" i="51"/>
  <c r="C108" i="2"/>
  <c r="F532" i="51"/>
  <c r="C112" i="2"/>
  <c r="F395" i="51"/>
  <c r="C120" i="2"/>
  <c r="F673" i="51"/>
  <c r="C124" i="2"/>
  <c r="F577" i="51"/>
  <c r="C132" i="2"/>
  <c r="F628" i="51"/>
  <c r="C136" i="2"/>
  <c r="F593" i="51"/>
  <c r="C144" i="2"/>
  <c r="F537" i="51"/>
  <c r="C152" i="2"/>
  <c r="F228" i="51"/>
  <c r="C156" i="2"/>
  <c r="F46" i="51"/>
  <c r="C164" i="2"/>
  <c r="F153" i="51"/>
  <c r="C168" i="2"/>
  <c r="F741" i="51"/>
  <c r="C176" i="2"/>
  <c r="F600" i="51"/>
  <c r="C180" i="2"/>
  <c r="F684" i="51"/>
  <c r="C188" i="2"/>
  <c r="F624" i="51"/>
  <c r="C196" i="2"/>
  <c r="F570" i="51"/>
  <c r="C200" i="2"/>
  <c r="F528" i="51"/>
  <c r="C208" i="2"/>
  <c r="F424" i="51"/>
  <c r="C212" i="2"/>
  <c r="F476" i="51"/>
  <c r="C220" i="2"/>
  <c r="F199" i="51"/>
  <c r="C228" i="2"/>
  <c r="F507" i="51"/>
  <c r="C232" i="2"/>
  <c r="F653" i="51"/>
  <c r="C240" i="2"/>
  <c r="C244" i="2"/>
  <c r="C252" i="2"/>
  <c r="F364" i="51"/>
  <c r="C260" i="2"/>
  <c r="F687" i="51"/>
  <c r="C264" i="2"/>
  <c r="F456" i="51"/>
  <c r="C272" i="2"/>
  <c r="F578" i="51"/>
  <c r="C276" i="2"/>
  <c r="F24" i="51"/>
  <c r="C284" i="2"/>
  <c r="F212" i="51"/>
  <c r="C292" i="2"/>
  <c r="F98" i="51"/>
  <c r="C296" i="2"/>
  <c r="F328" i="51"/>
  <c r="C304" i="2"/>
  <c r="F538" i="51"/>
  <c r="C308" i="2"/>
  <c r="F198" i="51"/>
  <c r="C316" i="2"/>
  <c r="F555" i="51"/>
  <c r="C320" i="2"/>
  <c r="F376" i="51"/>
  <c r="C328" i="2"/>
  <c r="F151" i="51"/>
  <c r="C336" i="2"/>
  <c r="F196" i="51"/>
  <c r="C340" i="2"/>
  <c r="F266" i="51"/>
  <c r="C348" i="2"/>
  <c r="F745" i="51"/>
  <c r="C352" i="2"/>
  <c r="F262" i="51"/>
  <c r="C360" i="2"/>
  <c r="F386" i="51"/>
  <c r="C364" i="2"/>
  <c r="F466" i="51"/>
  <c r="C380" i="2"/>
  <c r="F506" i="51"/>
  <c r="C384" i="2"/>
  <c r="F587" i="51"/>
  <c r="C392" i="2"/>
  <c r="F501" i="51"/>
  <c r="C396" i="2"/>
  <c r="F162" i="51"/>
  <c r="C404" i="2"/>
  <c r="F582" i="51"/>
  <c r="C412" i="2"/>
  <c r="F615" i="51"/>
  <c r="C416" i="2"/>
  <c r="F243" i="51"/>
  <c r="C424" i="2"/>
  <c r="F396" i="51"/>
  <c r="C428" i="2"/>
  <c r="F385" i="51"/>
  <c r="C436" i="2"/>
  <c r="F144" i="51"/>
  <c r="C444" i="2"/>
  <c r="F749" i="51"/>
  <c r="C448" i="2"/>
  <c r="F348" i="51"/>
  <c r="C456" i="2"/>
  <c r="F58" i="51"/>
  <c r="C460" i="2"/>
  <c r="F118" i="51"/>
  <c r="C468" i="2"/>
  <c r="F274" i="51"/>
  <c r="C472" i="2"/>
  <c r="F505" i="51"/>
  <c r="C480" i="2"/>
  <c r="F473" i="51"/>
  <c r="C488" i="2"/>
  <c r="F475" i="51"/>
  <c r="C492" i="2"/>
  <c r="F50" i="51"/>
  <c r="C500" i="2"/>
  <c r="F686" i="51"/>
  <c r="C504" i="2"/>
  <c r="F710" i="51"/>
  <c r="C512" i="2"/>
  <c r="F639" i="51"/>
  <c r="C520" i="2"/>
  <c r="F61" i="51"/>
  <c r="C524" i="2"/>
  <c r="F54" i="51"/>
  <c r="C532" i="2"/>
  <c r="F569" i="51"/>
  <c r="C536" i="2"/>
  <c r="F738" i="51"/>
  <c r="C544" i="2"/>
  <c r="F576" i="51"/>
  <c r="C548" i="2"/>
  <c r="F167" i="51"/>
  <c r="C556" i="2"/>
  <c r="F455" i="51"/>
  <c r="C560" i="2"/>
  <c r="F529" i="51"/>
  <c r="C568" i="2"/>
  <c r="F33" i="51"/>
  <c r="C576" i="2"/>
  <c r="F278" i="51"/>
  <c r="C580" i="2"/>
  <c r="F353" i="51"/>
  <c r="C588" i="2"/>
  <c r="F49" i="51"/>
  <c r="C592" i="2"/>
  <c r="F339" i="51"/>
  <c r="C600" i="2"/>
  <c r="F237" i="51"/>
  <c r="C608" i="2"/>
  <c r="F368" i="51"/>
  <c r="C612" i="2"/>
  <c r="F415" i="51"/>
  <c r="C620" i="2"/>
  <c r="F540" i="51"/>
  <c r="C624" i="2"/>
  <c r="F155" i="51"/>
  <c r="C632" i="2"/>
  <c r="F583" i="51"/>
  <c r="C640" i="2"/>
  <c r="F335" i="51"/>
  <c r="C644" i="2"/>
  <c r="F334" i="51"/>
  <c r="C652" i="2"/>
  <c r="F743" i="51"/>
  <c r="C656" i="2"/>
  <c r="C664" i="2"/>
  <c r="F484" i="51"/>
  <c r="C672" i="2"/>
  <c r="F485" i="51"/>
  <c r="C676" i="2"/>
  <c r="F366" i="51"/>
  <c r="C684" i="2"/>
  <c r="F422" i="51"/>
  <c r="C688" i="2"/>
  <c r="F303" i="51"/>
  <c r="C696" i="2"/>
  <c r="F685" i="51"/>
  <c r="C704" i="2"/>
  <c r="F217" i="51"/>
  <c r="C708" i="2"/>
  <c r="F93" i="51"/>
  <c r="C716" i="2"/>
  <c r="F28" i="51"/>
  <c r="C720" i="2"/>
  <c r="F437" i="51"/>
  <c r="C728" i="2"/>
  <c r="F450" i="51"/>
  <c r="C732" i="2"/>
  <c r="F408" i="51"/>
  <c r="C738" i="2"/>
  <c r="F293" i="51"/>
  <c r="F683" i="51"/>
  <c r="C744" i="2"/>
  <c r="F37" i="51"/>
  <c r="C752" i="2"/>
  <c r="F521" i="51"/>
  <c r="C758" i="2"/>
  <c r="G154" i="51"/>
  <c r="E13" i="2"/>
  <c r="G179" i="51"/>
  <c r="E17" i="2"/>
  <c r="G403" i="51"/>
  <c r="E25" i="2"/>
  <c r="G134" i="51"/>
  <c r="E33" i="2"/>
  <c r="G142" i="51"/>
  <c r="E37" i="2"/>
  <c r="G523" i="51"/>
  <c r="E45" i="2"/>
  <c r="G606" i="51"/>
  <c r="E49" i="2"/>
  <c r="G107" i="51"/>
  <c r="E57" i="2"/>
  <c r="G219" i="51"/>
  <c r="E61" i="2"/>
  <c r="G187" i="51"/>
  <c r="E69" i="2"/>
  <c r="G384" i="51"/>
  <c r="E77" i="2"/>
  <c r="G483" i="51"/>
  <c r="E81" i="2"/>
  <c r="G644" i="51"/>
  <c r="E89" i="2"/>
  <c r="G290" i="51"/>
  <c r="E93" i="2"/>
  <c r="G428" i="51"/>
  <c r="E101" i="2"/>
  <c r="G662" i="51"/>
  <c r="E109" i="2"/>
  <c r="G734" i="51"/>
  <c r="E113" i="2"/>
  <c r="G85" i="51"/>
  <c r="E121" i="2"/>
  <c r="G584" i="51"/>
  <c r="E125" i="2"/>
  <c r="G651" i="51"/>
  <c r="E133" i="2"/>
  <c r="G598" i="51"/>
  <c r="E137" i="2"/>
  <c r="G231" i="51"/>
  <c r="E145" i="2"/>
  <c r="E153" i="2"/>
  <c r="G248" i="51"/>
  <c r="E157" i="2"/>
  <c r="G172" i="51"/>
  <c r="E165" i="2"/>
  <c r="G392" i="51"/>
  <c r="E169" i="2"/>
  <c r="G488" i="51"/>
  <c r="E177" i="2"/>
  <c r="G279" i="51"/>
  <c r="E185" i="2"/>
  <c r="G326" i="51"/>
  <c r="E189" i="2"/>
  <c r="G490" i="51"/>
  <c r="E197" i="2"/>
  <c r="G256" i="51"/>
  <c r="E201" i="2"/>
  <c r="G681" i="51"/>
  <c r="E209" i="2"/>
  <c r="G283" i="51"/>
  <c r="E213" i="2"/>
  <c r="G383" i="51"/>
  <c r="E221" i="2"/>
  <c r="G345" i="51"/>
  <c r="E229" i="2"/>
  <c r="G519" i="51"/>
  <c r="E233" i="2"/>
  <c r="G375" i="51"/>
  <c r="E241" i="2"/>
  <c r="G365" i="51"/>
  <c r="E245" i="2"/>
  <c r="G55" i="51"/>
  <c r="E253" i="2"/>
  <c r="G668" i="51"/>
  <c r="E261" i="2"/>
  <c r="G95" i="51"/>
  <c r="E265" i="2"/>
  <c r="G184" i="51"/>
  <c r="E273" i="2"/>
  <c r="G677" i="51"/>
  <c r="E277" i="2"/>
  <c r="G414" i="51"/>
  <c r="E285" i="2"/>
  <c r="G402" i="51"/>
  <c r="E289" i="2"/>
  <c r="G516" i="51"/>
  <c r="E297" i="2"/>
  <c r="G96" i="51"/>
  <c r="E305" i="2"/>
  <c r="G29" i="51"/>
  <c r="E309" i="2"/>
  <c r="G690" i="51"/>
  <c r="E317" i="2"/>
  <c r="G421" i="51"/>
  <c r="E321" i="2"/>
  <c r="G404" i="51"/>
  <c r="E329" i="2"/>
  <c r="G464" i="51"/>
  <c r="E337" i="2"/>
  <c r="G15" i="51"/>
  <c r="E341" i="2"/>
  <c r="G36" i="51"/>
  <c r="E349" i="2"/>
  <c r="G442" i="51"/>
  <c r="E353" i="2"/>
  <c r="G541" i="51"/>
  <c r="E361" i="2"/>
  <c r="G242" i="51"/>
  <c r="E369" i="2"/>
  <c r="G273" i="51"/>
  <c r="E373" i="2"/>
  <c r="G308" i="51"/>
  <c r="E381" i="2"/>
  <c r="G160" i="51"/>
  <c r="E385" i="2"/>
  <c r="G109" i="51"/>
  <c r="E393" i="2"/>
  <c r="G667" i="51"/>
  <c r="E397" i="2"/>
  <c r="G427" i="51"/>
  <c r="E405" i="2"/>
  <c r="G296" i="51"/>
  <c r="E413" i="2"/>
  <c r="G246" i="51"/>
  <c r="E417" i="2"/>
  <c r="G62" i="51"/>
  <c r="E425" i="2"/>
  <c r="G63" i="51"/>
  <c r="E429" i="2"/>
  <c r="G719" i="51"/>
  <c r="E437" i="2"/>
  <c r="G448" i="51"/>
  <c r="E445" i="2"/>
  <c r="G663" i="51"/>
  <c r="E449" i="2"/>
  <c r="G125" i="51"/>
  <c r="E457" i="2"/>
  <c r="G689" i="51"/>
  <c r="E461" i="2"/>
  <c r="G197" i="51"/>
  <c r="E469" i="2"/>
  <c r="G557" i="51"/>
  <c r="E473" i="2"/>
  <c r="G23" i="51"/>
  <c r="E481" i="2"/>
  <c r="G559" i="51"/>
  <c r="E485" i="2"/>
  <c r="G441" i="51"/>
  <c r="E493" i="2"/>
  <c r="G260" i="51"/>
  <c r="E501" i="2"/>
  <c r="G270" i="51"/>
  <c r="E505" i="2"/>
  <c r="G31" i="51"/>
  <c r="E513" i="2"/>
  <c r="G652" i="51"/>
  <c r="E517" i="2"/>
  <c r="G723" i="51"/>
  <c r="E525" i="2"/>
  <c r="G635" i="51"/>
  <c r="E533" i="2"/>
  <c r="G257" i="51"/>
  <c r="E537" i="2"/>
  <c r="G588" i="51"/>
  <c r="E545" i="2"/>
  <c r="G226" i="51"/>
  <c r="E549" i="2"/>
  <c r="G547" i="51"/>
  <c r="E553" i="2"/>
  <c r="G729" i="51"/>
  <c r="E557" i="2"/>
  <c r="G622" i="51"/>
  <c r="E561" i="2"/>
  <c r="G640" i="51"/>
  <c r="E565" i="2"/>
  <c r="G114" i="51"/>
  <c r="E569" i="2"/>
  <c r="G136" i="51"/>
  <c r="E573" i="2"/>
  <c r="G491" i="51"/>
  <c r="E577" i="2"/>
  <c r="G57" i="51"/>
  <c r="E581" i="2"/>
  <c r="G59" i="51"/>
  <c r="E585" i="2"/>
  <c r="G201" i="51"/>
  <c r="E589" i="2"/>
  <c r="G655" i="51"/>
  <c r="E593" i="2"/>
  <c r="G75" i="51"/>
  <c r="E597" i="2"/>
  <c r="G120" i="51"/>
  <c r="E601" i="2"/>
  <c r="G637" i="51"/>
  <c r="E605" i="2"/>
  <c r="G722" i="51"/>
  <c r="E609" i="2"/>
  <c r="G478" i="51"/>
  <c r="E613" i="2"/>
  <c r="G191" i="51"/>
  <c r="E617" i="2"/>
  <c r="G740" i="51"/>
  <c r="E621" i="2"/>
  <c r="G69" i="51"/>
  <c r="E625" i="2"/>
  <c r="E629" i="2"/>
  <c r="G317" i="51"/>
  <c r="E633" i="2"/>
  <c r="G108" i="51"/>
  <c r="E637" i="2"/>
  <c r="G648" i="51"/>
  <c r="E641" i="2"/>
  <c r="G82" i="51"/>
  <c r="E645" i="2"/>
  <c r="G413" i="51"/>
  <c r="E649" i="2"/>
  <c r="G337" i="51"/>
  <c r="E653" i="2"/>
  <c r="G381" i="51"/>
  <c r="E657" i="2"/>
  <c r="E661" i="2"/>
  <c r="G20" i="51"/>
  <c r="E665" i="2"/>
  <c r="G284" i="51"/>
  <c r="E669" i="2"/>
  <c r="G524" i="51"/>
  <c r="E673" i="2"/>
  <c r="G619" i="51"/>
  <c r="E677" i="2"/>
  <c r="G147" i="51"/>
  <c r="E681" i="2"/>
  <c r="G105" i="51"/>
  <c r="E685" i="2"/>
  <c r="G312" i="51"/>
  <c r="E689" i="2"/>
  <c r="G645" i="51"/>
  <c r="E693" i="2"/>
  <c r="G412" i="51"/>
  <c r="E697" i="2"/>
  <c r="G280" i="51"/>
  <c r="E701" i="2"/>
  <c r="G691" i="51"/>
  <c r="E705" i="2"/>
  <c r="G79" i="51"/>
  <c r="E709" i="2"/>
  <c r="E713" i="2"/>
  <c r="G468" i="51"/>
  <c r="E717" i="2"/>
  <c r="G377" i="51"/>
  <c r="E721" i="2"/>
  <c r="G21" i="51"/>
  <c r="E725" i="2"/>
  <c r="G291" i="51"/>
  <c r="E729" i="2"/>
  <c r="G148" i="51"/>
  <c r="E733" i="2"/>
  <c r="G573" i="51"/>
  <c r="E735" i="2"/>
  <c r="G182" i="51"/>
  <c r="E739" i="2"/>
  <c r="G551" i="51"/>
  <c r="G517" i="51"/>
  <c r="E741" i="2"/>
  <c r="G545" i="51"/>
  <c r="E745" i="2"/>
  <c r="G493" i="51"/>
  <c r="E749" i="2"/>
  <c r="G202" i="51"/>
  <c r="E755" i="2"/>
  <c r="C35" i="51"/>
  <c r="F9" i="2"/>
  <c r="C154" i="51"/>
  <c r="F13" i="2"/>
  <c r="C179" i="51"/>
  <c r="F17" i="2"/>
  <c r="C444" i="51"/>
  <c r="F21" i="2"/>
  <c r="C403" i="51"/>
  <c r="F25" i="2"/>
  <c r="C76" i="51"/>
  <c r="F29" i="2"/>
  <c r="C134" i="51"/>
  <c r="F33" i="2"/>
  <c r="C142" i="51"/>
  <c r="F37" i="2"/>
  <c r="C717" i="51"/>
  <c r="F41" i="2"/>
  <c r="C523" i="51"/>
  <c r="F45" i="2"/>
  <c r="C606" i="51"/>
  <c r="F49" i="2"/>
  <c r="C42" i="51"/>
  <c r="F53" i="2"/>
  <c r="C107" i="51"/>
  <c r="F57" i="2"/>
  <c r="C219" i="51"/>
  <c r="F61" i="2"/>
  <c r="C104" i="51"/>
  <c r="F65" i="2"/>
  <c r="C187" i="51"/>
  <c r="F69" i="2"/>
  <c r="C526" i="51"/>
  <c r="F73" i="2"/>
  <c r="C384" i="51"/>
  <c r="F77" i="2"/>
  <c r="C483" i="51"/>
  <c r="F81" i="2"/>
  <c r="C247" i="51"/>
  <c r="F85" i="2"/>
  <c r="C644" i="51"/>
  <c r="F89" i="2"/>
  <c r="C290" i="51"/>
  <c r="F93" i="2"/>
  <c r="C271" i="51"/>
  <c r="F97" i="2"/>
  <c r="C428" i="51"/>
  <c r="F101" i="2"/>
  <c r="C567" i="51"/>
  <c r="F105" i="2"/>
  <c r="C662" i="51"/>
  <c r="F109" i="2"/>
  <c r="C734" i="51"/>
  <c r="F113" i="2"/>
  <c r="C671" i="51"/>
  <c r="F117" i="2"/>
  <c r="C85" i="51"/>
  <c r="F121" i="2"/>
  <c r="C584" i="51"/>
  <c r="F125" i="2"/>
  <c r="C560" i="51"/>
  <c r="F129" i="2"/>
  <c r="C651" i="51"/>
  <c r="F133" i="2"/>
  <c r="C598" i="51"/>
  <c r="F137" i="2"/>
  <c r="C224" i="51"/>
  <c r="F141" i="2"/>
  <c r="C231" i="51"/>
  <c r="F145" i="2"/>
  <c r="C190" i="51"/>
  <c r="F149" i="2"/>
  <c r="F153" i="2"/>
  <c r="C248" i="51"/>
  <c r="F157" i="2"/>
  <c r="C694" i="51"/>
  <c r="F161" i="2"/>
  <c r="C172" i="51"/>
  <c r="F165" i="2"/>
  <c r="C392" i="51"/>
  <c r="F169" i="2"/>
  <c r="C12" i="51"/>
  <c r="F173" i="2"/>
  <c r="C488" i="51"/>
  <c r="F177" i="2"/>
  <c r="C661" i="51"/>
  <c r="F181" i="2"/>
  <c r="C279" i="51"/>
  <c r="F185" i="2"/>
  <c r="C326" i="51"/>
  <c r="F189" i="2"/>
  <c r="C239" i="51"/>
  <c r="F193" i="2"/>
  <c r="C490" i="51"/>
  <c r="F197" i="2"/>
  <c r="C256" i="51"/>
  <c r="F201" i="2"/>
  <c r="C676" i="51"/>
  <c r="F205" i="2"/>
  <c r="C681" i="51"/>
  <c r="F209" i="2"/>
  <c r="C283" i="51"/>
  <c r="F213" i="2"/>
  <c r="C166" i="51"/>
  <c r="F217" i="2"/>
  <c r="C383" i="51"/>
  <c r="F221" i="2"/>
  <c r="C492" i="51"/>
  <c r="F225" i="2"/>
  <c r="C345" i="51"/>
  <c r="F229" i="2"/>
  <c r="C519" i="51"/>
  <c r="F233" i="2"/>
  <c r="C351" i="51"/>
  <c r="F237" i="2"/>
  <c r="C375" i="51"/>
  <c r="F241" i="2"/>
  <c r="C365" i="51"/>
  <c r="F245" i="2"/>
  <c r="C264" i="51"/>
  <c r="F249" i="2"/>
  <c r="C55" i="51"/>
  <c r="F253" i="2"/>
  <c r="C735" i="51"/>
  <c r="F257" i="2"/>
  <c r="C668" i="51"/>
  <c r="F261" i="2"/>
  <c r="C95" i="51"/>
  <c r="F265" i="2"/>
  <c r="C236" i="51"/>
  <c r="F269" i="2"/>
  <c r="C184" i="51"/>
  <c r="F273" i="2"/>
  <c r="C677" i="51"/>
  <c r="F277" i="2"/>
  <c r="C390" i="51"/>
  <c r="F281" i="2"/>
  <c r="C414" i="51"/>
  <c r="F285" i="2"/>
  <c r="C402" i="51"/>
  <c r="F289" i="2"/>
  <c r="C51" i="51"/>
  <c r="F293" i="2"/>
  <c r="C516" i="51"/>
  <c r="F297" i="2"/>
  <c r="C718" i="51"/>
  <c r="F301" i="2"/>
  <c r="C96" i="51"/>
  <c r="F305" i="2"/>
  <c r="C29" i="51"/>
  <c r="F309" i="2"/>
  <c r="C259" i="51"/>
  <c r="F313" i="2"/>
  <c r="C690" i="51"/>
  <c r="F317" i="2"/>
  <c r="C421" i="51"/>
  <c r="F321" i="2"/>
  <c r="C207" i="51"/>
  <c r="F325" i="2"/>
  <c r="C404" i="51"/>
  <c r="F329" i="2"/>
  <c r="C370" i="51"/>
  <c r="F333" i="2"/>
  <c r="C464" i="51"/>
  <c r="F337" i="2"/>
  <c r="C15" i="51"/>
  <c r="F341" i="2"/>
  <c r="C332" i="51"/>
  <c r="F345" i="2"/>
  <c r="C36" i="51"/>
  <c r="F349" i="2"/>
  <c r="C442" i="51"/>
  <c r="F353" i="2"/>
  <c r="C103" i="51"/>
  <c r="F357" i="2"/>
  <c r="C541" i="51"/>
  <c r="F361" i="2"/>
  <c r="C514" i="51"/>
  <c r="F365" i="2"/>
  <c r="C242" i="51"/>
  <c r="F369" i="2"/>
  <c r="C273" i="51"/>
  <c r="F373" i="2"/>
  <c r="C281" i="51"/>
  <c r="F377" i="2"/>
  <c r="C308" i="51"/>
  <c r="F381" i="2"/>
  <c r="C160" i="51"/>
  <c r="F385" i="2"/>
  <c r="C739" i="51"/>
  <c r="F389" i="2"/>
  <c r="C109" i="51"/>
  <c r="F393" i="2"/>
  <c r="C667" i="51"/>
  <c r="F397" i="2"/>
  <c r="C209" i="51"/>
  <c r="F401" i="2"/>
  <c r="C427" i="51"/>
  <c r="F405" i="2"/>
  <c r="C575" i="51"/>
  <c r="F409" i="2"/>
  <c r="C296" i="51"/>
  <c r="F413" i="2"/>
  <c r="C246" i="51"/>
  <c r="F417" i="2"/>
  <c r="C744" i="51"/>
  <c r="F421" i="2"/>
  <c r="C62" i="51"/>
  <c r="F425" i="2"/>
  <c r="C63" i="51"/>
  <c r="F429" i="2"/>
  <c r="C720" i="51"/>
  <c r="F433" i="2"/>
  <c r="C719" i="51"/>
  <c r="F437" i="2"/>
  <c r="C220" i="51"/>
  <c r="F441" i="2"/>
  <c r="C448" i="51"/>
  <c r="F445" i="2"/>
  <c r="C663" i="51"/>
  <c r="F449" i="2"/>
  <c r="C232" i="51"/>
  <c r="F453" i="2"/>
  <c r="C125" i="51"/>
  <c r="F457" i="2"/>
  <c r="C689" i="51"/>
  <c r="F461" i="2"/>
  <c r="C268" i="51"/>
  <c r="F465" i="2"/>
  <c r="C197" i="51"/>
  <c r="F469" i="2"/>
  <c r="C557" i="51"/>
  <c r="F473" i="2"/>
  <c r="C43" i="51"/>
  <c r="F477" i="2"/>
  <c r="F481" i="2"/>
  <c r="C23" i="51"/>
  <c r="C559" i="51"/>
  <c r="F485" i="2"/>
  <c r="C724" i="51"/>
  <c r="F489" i="2"/>
  <c r="C441" i="51"/>
  <c r="F493" i="2"/>
  <c r="C369" i="51"/>
  <c r="F497" i="2"/>
  <c r="C260" i="51"/>
  <c r="F501" i="2"/>
  <c r="C270" i="51"/>
  <c r="F505" i="2"/>
  <c r="C574" i="51"/>
  <c r="F509" i="2"/>
  <c r="F513" i="2"/>
  <c r="C31" i="51"/>
  <c r="C652" i="51"/>
  <c r="F517" i="2"/>
  <c r="C563" i="51"/>
  <c r="F521" i="2"/>
  <c r="C723" i="51"/>
  <c r="F525" i="2"/>
  <c r="C227" i="51"/>
  <c r="F529" i="2"/>
  <c r="C635" i="51"/>
  <c r="F533" i="2"/>
  <c r="C257" i="51"/>
  <c r="F537" i="2"/>
  <c r="C571" i="51"/>
  <c r="F541" i="2"/>
  <c r="F545" i="2"/>
  <c r="C588" i="51"/>
  <c r="C226" i="51"/>
  <c r="F549" i="2"/>
  <c r="C547" i="51"/>
  <c r="F553" i="2"/>
  <c r="C729" i="51"/>
  <c r="F557" i="2"/>
  <c r="C622" i="51"/>
  <c r="F561" i="2"/>
  <c r="C640" i="51"/>
  <c r="F565" i="2"/>
  <c r="C114" i="51"/>
  <c r="F569" i="2"/>
  <c r="C136" i="51"/>
  <c r="F573" i="2"/>
  <c r="F577" i="2"/>
  <c r="C491" i="51"/>
  <c r="C57" i="51"/>
  <c r="F581" i="2"/>
  <c r="C59" i="51"/>
  <c r="F585" i="2"/>
  <c r="C201" i="51"/>
  <c r="F589" i="2"/>
  <c r="C655" i="51"/>
  <c r="F593" i="2"/>
  <c r="C75" i="51"/>
  <c r="F597" i="2"/>
  <c r="C120" i="51"/>
  <c r="F601" i="2"/>
  <c r="C637" i="51"/>
  <c r="F605" i="2"/>
  <c r="F609" i="2"/>
  <c r="C722" i="51"/>
  <c r="C478" i="51"/>
  <c r="F613" i="2"/>
  <c r="C191" i="51"/>
  <c r="F617" i="2"/>
  <c r="C740" i="51"/>
  <c r="F621" i="2"/>
  <c r="F625" i="2"/>
  <c r="C69" i="51"/>
  <c r="F629" i="2"/>
  <c r="C317" i="51"/>
  <c r="F633" i="2"/>
  <c r="C108" i="51"/>
  <c r="F637" i="2"/>
  <c r="F641" i="2"/>
  <c r="C648" i="51"/>
  <c r="C82" i="51"/>
  <c r="F645" i="2"/>
  <c r="C413" i="51"/>
  <c r="F649" i="2"/>
  <c r="C337" i="51"/>
  <c r="F653" i="2"/>
  <c r="F657" i="2"/>
  <c r="C381" i="51"/>
  <c r="F661" i="2"/>
  <c r="F665" i="2"/>
  <c r="C20" i="51"/>
  <c r="C284" i="51"/>
  <c r="F669" i="2"/>
  <c r="F673" i="2"/>
  <c r="C524" i="51"/>
  <c r="C619" i="51"/>
  <c r="F677" i="2"/>
  <c r="F681" i="2"/>
  <c r="C147" i="51"/>
  <c r="C105" i="51"/>
  <c r="F685" i="2"/>
  <c r="F689" i="2"/>
  <c r="C312" i="51"/>
  <c r="C645" i="51"/>
  <c r="F693" i="2"/>
  <c r="F697" i="2"/>
  <c r="C412" i="51"/>
  <c r="C280" i="51"/>
  <c r="F701" i="2"/>
  <c r="F705" i="2"/>
  <c r="C691" i="51"/>
  <c r="C79" i="51"/>
  <c r="F709" i="2"/>
  <c r="F713" i="2"/>
  <c r="C468" i="51"/>
  <c r="F717" i="2"/>
  <c r="F721" i="2"/>
  <c r="C377" i="51"/>
  <c r="C21" i="51"/>
  <c r="F725" i="2"/>
  <c r="F729" i="2"/>
  <c r="C291" i="51"/>
  <c r="C148" i="51"/>
  <c r="F733" i="2"/>
  <c r="C573" i="51"/>
  <c r="F735" i="2"/>
  <c r="C182" i="51"/>
  <c r="F739" i="2"/>
  <c r="C551" i="51"/>
  <c r="C517" i="51"/>
  <c r="F741" i="2"/>
  <c r="C545" i="51"/>
  <c r="F745" i="2"/>
  <c r="C493" i="51"/>
  <c r="F749" i="2"/>
  <c r="F755" i="2"/>
  <c r="C202" i="51"/>
  <c r="F35" i="51"/>
  <c r="C9" i="2"/>
  <c r="F154" i="51"/>
  <c r="C13" i="2"/>
  <c r="F179" i="51"/>
  <c r="C17" i="2"/>
  <c r="F444" i="51"/>
  <c r="C21" i="2"/>
  <c r="F403" i="51"/>
  <c r="C25" i="2"/>
  <c r="F76" i="51"/>
  <c r="C29" i="2"/>
  <c r="F134" i="51"/>
  <c r="C33" i="2"/>
  <c r="F142" i="51"/>
  <c r="C37" i="2"/>
  <c r="F717" i="51"/>
  <c r="C41" i="2"/>
  <c r="F523" i="51"/>
  <c r="C45" i="2"/>
  <c r="F606" i="51"/>
  <c r="C49" i="2"/>
  <c r="C53" i="2"/>
  <c r="F42" i="51"/>
  <c r="F107" i="51"/>
  <c r="C57" i="2"/>
  <c r="F219" i="51"/>
  <c r="C61" i="2"/>
  <c r="F104" i="51"/>
  <c r="C65" i="2"/>
  <c r="F187" i="51"/>
  <c r="C69" i="2"/>
  <c r="F526" i="51"/>
  <c r="C73" i="2"/>
  <c r="F384" i="51"/>
  <c r="C77" i="2"/>
  <c r="F483" i="51"/>
  <c r="C81" i="2"/>
  <c r="F247" i="51"/>
  <c r="C85" i="2"/>
  <c r="F644" i="51"/>
  <c r="C89" i="2"/>
  <c r="F290" i="51"/>
  <c r="C93" i="2"/>
  <c r="F271" i="51"/>
  <c r="C97" i="2"/>
  <c r="F428" i="51"/>
  <c r="C101" i="2"/>
  <c r="F567" i="51"/>
  <c r="C105" i="2"/>
  <c r="F662" i="51"/>
  <c r="C109" i="2"/>
  <c r="F734" i="51"/>
  <c r="C113" i="2"/>
  <c r="C117" i="2"/>
  <c r="F671" i="51"/>
  <c r="F85" i="51"/>
  <c r="C121" i="2"/>
  <c r="F584" i="51"/>
  <c r="C125" i="2"/>
  <c r="F560" i="51"/>
  <c r="C129" i="2"/>
  <c r="F651" i="51"/>
  <c r="C133" i="2"/>
  <c r="F598" i="51"/>
  <c r="C137" i="2"/>
  <c r="F224" i="51"/>
  <c r="C141" i="2"/>
  <c r="F231" i="51"/>
  <c r="C145" i="2"/>
  <c r="F190" i="51"/>
  <c r="C149" i="2"/>
  <c r="C153" i="2"/>
  <c r="F248" i="51"/>
  <c r="C157" i="2"/>
  <c r="F694" i="51"/>
  <c r="C161" i="2"/>
  <c r="F172" i="51"/>
  <c r="C165" i="2"/>
  <c r="F392" i="51"/>
  <c r="C169" i="2"/>
  <c r="F12" i="51"/>
  <c r="C173" i="2"/>
  <c r="F488" i="51"/>
  <c r="C177" i="2"/>
  <c r="C181" i="2"/>
  <c r="F661" i="51"/>
  <c r="F279" i="51"/>
  <c r="C185" i="2"/>
  <c r="F326" i="51"/>
  <c r="C189" i="2"/>
  <c r="F239" i="51"/>
  <c r="C193" i="2"/>
  <c r="F490" i="51"/>
  <c r="C197" i="2"/>
  <c r="F256" i="51"/>
  <c r="C201" i="2"/>
  <c r="F676" i="51"/>
  <c r="C205" i="2"/>
  <c r="F681" i="51"/>
  <c r="C209" i="2"/>
  <c r="F283" i="51"/>
  <c r="C213" i="2"/>
  <c r="F166" i="51"/>
  <c r="C217" i="2"/>
  <c r="F383" i="51"/>
  <c r="C221" i="2"/>
  <c r="F492" i="51"/>
  <c r="C225" i="2"/>
  <c r="F345" i="51"/>
  <c r="C229" i="2"/>
  <c r="F519" i="51"/>
  <c r="C233" i="2"/>
  <c r="F351" i="51"/>
  <c r="C237" i="2"/>
  <c r="F375" i="51"/>
  <c r="C241" i="2"/>
  <c r="C245" i="2"/>
  <c r="F365" i="51"/>
  <c r="F264" i="51"/>
  <c r="C249" i="2"/>
  <c r="F55" i="51"/>
  <c r="C253" i="2"/>
  <c r="F735" i="51"/>
  <c r="C257" i="2"/>
  <c r="F668" i="51"/>
  <c r="C261" i="2"/>
  <c r="F95" i="51"/>
  <c r="C265" i="2"/>
  <c r="F236" i="51"/>
  <c r="C269" i="2"/>
  <c r="F184" i="51"/>
  <c r="C273" i="2"/>
  <c r="F677" i="51"/>
  <c r="C277" i="2"/>
  <c r="F390" i="51"/>
  <c r="C281" i="2"/>
  <c r="F414" i="51"/>
  <c r="C285" i="2"/>
  <c r="F402" i="51"/>
  <c r="C289" i="2"/>
  <c r="F51" i="51"/>
  <c r="C293" i="2"/>
  <c r="F516" i="51"/>
  <c r="C297" i="2"/>
  <c r="F718" i="51"/>
  <c r="C301" i="2"/>
  <c r="F96" i="51"/>
  <c r="C305" i="2"/>
  <c r="F29" i="51"/>
  <c r="C309" i="2"/>
  <c r="F259" i="51"/>
  <c r="C313" i="2"/>
  <c r="F690" i="51"/>
  <c r="C317" i="2"/>
  <c r="F421" i="51"/>
  <c r="C321" i="2"/>
  <c r="F207" i="51"/>
  <c r="C325" i="2"/>
  <c r="F404" i="51"/>
  <c r="C329" i="2"/>
  <c r="F370" i="51"/>
  <c r="C333" i="2"/>
  <c r="F464" i="51"/>
  <c r="C337" i="2"/>
  <c r="F15" i="51"/>
  <c r="C341" i="2"/>
  <c r="F332" i="51"/>
  <c r="C345" i="2"/>
  <c r="F36" i="51"/>
  <c r="C349" i="2"/>
  <c r="F442" i="51"/>
  <c r="C353" i="2"/>
  <c r="F103" i="51"/>
  <c r="C357" i="2"/>
  <c r="F541" i="51"/>
  <c r="C361" i="2"/>
  <c r="F514" i="51"/>
  <c r="C365" i="2"/>
  <c r="F242" i="51"/>
  <c r="C369" i="2"/>
  <c r="F273" i="51"/>
  <c r="C373" i="2"/>
  <c r="F281" i="51"/>
  <c r="C377" i="2"/>
  <c r="F308" i="51"/>
  <c r="C381" i="2"/>
  <c r="F160" i="51"/>
  <c r="C385" i="2"/>
  <c r="F739" i="51"/>
  <c r="C389" i="2"/>
  <c r="F109" i="51"/>
  <c r="C393" i="2"/>
  <c r="F667" i="51"/>
  <c r="C397" i="2"/>
  <c r="F209" i="51"/>
  <c r="C401" i="2"/>
  <c r="F427" i="51"/>
  <c r="C405" i="2"/>
  <c r="F575" i="51"/>
  <c r="C409" i="2"/>
  <c r="F296" i="51"/>
  <c r="C413" i="2"/>
  <c r="F246" i="51"/>
  <c r="C417" i="2"/>
  <c r="F744" i="51"/>
  <c r="C421" i="2"/>
  <c r="F62" i="51"/>
  <c r="C425" i="2"/>
  <c r="F63" i="51"/>
  <c r="C429" i="2"/>
  <c r="F720" i="51"/>
  <c r="C433" i="2"/>
  <c r="F719" i="51"/>
  <c r="C437" i="2"/>
  <c r="F220" i="51"/>
  <c r="C441" i="2"/>
  <c r="F448" i="51"/>
  <c r="C445" i="2"/>
  <c r="F663" i="51"/>
  <c r="C449" i="2"/>
  <c r="F232" i="51"/>
  <c r="C453" i="2"/>
  <c r="F125" i="51"/>
  <c r="C457" i="2"/>
  <c r="F689" i="51"/>
  <c r="C461" i="2"/>
  <c r="F268" i="51"/>
  <c r="C465" i="2"/>
  <c r="F197" i="51"/>
  <c r="C469" i="2"/>
  <c r="F557" i="51"/>
  <c r="C473" i="2"/>
  <c r="F43" i="51"/>
  <c r="C477" i="2"/>
  <c r="F23" i="51"/>
  <c r="C481" i="2"/>
  <c r="F559" i="51"/>
  <c r="C485" i="2"/>
  <c r="F724" i="51"/>
  <c r="C489" i="2"/>
  <c r="F441" i="51"/>
  <c r="C493" i="2"/>
  <c r="F369" i="51"/>
  <c r="C497" i="2"/>
  <c r="F260" i="51"/>
  <c r="C501" i="2"/>
  <c r="F270" i="51"/>
  <c r="C505" i="2"/>
  <c r="F574" i="51"/>
  <c r="C509" i="2"/>
  <c r="F31" i="51"/>
  <c r="C513" i="2"/>
  <c r="F652" i="51"/>
  <c r="C517" i="2"/>
  <c r="F563" i="51"/>
  <c r="C521" i="2"/>
  <c r="F723" i="51"/>
  <c r="C525" i="2"/>
  <c r="F227" i="51"/>
  <c r="C529" i="2"/>
  <c r="F635" i="51"/>
  <c r="C533" i="2"/>
  <c r="F257" i="51"/>
  <c r="C537" i="2"/>
  <c r="F571" i="51"/>
  <c r="C541" i="2"/>
  <c r="F588" i="51"/>
  <c r="C545" i="2"/>
  <c r="F226" i="51"/>
  <c r="C549" i="2"/>
  <c r="F547" i="51"/>
  <c r="C553" i="2"/>
  <c r="F729" i="51"/>
  <c r="C557" i="2"/>
  <c r="F622" i="51"/>
  <c r="C561" i="2"/>
  <c r="F640" i="51"/>
  <c r="C565" i="2"/>
  <c r="F114" i="51"/>
  <c r="C569" i="2"/>
  <c r="F136" i="51"/>
  <c r="C573" i="2"/>
  <c r="F491" i="51"/>
  <c r="C577" i="2"/>
  <c r="F57" i="51"/>
  <c r="C581" i="2"/>
  <c r="F59" i="51"/>
  <c r="C585" i="2"/>
  <c r="F201" i="51"/>
  <c r="C589" i="2"/>
  <c r="F655" i="51"/>
  <c r="C593" i="2"/>
  <c r="F75" i="51"/>
  <c r="C597" i="2"/>
  <c r="F120" i="51"/>
  <c r="C601" i="2"/>
  <c r="F637" i="51"/>
  <c r="C605" i="2"/>
  <c r="F722" i="51"/>
  <c r="C609" i="2"/>
  <c r="F478" i="51"/>
  <c r="C613" i="2"/>
  <c r="F191" i="51"/>
  <c r="C617" i="2"/>
  <c r="F740" i="51"/>
  <c r="C621" i="2"/>
  <c r="F69" i="51"/>
  <c r="C625" i="2"/>
  <c r="C629" i="2"/>
  <c r="F317" i="51"/>
  <c r="C633" i="2"/>
  <c r="F108" i="51"/>
  <c r="C637" i="2"/>
  <c r="F648" i="51"/>
  <c r="C641" i="2"/>
  <c r="F82" i="51"/>
  <c r="C645" i="2"/>
  <c r="F413" i="51"/>
  <c r="C649" i="2"/>
  <c r="F337" i="51"/>
  <c r="C653" i="2"/>
  <c r="F381" i="51"/>
  <c r="C657" i="2"/>
  <c r="C661" i="2"/>
  <c r="F20" i="51"/>
  <c r="C665" i="2"/>
  <c r="F284" i="51"/>
  <c r="C669" i="2"/>
  <c r="F524" i="51"/>
  <c r="C673" i="2"/>
  <c r="F619" i="51"/>
  <c r="C677" i="2"/>
  <c r="F147" i="51"/>
  <c r="C681" i="2"/>
  <c r="F105" i="51"/>
  <c r="C685" i="2"/>
  <c r="F312" i="51"/>
  <c r="C689" i="2"/>
  <c r="F645" i="51"/>
  <c r="C693" i="2"/>
  <c r="F412" i="51"/>
  <c r="C697" i="2"/>
  <c r="F280" i="51"/>
  <c r="C701" i="2"/>
  <c r="F691" i="51"/>
  <c r="C705" i="2"/>
  <c r="F79" i="51"/>
  <c r="C709" i="2"/>
  <c r="C713" i="2"/>
  <c r="F468" i="51"/>
  <c r="C717" i="2"/>
  <c r="F377" i="51"/>
  <c r="C721" i="2"/>
  <c r="F21" i="51"/>
  <c r="C725" i="2"/>
  <c r="F291" i="51"/>
  <c r="C729" i="2"/>
  <c r="F148" i="51"/>
  <c r="C733" i="2"/>
  <c r="F573" i="51"/>
  <c r="C735" i="2"/>
  <c r="F182" i="51"/>
  <c r="C739" i="2"/>
  <c r="F551" i="51"/>
  <c r="F517" i="51"/>
  <c r="C741" i="2"/>
  <c r="F545" i="51"/>
  <c r="C745" i="2"/>
  <c r="F493" i="51"/>
  <c r="C749" i="2"/>
  <c r="F202" i="51"/>
  <c r="C755" i="2"/>
  <c r="G35" i="51"/>
  <c r="E9" i="2"/>
  <c r="B154" i="51"/>
  <c r="B13" i="2"/>
  <c r="B179" i="51"/>
  <c r="B17" i="2"/>
  <c r="B444" i="51"/>
  <c r="B21" i="2"/>
  <c r="B403" i="51"/>
  <c r="B25" i="2"/>
  <c r="B76" i="51"/>
  <c r="B29" i="2"/>
  <c r="B134" i="51"/>
  <c r="B33" i="2"/>
  <c r="B142" i="51"/>
  <c r="B37" i="2"/>
  <c r="B717" i="51"/>
  <c r="B41" i="2"/>
  <c r="B523" i="51"/>
  <c r="B45" i="2"/>
  <c r="B606" i="51"/>
  <c r="B49" i="2"/>
  <c r="B42" i="51"/>
  <c r="B53" i="2"/>
  <c r="B107" i="51"/>
  <c r="B57" i="2"/>
  <c r="B219" i="51"/>
  <c r="B61" i="2"/>
  <c r="B104" i="51"/>
  <c r="B65" i="2"/>
  <c r="B187" i="51"/>
  <c r="B69" i="2"/>
  <c r="B526" i="51"/>
  <c r="B73" i="2"/>
  <c r="B384" i="51"/>
  <c r="B77" i="2"/>
  <c r="B483" i="51"/>
  <c r="B81" i="2"/>
  <c r="B247" i="51"/>
  <c r="B85" i="2"/>
  <c r="B644" i="51"/>
  <c r="B89" i="2"/>
  <c r="B290" i="51"/>
  <c r="B93" i="2"/>
  <c r="B271" i="51"/>
  <c r="B97" i="2"/>
  <c r="B428" i="51"/>
  <c r="B101" i="2"/>
  <c r="B567" i="51"/>
  <c r="B105" i="2"/>
  <c r="B662" i="51"/>
  <c r="B109" i="2"/>
  <c r="B734" i="51"/>
  <c r="B113" i="2"/>
  <c r="B671" i="51"/>
  <c r="B117" i="2"/>
  <c r="B85" i="51"/>
  <c r="B121" i="2"/>
  <c r="B584" i="51"/>
  <c r="B125" i="2"/>
  <c r="B560" i="51"/>
  <c r="B129" i="2"/>
  <c r="B651" i="51"/>
  <c r="B133" i="2"/>
  <c r="B598" i="51"/>
  <c r="B137" i="2"/>
  <c r="B224" i="51"/>
  <c r="B141" i="2"/>
  <c r="B231" i="51"/>
  <c r="B145" i="2"/>
  <c r="B190" i="51"/>
  <c r="B149" i="2"/>
  <c r="B153" i="2"/>
  <c r="B248" i="51"/>
  <c r="B157" i="2"/>
  <c r="B694" i="51"/>
  <c r="B161" i="2"/>
  <c r="B172" i="51"/>
  <c r="B165" i="2"/>
  <c r="B392" i="51"/>
  <c r="B169" i="2"/>
  <c r="B12" i="51"/>
  <c r="B173" i="2"/>
  <c r="B488" i="51"/>
  <c r="B177" i="2"/>
  <c r="B661" i="51"/>
  <c r="B181" i="2"/>
  <c r="B279" i="51"/>
  <c r="B185" i="2"/>
  <c r="B326" i="51"/>
  <c r="B189" i="2"/>
  <c r="B239" i="51"/>
  <c r="B193" i="2"/>
  <c r="B490" i="51"/>
  <c r="B197" i="2"/>
  <c r="B256" i="51"/>
  <c r="B201" i="2"/>
  <c r="B676" i="51"/>
  <c r="B205" i="2"/>
  <c r="B681" i="51"/>
  <c r="B209" i="2"/>
  <c r="B283" i="51"/>
  <c r="B213" i="2"/>
  <c r="B166" i="51"/>
  <c r="B217" i="2"/>
  <c r="B383" i="51"/>
  <c r="B221" i="2"/>
  <c r="B492" i="51"/>
  <c r="B225" i="2"/>
  <c r="B345" i="51"/>
  <c r="B229" i="2"/>
  <c r="B519" i="51"/>
  <c r="B233" i="2"/>
  <c r="B351" i="51"/>
  <c r="B237" i="2"/>
  <c r="B375" i="51"/>
  <c r="B241" i="2"/>
  <c r="B365" i="51"/>
  <c r="B245" i="2"/>
  <c r="B264" i="51"/>
  <c r="B249" i="2"/>
  <c r="B55" i="51"/>
  <c r="B253" i="2"/>
  <c r="B735" i="51"/>
  <c r="B257" i="2"/>
  <c r="B668" i="51"/>
  <c r="B261" i="2"/>
  <c r="B95" i="51"/>
  <c r="B265" i="2"/>
  <c r="B236" i="51"/>
  <c r="B269" i="2"/>
  <c r="B184" i="51"/>
  <c r="B273" i="2"/>
  <c r="B677" i="51"/>
  <c r="B277" i="2"/>
  <c r="B390" i="51"/>
  <c r="B281" i="2"/>
  <c r="B414" i="51"/>
  <c r="B285" i="2"/>
  <c r="B402" i="51"/>
  <c r="B289" i="2"/>
  <c r="B51" i="51"/>
  <c r="B293" i="2"/>
  <c r="B516" i="51"/>
  <c r="B297" i="2"/>
  <c r="B718" i="51"/>
  <c r="B301" i="2"/>
  <c r="B96" i="51"/>
  <c r="B305" i="2"/>
  <c r="B29" i="51"/>
  <c r="B309" i="2"/>
  <c r="B259" i="51"/>
  <c r="B313" i="2"/>
  <c r="B690" i="51"/>
  <c r="B317" i="2"/>
  <c r="B421" i="51"/>
  <c r="B321" i="2"/>
  <c r="B207" i="51"/>
  <c r="B325" i="2"/>
  <c r="B404" i="51"/>
  <c r="B329" i="2"/>
  <c r="B370" i="51"/>
  <c r="B333" i="2"/>
  <c r="B464" i="51"/>
  <c r="B337" i="2"/>
  <c r="B15" i="51"/>
  <c r="B341" i="2"/>
  <c r="B332" i="51"/>
  <c r="B345" i="2"/>
  <c r="B36" i="51"/>
  <c r="B349" i="2"/>
  <c r="B442" i="51"/>
  <c r="B353" i="2"/>
  <c r="B103" i="51"/>
  <c r="B357" i="2"/>
  <c r="B541" i="51"/>
  <c r="B361" i="2"/>
  <c r="B514" i="51"/>
  <c r="B365" i="2"/>
  <c r="B242" i="51"/>
  <c r="B369" i="2"/>
  <c r="B273" i="51"/>
  <c r="B373" i="2"/>
  <c r="B281" i="51"/>
  <c r="B377" i="2"/>
  <c r="B308" i="51"/>
  <c r="B381" i="2"/>
  <c r="B160" i="51"/>
  <c r="B385" i="2"/>
  <c r="B739" i="51"/>
  <c r="B389" i="2"/>
  <c r="B109" i="51"/>
  <c r="B393" i="2"/>
  <c r="B667" i="51"/>
  <c r="B397" i="2"/>
  <c r="B209" i="51"/>
  <c r="B401" i="2"/>
  <c r="B427" i="51"/>
  <c r="B405" i="2"/>
  <c r="B575" i="51"/>
  <c r="B409" i="2"/>
  <c r="B296" i="51"/>
  <c r="B413" i="2"/>
  <c r="B246" i="51"/>
  <c r="B417" i="2"/>
  <c r="B744" i="51"/>
  <c r="B421" i="2"/>
  <c r="B62" i="51"/>
  <c r="B425" i="2"/>
  <c r="B63" i="51"/>
  <c r="B429" i="2"/>
  <c r="B720" i="51"/>
  <c r="B433" i="2"/>
  <c r="B719" i="51"/>
  <c r="B437" i="2"/>
  <c r="B220" i="51"/>
  <c r="B441" i="2"/>
  <c r="B448" i="51"/>
  <c r="B445" i="2"/>
  <c r="B663" i="51"/>
  <c r="B449" i="2"/>
  <c r="B232" i="51"/>
  <c r="B453" i="2"/>
  <c r="B125" i="51"/>
  <c r="B457" i="2"/>
  <c r="B689" i="51"/>
  <c r="B461" i="2"/>
  <c r="B268" i="51"/>
  <c r="B465" i="2"/>
  <c r="B197" i="51"/>
  <c r="B469" i="2"/>
  <c r="B557" i="51"/>
  <c r="B473" i="2"/>
  <c r="B43" i="51"/>
  <c r="B477" i="2"/>
  <c r="B23" i="51"/>
  <c r="B481" i="2"/>
  <c r="B559" i="51"/>
  <c r="B485" i="2"/>
  <c r="B724" i="51"/>
  <c r="B489" i="2"/>
  <c r="B441" i="51"/>
  <c r="B493" i="2"/>
  <c r="B369" i="51"/>
  <c r="B497" i="2"/>
  <c r="B260" i="51"/>
  <c r="B501" i="2"/>
  <c r="B270" i="51"/>
  <c r="B505" i="2"/>
  <c r="B574" i="51"/>
  <c r="B509" i="2"/>
  <c r="B31" i="51"/>
  <c r="B513" i="2"/>
  <c r="B652" i="51"/>
  <c r="B517" i="2"/>
  <c r="B563" i="51"/>
  <c r="B521" i="2"/>
  <c r="B723" i="51"/>
  <c r="B525" i="2"/>
  <c r="B227" i="51"/>
  <c r="B529" i="2"/>
  <c r="B635" i="51"/>
  <c r="B533" i="2"/>
  <c r="B257" i="51"/>
  <c r="B537" i="2"/>
  <c r="B571" i="51"/>
  <c r="B541" i="2"/>
  <c r="B588" i="51"/>
  <c r="B545" i="2"/>
  <c r="B226" i="51"/>
  <c r="B549" i="2"/>
  <c r="B547" i="51"/>
  <c r="B553" i="2"/>
  <c r="B729" i="51"/>
  <c r="B557" i="2"/>
  <c r="B622" i="51"/>
  <c r="B561" i="2"/>
  <c r="B640" i="51"/>
  <c r="B565" i="2"/>
  <c r="B114" i="51"/>
  <c r="B569" i="2"/>
  <c r="B136" i="51"/>
  <c r="B573" i="2"/>
  <c r="B491" i="51"/>
  <c r="B577" i="2"/>
  <c r="B57" i="51"/>
  <c r="B581" i="2"/>
  <c r="B59" i="51"/>
  <c r="B585" i="2"/>
  <c r="B201" i="51"/>
  <c r="B589" i="2"/>
  <c r="B655" i="51"/>
  <c r="B593" i="2"/>
  <c r="B75" i="51"/>
  <c r="B597" i="2"/>
  <c r="B120" i="51"/>
  <c r="B601" i="2"/>
  <c r="B637" i="51"/>
  <c r="B605" i="2"/>
  <c r="B722" i="51"/>
  <c r="B609" i="2"/>
  <c r="B478" i="51"/>
  <c r="B613" i="2"/>
  <c r="B191" i="51"/>
  <c r="B617" i="2"/>
  <c r="B740" i="51"/>
  <c r="B621" i="2"/>
  <c r="B69" i="51"/>
  <c r="B625" i="2"/>
  <c r="B629" i="2"/>
  <c r="B317" i="51"/>
  <c r="B633" i="2"/>
  <c r="B108" i="51"/>
  <c r="B637" i="2"/>
  <c r="B648" i="51"/>
  <c r="B641" i="2"/>
  <c r="B82" i="51"/>
  <c r="B645" i="2"/>
  <c r="B413" i="51"/>
  <c r="B649" i="2"/>
  <c r="B337" i="51"/>
  <c r="B653" i="2"/>
  <c r="B381" i="51"/>
  <c r="B657" i="2"/>
  <c r="B661" i="2"/>
  <c r="B20" i="51"/>
  <c r="B665" i="2"/>
  <c r="B284" i="51"/>
  <c r="B669" i="2"/>
  <c r="B524" i="51"/>
  <c r="B673" i="2"/>
  <c r="B619" i="51"/>
  <c r="B677" i="2"/>
  <c r="B147" i="51"/>
  <c r="B681" i="2"/>
  <c r="B105" i="51"/>
  <c r="B685" i="2"/>
  <c r="B312" i="51"/>
  <c r="B689" i="2"/>
  <c r="B645" i="51"/>
  <c r="B693" i="2"/>
  <c r="B412" i="51"/>
  <c r="B697" i="2"/>
  <c r="B280" i="51"/>
  <c r="B701" i="2"/>
  <c r="B691" i="51"/>
  <c r="B705" i="2"/>
  <c r="B79" i="51"/>
  <c r="B709" i="2"/>
  <c r="B713" i="2"/>
  <c r="B468" i="51"/>
  <c r="B717" i="2"/>
  <c r="B377" i="51"/>
  <c r="B721" i="2"/>
  <c r="B21" i="51"/>
  <c r="B725" i="2"/>
  <c r="B291" i="51"/>
  <c r="B729" i="2"/>
  <c r="B148" i="51"/>
  <c r="B733" i="2"/>
  <c r="B573" i="51"/>
  <c r="B735" i="2"/>
  <c r="B182" i="51"/>
  <c r="B739" i="2"/>
  <c r="B551" i="51"/>
  <c r="B741" i="2"/>
  <c r="B517" i="51"/>
  <c r="B545" i="51"/>
  <c r="B745" i="2"/>
  <c r="B749" i="2"/>
  <c r="B493" i="51"/>
  <c r="B202" i="51"/>
  <c r="B755" i="2"/>
  <c r="K282" i="51"/>
  <c r="D31" i="2"/>
  <c r="K611" i="51"/>
  <c r="D63" i="2"/>
  <c r="K428" i="51"/>
  <c r="D101" i="2"/>
  <c r="K656" i="51"/>
  <c r="D111" i="2"/>
  <c r="K671" i="51"/>
  <c r="D117" i="2"/>
  <c r="K307" i="51"/>
  <c r="D127" i="2"/>
  <c r="K651" i="51"/>
  <c r="D133" i="2"/>
  <c r="K203" i="51"/>
  <c r="D143" i="2"/>
  <c r="K100" i="51"/>
  <c r="D178" i="2"/>
  <c r="K156" i="51"/>
  <c r="D194" i="2"/>
  <c r="K681" i="51"/>
  <c r="D209" i="2"/>
  <c r="K591" i="51"/>
  <c r="D218" i="2"/>
  <c r="K653" i="51"/>
  <c r="D240" i="2"/>
  <c r="K439" i="51"/>
  <c r="D279" i="2"/>
  <c r="K168" i="51"/>
  <c r="D286" i="2"/>
  <c r="K328" i="51"/>
  <c r="D304" i="2"/>
  <c r="K259" i="51"/>
  <c r="D313" i="2"/>
  <c r="K690" i="51"/>
  <c r="D317" i="2"/>
  <c r="K376" i="51"/>
  <c r="D328" i="2"/>
  <c r="K103" i="51"/>
  <c r="D357" i="2"/>
  <c r="K737" i="51"/>
  <c r="D387" i="2"/>
  <c r="K63" i="51"/>
  <c r="D429" i="2"/>
  <c r="K449" i="51"/>
  <c r="D440" i="2"/>
  <c r="K689" i="51"/>
  <c r="D461" i="2"/>
  <c r="K557" i="51"/>
  <c r="D473" i="2"/>
  <c r="K43" i="51"/>
  <c r="D477" i="2"/>
  <c r="K167" i="51"/>
  <c r="D556" i="2"/>
  <c r="K646" i="51"/>
  <c r="D563" i="2"/>
  <c r="K40" i="51"/>
  <c r="D596" i="2"/>
  <c r="K497" i="51"/>
  <c r="D651" i="2"/>
  <c r="K549" i="51"/>
  <c r="D658" i="2"/>
  <c r="K139" i="51"/>
  <c r="D662" i="2"/>
  <c r="K20" i="51"/>
  <c r="D665" i="2"/>
  <c r="G245" i="51"/>
  <c r="E28" i="2"/>
  <c r="E32" i="2"/>
  <c r="G91" i="51"/>
  <c r="E60" i="2"/>
  <c r="G18" i="51"/>
  <c r="E72" i="2"/>
  <c r="E92" i="2"/>
  <c r="E96" i="2"/>
  <c r="G395" i="51"/>
  <c r="E120" i="2"/>
  <c r="G518" i="51"/>
  <c r="E140" i="2"/>
  <c r="G537" i="51"/>
  <c r="E152" i="2"/>
  <c r="G423" i="51"/>
  <c r="E172" i="2"/>
  <c r="G638" i="51"/>
  <c r="E184" i="2"/>
  <c r="G122" i="51"/>
  <c r="E204" i="2"/>
  <c r="G752" i="51"/>
  <c r="E216" i="2"/>
  <c r="G32" i="51"/>
  <c r="E236" i="2"/>
  <c r="G623" i="51"/>
  <c r="E248" i="2"/>
  <c r="E268" i="2"/>
  <c r="G24" i="51"/>
  <c r="E284" i="2"/>
  <c r="G212" i="51"/>
  <c r="E292" i="2"/>
  <c r="E308" i="2"/>
  <c r="G538" i="51"/>
  <c r="G604" i="51"/>
  <c r="E324" i="2"/>
  <c r="G196" i="51"/>
  <c r="E340" i="2"/>
  <c r="G241" i="51"/>
  <c r="E356" i="2"/>
  <c r="E372" i="2"/>
  <c r="G146" i="51"/>
  <c r="G321" i="51"/>
  <c r="E388" i="2"/>
  <c r="G162" i="51"/>
  <c r="E404" i="2"/>
  <c r="G34" i="51"/>
  <c r="E420" i="2"/>
  <c r="E436" i="2"/>
  <c r="G385" i="51"/>
  <c r="G742" i="51"/>
  <c r="E452" i="2"/>
  <c r="G118" i="51"/>
  <c r="E468" i="2"/>
  <c r="G106" i="51"/>
  <c r="E484" i="2"/>
  <c r="G50" i="51"/>
  <c r="E500" i="2"/>
  <c r="G9" i="51"/>
  <c r="E516" i="2"/>
  <c r="G54" i="51"/>
  <c r="E532" i="2"/>
  <c r="G576" i="51"/>
  <c r="E548" i="2"/>
  <c r="G535" i="51"/>
  <c r="E564" i="2"/>
  <c r="G278" i="51"/>
  <c r="E580" i="2"/>
  <c r="G40" i="51"/>
  <c r="E596" i="2"/>
  <c r="G368" i="51"/>
  <c r="E612" i="2"/>
  <c r="G327" i="51"/>
  <c r="E628" i="2"/>
  <c r="G335" i="51"/>
  <c r="E644" i="2"/>
  <c r="G234" i="51"/>
  <c r="E660" i="2"/>
  <c r="G484" i="51"/>
  <c r="E672" i="2"/>
  <c r="G366" i="51"/>
  <c r="E684" i="2"/>
  <c r="G303" i="51"/>
  <c r="E696" i="2"/>
  <c r="G217" i="51"/>
  <c r="E708" i="2"/>
  <c r="E720" i="2"/>
  <c r="G28" i="51"/>
  <c r="G450" i="51"/>
  <c r="E732" i="2"/>
  <c r="G613" i="51"/>
  <c r="E748" i="2"/>
  <c r="G86" i="51"/>
  <c r="E754" i="2"/>
  <c r="C629" i="51"/>
  <c r="F12" i="2"/>
  <c r="C89" i="51"/>
  <c r="F20" i="2"/>
  <c r="C494" i="51"/>
  <c r="F40" i="2"/>
  <c r="C164" i="51"/>
  <c r="F44" i="2"/>
  <c r="C222" i="51"/>
  <c r="F64" i="2"/>
  <c r="C235" i="51"/>
  <c r="F76" i="2"/>
  <c r="C275" i="51"/>
  <c r="F88" i="2"/>
  <c r="C546" i="51"/>
  <c r="F100" i="2"/>
  <c r="C532" i="51"/>
  <c r="F112" i="2"/>
  <c r="C673" i="51"/>
  <c r="F124" i="2"/>
  <c r="C628" i="51"/>
  <c r="F136" i="2"/>
  <c r="C320" i="51"/>
  <c r="F148" i="2"/>
  <c r="C92" i="51"/>
  <c r="F160" i="2"/>
  <c r="C423" i="51"/>
  <c r="F172" i="2"/>
  <c r="C638" i="51"/>
  <c r="F184" i="2"/>
  <c r="C624" i="51"/>
  <c r="F196" i="2"/>
  <c r="C528" i="51"/>
  <c r="F208" i="2"/>
  <c r="C476" i="51"/>
  <c r="F220" i="2"/>
  <c r="C507" i="51"/>
  <c r="F232" i="2"/>
  <c r="F244" i="2"/>
  <c r="C400" i="51"/>
  <c r="F256" i="2"/>
  <c r="F268" i="2"/>
  <c r="C41" i="51"/>
  <c r="F280" i="2"/>
  <c r="C24" i="51"/>
  <c r="F284" i="2"/>
  <c r="C98" i="51"/>
  <c r="F296" i="2"/>
  <c r="C538" i="51"/>
  <c r="F308" i="2"/>
  <c r="C555" i="51"/>
  <c r="F320" i="2"/>
  <c r="C116" i="51"/>
  <c r="F332" i="2"/>
  <c r="C621" i="51"/>
  <c r="F344" i="2"/>
  <c r="C241" i="51"/>
  <c r="F356" i="2"/>
  <c r="C141" i="51"/>
  <c r="F368" i="2"/>
  <c r="C466" i="51"/>
  <c r="F380" i="2"/>
  <c r="C587" i="51"/>
  <c r="F392" i="2"/>
  <c r="C162" i="51"/>
  <c r="F404" i="2"/>
  <c r="C615" i="51"/>
  <c r="F416" i="2"/>
  <c r="C396" i="51"/>
  <c r="F428" i="2"/>
  <c r="C449" i="51"/>
  <c r="F440" i="2"/>
  <c r="C742" i="51"/>
  <c r="F452" i="2"/>
  <c r="C728" i="51"/>
  <c r="F464" i="2"/>
  <c r="C479" i="51"/>
  <c r="F476" i="2"/>
  <c r="C473" i="51"/>
  <c r="F488" i="2"/>
  <c r="C50" i="51"/>
  <c r="F500" i="2"/>
  <c r="C710" i="51"/>
  <c r="F512" i="2"/>
  <c r="C61" i="51"/>
  <c r="F524" i="2"/>
  <c r="C569" i="51"/>
  <c r="F536" i="2"/>
  <c r="C738" i="51"/>
  <c r="F544" i="2"/>
  <c r="C664" i="51"/>
  <c r="F552" i="2"/>
  <c r="C535" i="51"/>
  <c r="F564" i="2"/>
  <c r="C33" i="51"/>
  <c r="F576" i="2"/>
  <c r="C353" i="51"/>
  <c r="F588" i="2"/>
  <c r="C49" i="51"/>
  <c r="F592" i="2"/>
  <c r="C701" i="51"/>
  <c r="F604" i="2"/>
  <c r="C255" i="51"/>
  <c r="F616" i="2"/>
  <c r="C327" i="51"/>
  <c r="F628" i="2"/>
  <c r="C583" i="51"/>
  <c r="F640" i="2"/>
  <c r="C334" i="51"/>
  <c r="F652" i="2"/>
  <c r="F664" i="2"/>
  <c r="C485" i="51"/>
  <c r="F676" i="2"/>
  <c r="C422" i="51"/>
  <c r="F688" i="2"/>
  <c r="C418" i="51"/>
  <c r="F700" i="2"/>
  <c r="C250" i="51"/>
  <c r="F712" i="2"/>
  <c r="C632" i="51"/>
  <c r="F724" i="2"/>
  <c r="C562" i="51"/>
  <c r="F734" i="2"/>
  <c r="C293" i="51"/>
  <c r="C37" i="51"/>
  <c r="F752" i="2"/>
  <c r="F89" i="51"/>
  <c r="C20" i="2"/>
  <c r="F245" i="51"/>
  <c r="C28" i="2"/>
  <c r="F494" i="51"/>
  <c r="C40" i="2"/>
  <c r="F657" i="51"/>
  <c r="C52" i="2"/>
  <c r="F222" i="51"/>
  <c r="C64" i="2"/>
  <c r="F18" i="51"/>
  <c r="C72" i="2"/>
  <c r="F457" i="51"/>
  <c r="C84" i="2"/>
  <c r="C96" i="2"/>
  <c r="F38" i="51"/>
  <c r="C104" i="2"/>
  <c r="F287" i="51"/>
  <c r="C116" i="2"/>
  <c r="F605" i="51"/>
  <c r="C128" i="2"/>
  <c r="F518" i="51"/>
  <c r="C140" i="2"/>
  <c r="F320" i="51"/>
  <c r="C148" i="2"/>
  <c r="F92" i="51"/>
  <c r="C160" i="2"/>
  <c r="F423" i="51"/>
  <c r="C172" i="2"/>
  <c r="F638" i="51"/>
  <c r="C184" i="2"/>
  <c r="F352" i="51"/>
  <c r="C192" i="2"/>
  <c r="F122" i="51"/>
  <c r="C204" i="2"/>
  <c r="F752" i="51"/>
  <c r="C216" i="2"/>
  <c r="F102" i="51"/>
  <c r="C224" i="2"/>
  <c r="F32" i="51"/>
  <c r="C236" i="2"/>
  <c r="F623" i="51"/>
  <c r="C248" i="2"/>
  <c r="F400" i="51"/>
  <c r="C256" i="2"/>
  <c r="C268" i="2"/>
  <c r="F41" i="51"/>
  <c r="C280" i="2"/>
  <c r="F359" i="51"/>
  <c r="C288" i="2"/>
  <c r="F48" i="51"/>
  <c r="C300" i="2"/>
  <c r="F753" i="51"/>
  <c r="C312" i="2"/>
  <c r="F604" i="51"/>
  <c r="C324" i="2"/>
  <c r="F116" i="51"/>
  <c r="C332" i="2"/>
  <c r="F621" i="51"/>
  <c r="C344" i="2"/>
  <c r="F241" i="51"/>
  <c r="C356" i="2"/>
  <c r="F146" i="51"/>
  <c r="C372" i="2"/>
  <c r="F112" i="51"/>
  <c r="C376" i="2"/>
  <c r="F321" i="51"/>
  <c r="C388" i="2"/>
  <c r="F292" i="51"/>
  <c r="C400" i="2"/>
  <c r="F22" i="51"/>
  <c r="C408" i="2"/>
  <c r="F34" i="51"/>
  <c r="C420" i="2"/>
  <c r="F145" i="51"/>
  <c r="C432" i="2"/>
  <c r="F449" i="51"/>
  <c r="C440" i="2"/>
  <c r="F742" i="51"/>
  <c r="C452" i="2"/>
  <c r="F728" i="51"/>
  <c r="C464" i="2"/>
  <c r="F479" i="51"/>
  <c r="C476" i="2"/>
  <c r="F106" i="51"/>
  <c r="C484" i="2"/>
  <c r="F705" i="51"/>
  <c r="C496" i="2"/>
  <c r="F520" i="51"/>
  <c r="C508" i="2"/>
  <c r="F9" i="51"/>
  <c r="C516" i="2"/>
  <c r="F322" i="51"/>
  <c r="C528" i="2"/>
  <c r="F434" i="51"/>
  <c r="C540" i="2"/>
  <c r="F664" i="51"/>
  <c r="C552" i="2"/>
  <c r="F535" i="51"/>
  <c r="C564" i="2"/>
  <c r="F60" i="51"/>
  <c r="C572" i="2"/>
  <c r="F496" i="51"/>
  <c r="C584" i="2"/>
  <c r="F40" i="51"/>
  <c r="C596" i="2"/>
  <c r="F701" i="51"/>
  <c r="C604" i="2"/>
  <c r="F255" i="51"/>
  <c r="C616" i="2"/>
  <c r="F327" i="51"/>
  <c r="C628" i="2"/>
  <c r="F460" i="51"/>
  <c r="C636" i="2"/>
  <c r="F170" i="51"/>
  <c r="C648" i="2"/>
  <c r="F234" i="51"/>
  <c r="C660" i="2"/>
  <c r="F208" i="51"/>
  <c r="C668" i="2"/>
  <c r="F316" i="51"/>
  <c r="C680" i="2"/>
  <c r="F338" i="51"/>
  <c r="C692" i="2"/>
  <c r="F418" i="51"/>
  <c r="C700" i="2"/>
  <c r="F250" i="51"/>
  <c r="C712" i="2"/>
  <c r="F632" i="51"/>
  <c r="C724" i="2"/>
  <c r="F562" i="51"/>
  <c r="C734" i="2"/>
  <c r="F613" i="51"/>
  <c r="C748" i="2"/>
  <c r="F86" i="51"/>
  <c r="C754" i="2"/>
  <c r="G444" i="51"/>
  <c r="E21" i="2"/>
  <c r="G76" i="51"/>
  <c r="E29" i="2"/>
  <c r="G717" i="51"/>
  <c r="E41" i="2"/>
  <c r="G42" i="51"/>
  <c r="E53" i="2"/>
  <c r="G104" i="51"/>
  <c r="E65" i="2"/>
  <c r="G526" i="51"/>
  <c r="E73" i="2"/>
  <c r="G247" i="51"/>
  <c r="E85" i="2"/>
  <c r="G271" i="51"/>
  <c r="E97" i="2"/>
  <c r="G567" i="51"/>
  <c r="E105" i="2"/>
  <c r="G671" i="51"/>
  <c r="E117" i="2"/>
  <c r="G560" i="51"/>
  <c r="E129" i="2"/>
  <c r="G224" i="51"/>
  <c r="E141" i="2"/>
  <c r="G190" i="51"/>
  <c r="E149" i="2"/>
  <c r="G694" i="51"/>
  <c r="E161" i="2"/>
  <c r="G12" i="51"/>
  <c r="E173" i="2"/>
  <c r="G661" i="51"/>
  <c r="E181" i="2"/>
  <c r="G239" i="51"/>
  <c r="E193" i="2"/>
  <c r="G676" i="51"/>
  <c r="E205" i="2"/>
  <c r="G166" i="51"/>
  <c r="E217" i="2"/>
  <c r="G492" i="51"/>
  <c r="E225" i="2"/>
  <c r="G351" i="51"/>
  <c r="E237" i="2"/>
  <c r="G264" i="51"/>
  <c r="E249" i="2"/>
  <c r="G735" i="51"/>
  <c r="E257" i="2"/>
  <c r="G236" i="51"/>
  <c r="E269" i="2"/>
  <c r="G390" i="51"/>
  <c r="E281" i="2"/>
  <c r="G51" i="51"/>
  <c r="E293" i="2"/>
  <c r="G718" i="51"/>
  <c r="E301" i="2"/>
  <c r="G259" i="51"/>
  <c r="E313" i="2"/>
  <c r="G207" i="51"/>
  <c r="E325" i="2"/>
  <c r="G370" i="51"/>
  <c r="E333" i="2"/>
  <c r="G332" i="51"/>
  <c r="E345" i="2"/>
  <c r="G103" i="51"/>
  <c r="E357" i="2"/>
  <c r="G514" i="51"/>
  <c r="E365" i="2"/>
  <c r="G281" i="51"/>
  <c r="E377" i="2"/>
  <c r="G739" i="51"/>
  <c r="E389" i="2"/>
  <c r="G209" i="51"/>
  <c r="E401" i="2"/>
  <c r="G575" i="51"/>
  <c r="E409" i="2"/>
  <c r="G744" i="51"/>
  <c r="E421" i="2"/>
  <c r="G720" i="51"/>
  <c r="E433" i="2"/>
  <c r="G220" i="51"/>
  <c r="E441" i="2"/>
  <c r="G232" i="51"/>
  <c r="E453" i="2"/>
  <c r="G268" i="51"/>
  <c r="E465" i="2"/>
  <c r="G43" i="51"/>
  <c r="E477" i="2"/>
  <c r="G724" i="51"/>
  <c r="E489" i="2"/>
  <c r="G369" i="51"/>
  <c r="E497" i="2"/>
  <c r="G574" i="51"/>
  <c r="E509" i="2"/>
  <c r="G563" i="51"/>
  <c r="E521" i="2"/>
  <c r="G227" i="51"/>
  <c r="E529" i="2"/>
  <c r="G571" i="51"/>
  <c r="E541" i="2"/>
  <c r="G389" i="51"/>
  <c r="E10" i="2"/>
  <c r="G56" i="51"/>
  <c r="E14" i="2"/>
  <c r="G45" i="51"/>
  <c r="E18" i="2"/>
  <c r="G471" i="51"/>
  <c r="E22" i="2"/>
  <c r="G318" i="51"/>
  <c r="E26" i="2"/>
  <c r="G289" i="51"/>
  <c r="E30" i="2"/>
  <c r="G692" i="51"/>
  <c r="E34" i="2"/>
  <c r="G751" i="51"/>
  <c r="E38" i="2"/>
  <c r="G482" i="51"/>
  <c r="E42" i="2"/>
  <c r="G704" i="51"/>
  <c r="E46" i="2"/>
  <c r="E50" i="2"/>
  <c r="G333" i="51"/>
  <c r="E54" i="2"/>
  <c r="G730" i="51"/>
  <c r="E58" i="2"/>
  <c r="G454" i="51"/>
  <c r="E62" i="2"/>
  <c r="G530" i="51"/>
  <c r="E66" i="2"/>
  <c r="G157" i="51"/>
  <c r="E70" i="2"/>
  <c r="G52" i="51"/>
  <c r="E74" i="2"/>
  <c r="G301" i="51"/>
  <c r="E78" i="2"/>
  <c r="G609" i="51"/>
  <c r="E82" i="2"/>
  <c r="G163" i="51"/>
  <c r="E86" i="2"/>
  <c r="G210" i="51"/>
  <c r="E90" i="2"/>
  <c r="G286" i="51"/>
  <c r="E94" i="2"/>
  <c r="G697" i="51"/>
  <c r="E98" i="2"/>
  <c r="G594" i="51"/>
  <c r="E102" i="2"/>
  <c r="G510" i="51"/>
  <c r="E106" i="2"/>
  <c r="G336" i="51"/>
  <c r="E110" i="2"/>
  <c r="G522" i="51"/>
  <c r="E114" i="2"/>
  <c r="G129" i="51"/>
  <c r="E118" i="2"/>
  <c r="G258" i="51"/>
  <c r="E122" i="2"/>
  <c r="G19" i="51"/>
  <c r="E126" i="2"/>
  <c r="G642" i="51"/>
  <c r="E130" i="2"/>
  <c r="G181" i="51"/>
  <c r="E134" i="2"/>
  <c r="G10" i="51"/>
  <c r="E138" i="2"/>
  <c r="G603" i="51"/>
  <c r="E142" i="2"/>
  <c r="G467" i="51"/>
  <c r="E146" i="2"/>
  <c r="G405" i="51"/>
  <c r="E150" i="2"/>
  <c r="G233" i="51"/>
  <c r="E154" i="2"/>
  <c r="G158" i="51"/>
  <c r="E158" i="2"/>
  <c r="G502" i="51"/>
  <c r="E162" i="2"/>
  <c r="G204" i="51"/>
  <c r="E166" i="2"/>
  <c r="G500" i="51"/>
  <c r="E170" i="2"/>
  <c r="G387" i="51"/>
  <c r="E174" i="2"/>
  <c r="G100" i="51"/>
  <c r="E178" i="2"/>
  <c r="G515" i="51"/>
  <c r="E182" i="2"/>
  <c r="G461" i="51"/>
  <c r="E186" i="2"/>
  <c r="E190" i="2"/>
  <c r="G156" i="51"/>
  <c r="E194" i="2"/>
  <c r="G477" i="51"/>
  <c r="E198" i="2"/>
  <c r="G344" i="51"/>
  <c r="E202" i="2"/>
  <c r="G360" i="51"/>
  <c r="E206" i="2"/>
  <c r="G358" i="51"/>
  <c r="E210" i="2"/>
  <c r="G295" i="51"/>
  <c r="E214" i="2"/>
  <c r="G591" i="51"/>
  <c r="E218" i="2"/>
  <c r="G149" i="51"/>
  <c r="E222" i="2"/>
  <c r="G626" i="51"/>
  <c r="E226" i="2"/>
  <c r="G150" i="51"/>
  <c r="E230" i="2"/>
  <c r="G608" i="51"/>
  <c r="E234" i="2"/>
  <c r="G462" i="51"/>
  <c r="E238" i="2"/>
  <c r="G672" i="51"/>
  <c r="E242" i="2"/>
  <c r="G436" i="51"/>
  <c r="E246" i="2"/>
  <c r="G634" i="51"/>
  <c r="E250" i="2"/>
  <c r="G401" i="51"/>
  <c r="E254" i="2"/>
  <c r="G746" i="51"/>
  <c r="E258" i="2"/>
  <c r="G253" i="51"/>
  <c r="E262" i="2"/>
  <c r="G342" i="51"/>
  <c r="E266" i="2"/>
  <c r="G716" i="51"/>
  <c r="E270" i="2"/>
  <c r="G481" i="51"/>
  <c r="E274" i="2"/>
  <c r="G581" i="51"/>
  <c r="E278" i="2"/>
  <c r="G225" i="51"/>
  <c r="E282" i="2"/>
  <c r="G168" i="51"/>
  <c r="E286" i="2"/>
  <c r="E290" i="2"/>
  <c r="G97" i="51"/>
  <c r="E294" i="2"/>
  <c r="G618" i="51"/>
  <c r="E298" i="2"/>
  <c r="G161" i="51"/>
  <c r="E302" i="2"/>
  <c r="G446" i="51"/>
  <c r="E306" i="2"/>
  <c r="G595" i="51"/>
  <c r="E310" i="2"/>
  <c r="G636" i="51"/>
  <c r="E314" i="2"/>
  <c r="G533" i="51"/>
  <c r="E318" i="2"/>
  <c r="G269" i="51"/>
  <c r="E322" i="2"/>
  <c r="G572" i="51"/>
  <c r="E326" i="2"/>
  <c r="G223" i="51"/>
  <c r="E330" i="2"/>
  <c r="G230" i="51"/>
  <c r="E334" i="2"/>
  <c r="G329" i="51"/>
  <c r="E338" i="2"/>
  <c r="G499" i="51"/>
  <c r="E342" i="2"/>
  <c r="G631" i="51"/>
  <c r="E346" i="2"/>
  <c r="G13" i="51"/>
  <c r="E350" i="2"/>
  <c r="G88" i="51"/>
  <c r="E354" i="2"/>
  <c r="G589" i="51"/>
  <c r="E358" i="2"/>
  <c r="G143" i="51"/>
  <c r="E362" i="2"/>
  <c r="G699" i="51"/>
  <c r="E366" i="2"/>
  <c r="G131" i="51"/>
  <c r="E370" i="2"/>
  <c r="G453" i="51"/>
  <c r="E374" i="2"/>
  <c r="G512" i="51"/>
  <c r="E378" i="2"/>
  <c r="G276" i="51"/>
  <c r="E382" i="2"/>
  <c r="G254" i="51"/>
  <c r="E386" i="2"/>
  <c r="G298" i="51"/>
  <c r="E390" i="2"/>
  <c r="G713" i="51"/>
  <c r="E394" i="2"/>
  <c r="G206" i="51"/>
  <c r="E398" i="2"/>
  <c r="G669" i="51"/>
  <c r="E402" i="2"/>
  <c r="G725" i="51"/>
  <c r="E406" i="2"/>
  <c r="G666" i="51"/>
  <c r="E410" i="2"/>
  <c r="G616" i="51"/>
  <c r="E414" i="2"/>
  <c r="G568" i="51"/>
  <c r="E418" i="2"/>
  <c r="G251" i="51"/>
  <c r="E422" i="2"/>
  <c r="G362" i="51"/>
  <c r="E426" i="2"/>
  <c r="G536" i="51"/>
  <c r="E430" i="2"/>
  <c r="G614" i="51"/>
  <c r="E434" i="2"/>
  <c r="G665" i="51"/>
  <c r="E438" i="2"/>
  <c r="G132" i="51"/>
  <c r="E442" i="2"/>
  <c r="G185" i="51"/>
  <c r="E446" i="2"/>
  <c r="G205" i="51"/>
  <c r="E450" i="2"/>
  <c r="G732" i="51"/>
  <c r="E454" i="2"/>
  <c r="G78" i="51"/>
  <c r="E458" i="2"/>
  <c r="G297" i="51"/>
  <c r="E462" i="2"/>
  <c r="G367" i="51"/>
  <c r="E466" i="2"/>
  <c r="G736" i="51"/>
  <c r="E470" i="2"/>
  <c r="G590" i="51"/>
  <c r="E474" i="2"/>
  <c r="G346" i="51"/>
  <c r="E478" i="2"/>
  <c r="G544" i="51"/>
  <c r="E482" i="2"/>
  <c r="G693" i="51"/>
  <c r="E486" i="2"/>
  <c r="G25" i="51"/>
  <c r="E490" i="2"/>
  <c r="G702" i="51"/>
  <c r="E494" i="2"/>
  <c r="G68" i="51"/>
  <c r="E498" i="2"/>
  <c r="G189" i="51"/>
  <c r="E502" i="2"/>
  <c r="G556" i="51"/>
  <c r="E506" i="2"/>
  <c r="G394" i="51"/>
  <c r="E510" i="2"/>
  <c r="G675" i="51"/>
  <c r="E514" i="2"/>
  <c r="G311" i="51"/>
  <c r="E518" i="2"/>
  <c r="G542" i="51"/>
  <c r="E522" i="2"/>
  <c r="G503" i="51"/>
  <c r="E526" i="2"/>
  <c r="G229" i="51"/>
  <c r="E530" i="2"/>
  <c r="G74" i="51"/>
  <c r="E534" i="2"/>
  <c r="G126" i="51"/>
  <c r="E538" i="2"/>
  <c r="G596" i="51"/>
  <c r="E542" i="2"/>
  <c r="G73" i="51"/>
  <c r="E546" i="2"/>
  <c r="G53" i="51"/>
  <c r="E550" i="2"/>
  <c r="G324" i="51"/>
  <c r="E554" i="2"/>
  <c r="G26" i="51"/>
  <c r="E558" i="2"/>
  <c r="G315" i="51"/>
  <c r="E562" i="2"/>
  <c r="G192" i="51"/>
  <c r="E566" i="2"/>
  <c r="G469" i="51"/>
  <c r="E570" i="2"/>
  <c r="G374" i="51"/>
  <c r="E574" i="2"/>
  <c r="G459" i="51"/>
  <c r="E578" i="2"/>
  <c r="G435" i="51"/>
  <c r="E582" i="2"/>
  <c r="G159" i="51"/>
  <c r="E586" i="2"/>
  <c r="G706" i="51"/>
  <c r="E590" i="2"/>
  <c r="G698" i="51"/>
  <c r="E594" i="2"/>
  <c r="G554" i="51"/>
  <c r="E598" i="2"/>
  <c r="E602" i="2"/>
  <c r="G355" i="51"/>
  <c r="E606" i="2"/>
  <c r="G586" i="51"/>
  <c r="E610" i="2"/>
  <c r="G294" i="51"/>
  <c r="E614" i="2"/>
  <c r="G371" i="51"/>
  <c r="E618" i="2"/>
  <c r="G527" i="51"/>
  <c r="E622" i="2"/>
  <c r="G731" i="51"/>
  <c r="E626" i="2"/>
  <c r="G564" i="51"/>
  <c r="E630" i="2"/>
  <c r="G305" i="51"/>
  <c r="E634" i="2"/>
  <c r="G357" i="51"/>
  <c r="E638" i="2"/>
  <c r="G81" i="51"/>
  <c r="E642" i="2"/>
  <c r="G486" i="51"/>
  <c r="E646" i="2"/>
  <c r="G133" i="51"/>
  <c r="E650" i="2"/>
  <c r="G66" i="51"/>
  <c r="E654" i="2"/>
  <c r="G549" i="51"/>
  <c r="E658" i="2"/>
  <c r="G139" i="51"/>
  <c r="E662" i="2"/>
  <c r="G580" i="51"/>
  <c r="E666" i="2"/>
  <c r="G509" i="51"/>
  <c r="E670" i="2"/>
  <c r="G177" i="51"/>
  <c r="E674" i="2"/>
  <c r="E678" i="2"/>
  <c r="G361" i="51"/>
  <c r="E682" i="2"/>
  <c r="G331" i="51"/>
  <c r="E686" i="2"/>
  <c r="G451" i="51"/>
  <c r="E690" i="2"/>
  <c r="G299" i="51"/>
  <c r="E694" i="2"/>
  <c r="G267" i="51"/>
  <c r="E698" i="2"/>
  <c r="G561" i="51"/>
  <c r="E702" i="2"/>
  <c r="G601" i="51"/>
  <c r="E706" i="2"/>
  <c r="G489" i="51"/>
  <c r="E710" i="2"/>
  <c r="G354" i="51"/>
  <c r="E714" i="2"/>
  <c r="G525" i="51"/>
  <c r="E718" i="2"/>
  <c r="G553" i="51"/>
  <c r="E722" i="2"/>
  <c r="G124" i="51"/>
  <c r="E726" i="2"/>
  <c r="G195" i="51"/>
  <c r="E730" i="2"/>
  <c r="G397" i="51"/>
  <c r="E736" i="2"/>
  <c r="G215" i="51"/>
  <c r="E740" i="2"/>
  <c r="G707" i="51"/>
  <c r="G137" i="51"/>
  <c r="E742" i="2"/>
  <c r="G432" i="51"/>
  <c r="E746" i="2"/>
  <c r="G323" i="51"/>
  <c r="E750" i="2"/>
  <c r="G340" i="51"/>
  <c r="E756" i="2"/>
  <c r="C389" i="51"/>
  <c r="F10" i="2"/>
  <c r="C56" i="51"/>
  <c r="F14" i="2"/>
  <c r="C45" i="51"/>
  <c r="F18" i="2"/>
  <c r="C471" i="51"/>
  <c r="F22" i="2"/>
  <c r="C318" i="51"/>
  <c r="F26" i="2"/>
  <c r="C289" i="51"/>
  <c r="F30" i="2"/>
  <c r="C692" i="51"/>
  <c r="F34" i="2"/>
  <c r="C751" i="51"/>
  <c r="F38" i="2"/>
  <c r="C482" i="51"/>
  <c r="F42" i="2"/>
  <c r="C704" i="51"/>
  <c r="F46" i="2"/>
  <c r="F50" i="2"/>
  <c r="C333" i="51"/>
  <c r="F54" i="2"/>
  <c r="C730" i="51"/>
  <c r="F58" i="2"/>
  <c r="C454" i="51"/>
  <c r="F62" i="2"/>
  <c r="C530" i="51"/>
  <c r="F66" i="2"/>
  <c r="C157" i="51"/>
  <c r="F70" i="2"/>
  <c r="C52" i="51"/>
  <c r="F74" i="2"/>
  <c r="C301" i="51"/>
  <c r="F78" i="2"/>
  <c r="C609" i="51"/>
  <c r="F82" i="2"/>
  <c r="C163" i="51"/>
  <c r="F86" i="2"/>
  <c r="C210" i="51"/>
  <c r="F90" i="2"/>
  <c r="C286" i="51"/>
  <c r="F94" i="2"/>
  <c r="C697" i="51"/>
  <c r="F98" i="2"/>
  <c r="C594" i="51"/>
  <c r="F102" i="2"/>
  <c r="C510" i="51"/>
  <c r="F106" i="2"/>
  <c r="C336" i="51"/>
  <c r="F110" i="2"/>
  <c r="C522" i="51"/>
  <c r="F114" i="2"/>
  <c r="C129" i="51"/>
  <c r="F118" i="2"/>
  <c r="C258" i="51"/>
  <c r="F122" i="2"/>
  <c r="C19" i="51"/>
  <c r="F126" i="2"/>
  <c r="C642" i="51"/>
  <c r="F130" i="2"/>
  <c r="C181" i="51"/>
  <c r="F134" i="2"/>
  <c r="C10" i="51"/>
  <c r="F138" i="2"/>
  <c r="C603" i="51"/>
  <c r="F142" i="2"/>
  <c r="C467" i="51"/>
  <c r="F146" i="2"/>
  <c r="C405" i="51"/>
  <c r="F150" i="2"/>
  <c r="C233" i="51"/>
  <c r="F154" i="2"/>
  <c r="C158" i="51"/>
  <c r="F158" i="2"/>
  <c r="C502" i="51"/>
  <c r="F162" i="2"/>
  <c r="C204" i="51"/>
  <c r="F166" i="2"/>
  <c r="C500" i="51"/>
  <c r="F170" i="2"/>
  <c r="C387" i="51"/>
  <c r="F174" i="2"/>
  <c r="C100" i="51"/>
  <c r="F178" i="2"/>
  <c r="C515" i="51"/>
  <c r="F182" i="2"/>
  <c r="C461" i="51"/>
  <c r="F186" i="2"/>
  <c r="F190" i="2"/>
  <c r="C156" i="51"/>
  <c r="F194" i="2"/>
  <c r="C477" i="51"/>
  <c r="F198" i="2"/>
  <c r="C344" i="51"/>
  <c r="F202" i="2"/>
  <c r="C360" i="51"/>
  <c r="F206" i="2"/>
  <c r="C358" i="51"/>
  <c r="F210" i="2"/>
  <c r="C295" i="51"/>
  <c r="F214" i="2"/>
  <c r="C591" i="51"/>
  <c r="F218" i="2"/>
  <c r="C149" i="51"/>
  <c r="F222" i="2"/>
  <c r="C626" i="51"/>
  <c r="F226" i="2"/>
  <c r="C150" i="51"/>
  <c r="F230" i="2"/>
  <c r="C608" i="51"/>
  <c r="F234" i="2"/>
  <c r="C462" i="51"/>
  <c r="F238" i="2"/>
  <c r="C672" i="51"/>
  <c r="F242" i="2"/>
  <c r="C436" i="51"/>
  <c r="F246" i="2"/>
  <c r="C634" i="51"/>
  <c r="F250" i="2"/>
  <c r="C401" i="51"/>
  <c r="F254" i="2"/>
  <c r="C746" i="51"/>
  <c r="F258" i="2"/>
  <c r="C253" i="51"/>
  <c r="F262" i="2"/>
  <c r="C342" i="51"/>
  <c r="F266" i="2"/>
  <c r="C716" i="51"/>
  <c r="F270" i="2"/>
  <c r="C481" i="51"/>
  <c r="F274" i="2"/>
  <c r="C581" i="51"/>
  <c r="F278" i="2"/>
  <c r="C225" i="51"/>
  <c r="F282" i="2"/>
  <c r="C168" i="51"/>
  <c r="F286" i="2"/>
  <c r="F290" i="2"/>
  <c r="C97" i="51"/>
  <c r="F294" i="2"/>
  <c r="C618" i="51"/>
  <c r="F298" i="2"/>
  <c r="C161" i="51"/>
  <c r="F302" i="2"/>
  <c r="C446" i="51"/>
  <c r="F306" i="2"/>
  <c r="C595" i="51"/>
  <c r="F310" i="2"/>
  <c r="C636" i="51"/>
  <c r="F314" i="2"/>
  <c r="C533" i="51"/>
  <c r="F318" i="2"/>
  <c r="C269" i="51"/>
  <c r="F322" i="2"/>
  <c r="C572" i="51"/>
  <c r="F326" i="2"/>
  <c r="C223" i="51"/>
  <c r="F330" i="2"/>
  <c r="C230" i="51"/>
  <c r="F334" i="2"/>
  <c r="C329" i="51"/>
  <c r="F338" i="2"/>
  <c r="C499" i="51"/>
  <c r="F342" i="2"/>
  <c r="C631" i="51"/>
  <c r="F346" i="2"/>
  <c r="C13" i="51"/>
  <c r="F350" i="2"/>
  <c r="C88" i="51"/>
  <c r="F354" i="2"/>
  <c r="C589" i="51"/>
  <c r="F358" i="2"/>
  <c r="C143" i="51"/>
  <c r="F362" i="2"/>
  <c r="C699" i="51"/>
  <c r="F366" i="2"/>
  <c r="C131" i="51"/>
  <c r="F370" i="2"/>
  <c r="C453" i="51"/>
  <c r="F374" i="2"/>
  <c r="C512" i="51"/>
  <c r="F378" i="2"/>
  <c r="C276" i="51"/>
  <c r="F382" i="2"/>
  <c r="C254" i="51"/>
  <c r="F386" i="2"/>
  <c r="C298" i="51"/>
  <c r="F390" i="2"/>
  <c r="C713" i="51"/>
  <c r="F394" i="2"/>
  <c r="C206" i="51"/>
  <c r="F398" i="2"/>
  <c r="C669" i="51"/>
  <c r="F402" i="2"/>
  <c r="C725" i="51"/>
  <c r="F406" i="2"/>
  <c r="C666" i="51"/>
  <c r="F410" i="2"/>
  <c r="C616" i="51"/>
  <c r="F414" i="2"/>
  <c r="C568" i="51"/>
  <c r="F418" i="2"/>
  <c r="C251" i="51"/>
  <c r="F422" i="2"/>
  <c r="C362" i="51"/>
  <c r="F426" i="2"/>
  <c r="C536" i="51"/>
  <c r="F430" i="2"/>
  <c r="C614" i="51"/>
  <c r="F434" i="2"/>
  <c r="C665" i="51"/>
  <c r="F438" i="2"/>
  <c r="C132" i="51"/>
  <c r="F442" i="2"/>
  <c r="C185" i="51"/>
  <c r="F446" i="2"/>
  <c r="C205" i="51"/>
  <c r="F450" i="2"/>
  <c r="C732" i="51"/>
  <c r="F454" i="2"/>
  <c r="C78" i="51"/>
  <c r="F458" i="2"/>
  <c r="C297" i="51"/>
  <c r="F462" i="2"/>
  <c r="C367" i="51"/>
  <c r="F466" i="2"/>
  <c r="C736" i="51"/>
  <c r="F470" i="2"/>
  <c r="C590" i="51"/>
  <c r="F474" i="2"/>
  <c r="C346" i="51"/>
  <c r="F478" i="2"/>
  <c r="C544" i="51"/>
  <c r="F482" i="2"/>
  <c r="C693" i="51"/>
  <c r="F486" i="2"/>
  <c r="C25" i="51"/>
  <c r="F490" i="2"/>
  <c r="C702" i="51"/>
  <c r="F494" i="2"/>
  <c r="C68" i="51"/>
  <c r="F498" i="2"/>
  <c r="C189" i="51"/>
  <c r="F502" i="2"/>
  <c r="C556" i="51"/>
  <c r="F506" i="2"/>
  <c r="C394" i="51"/>
  <c r="F510" i="2"/>
  <c r="C675" i="51"/>
  <c r="F514" i="2"/>
  <c r="C311" i="51"/>
  <c r="F518" i="2"/>
  <c r="C542" i="51"/>
  <c r="F522" i="2"/>
  <c r="C503" i="51"/>
  <c r="F526" i="2"/>
  <c r="C229" i="51"/>
  <c r="F530" i="2"/>
  <c r="C74" i="51"/>
  <c r="F534" i="2"/>
  <c r="C126" i="51"/>
  <c r="F538" i="2"/>
  <c r="C596" i="51"/>
  <c r="F542" i="2"/>
  <c r="C73" i="51"/>
  <c r="F546" i="2"/>
  <c r="C53" i="51"/>
  <c r="F550" i="2"/>
  <c r="C324" i="51"/>
  <c r="F554" i="2"/>
  <c r="C26" i="51"/>
  <c r="F558" i="2"/>
  <c r="C315" i="51"/>
  <c r="F562" i="2"/>
  <c r="F566" i="2"/>
  <c r="C192" i="51"/>
  <c r="C469" i="51"/>
  <c r="F570" i="2"/>
  <c r="C374" i="51"/>
  <c r="F574" i="2"/>
  <c r="C459" i="51"/>
  <c r="F578" i="2"/>
  <c r="C435" i="51"/>
  <c r="F582" i="2"/>
  <c r="C159" i="51"/>
  <c r="F586" i="2"/>
  <c r="C706" i="51"/>
  <c r="F590" i="2"/>
  <c r="C698" i="51"/>
  <c r="F594" i="2"/>
  <c r="F598" i="2"/>
  <c r="C554" i="51"/>
  <c r="F602" i="2"/>
  <c r="C355" i="51"/>
  <c r="F606" i="2"/>
  <c r="C586" i="51"/>
  <c r="F610" i="2"/>
  <c r="C294" i="51"/>
  <c r="F614" i="2"/>
  <c r="C371" i="51"/>
  <c r="F618" i="2"/>
  <c r="C527" i="51"/>
  <c r="F622" i="2"/>
  <c r="C731" i="51"/>
  <c r="F626" i="2"/>
  <c r="C564" i="51"/>
  <c r="F630" i="2"/>
  <c r="C305" i="51"/>
  <c r="F634" i="2"/>
  <c r="C357" i="51"/>
  <c r="F638" i="2"/>
  <c r="C81" i="51"/>
  <c r="F642" i="2"/>
  <c r="C486" i="51"/>
  <c r="F646" i="2"/>
  <c r="C133" i="51"/>
  <c r="F650" i="2"/>
  <c r="C66" i="51"/>
  <c r="F654" i="2"/>
  <c r="C549" i="51"/>
  <c r="F658" i="2"/>
  <c r="C139" i="51"/>
  <c r="F662" i="2"/>
  <c r="C580" i="51"/>
  <c r="F666" i="2"/>
  <c r="C509" i="51"/>
  <c r="F670" i="2"/>
  <c r="C177" i="51"/>
  <c r="F674" i="2"/>
  <c r="F678" i="2"/>
  <c r="C361" i="51"/>
  <c r="F682" i="2"/>
  <c r="C331" i="51"/>
  <c r="F686" i="2"/>
  <c r="C451" i="51"/>
  <c r="F690" i="2"/>
  <c r="C299" i="51"/>
  <c r="F694" i="2"/>
  <c r="C267" i="51"/>
  <c r="F698" i="2"/>
  <c r="C561" i="51"/>
  <c r="F702" i="2"/>
  <c r="C601" i="51"/>
  <c r="F706" i="2"/>
  <c r="C489" i="51"/>
  <c r="F710" i="2"/>
  <c r="C354" i="51"/>
  <c r="F714" i="2"/>
  <c r="C525" i="51"/>
  <c r="F718" i="2"/>
  <c r="F722" i="2"/>
  <c r="C553" i="51"/>
  <c r="C124" i="51"/>
  <c r="F726" i="2"/>
  <c r="F730" i="2"/>
  <c r="C195" i="51"/>
  <c r="C397" i="51"/>
  <c r="F736" i="2"/>
  <c r="C215" i="51"/>
  <c r="F740" i="2"/>
  <c r="C707" i="51"/>
  <c r="C137" i="51"/>
  <c r="F742" i="2"/>
  <c r="C432" i="51"/>
  <c r="F746" i="2"/>
  <c r="C323" i="51"/>
  <c r="F750" i="2"/>
  <c r="F756" i="2"/>
  <c r="C340" i="51"/>
  <c r="F389" i="51"/>
  <c r="C10" i="2"/>
  <c r="F56" i="51"/>
  <c r="C14" i="2"/>
  <c r="F45" i="51"/>
  <c r="C18" i="2"/>
  <c r="F471" i="51"/>
  <c r="C22" i="2"/>
  <c r="F318" i="51"/>
  <c r="C26" i="2"/>
  <c r="F289" i="51"/>
  <c r="C30" i="2"/>
  <c r="F692" i="51"/>
  <c r="C34" i="2"/>
  <c r="F751" i="51"/>
  <c r="C38" i="2"/>
  <c r="F482" i="51"/>
  <c r="C42" i="2"/>
  <c r="F704" i="51"/>
  <c r="C46" i="2"/>
  <c r="C50" i="2"/>
  <c r="F333" i="51"/>
  <c r="C54" i="2"/>
  <c r="F730" i="51"/>
  <c r="C58" i="2"/>
  <c r="F454" i="51"/>
  <c r="C62" i="2"/>
  <c r="F530" i="51"/>
  <c r="C66" i="2"/>
  <c r="F157" i="51"/>
  <c r="C70" i="2"/>
  <c r="F52" i="51"/>
  <c r="C74" i="2"/>
  <c r="F301" i="51"/>
  <c r="C78" i="2"/>
  <c r="F609" i="51"/>
  <c r="C82" i="2"/>
  <c r="F163" i="51"/>
  <c r="C86" i="2"/>
  <c r="F210" i="51"/>
  <c r="C90" i="2"/>
  <c r="F286" i="51"/>
  <c r="C94" i="2"/>
  <c r="F697" i="51"/>
  <c r="C98" i="2"/>
  <c r="F594" i="51"/>
  <c r="C102" i="2"/>
  <c r="F510" i="51"/>
  <c r="C106" i="2"/>
  <c r="F336" i="51"/>
  <c r="C110" i="2"/>
  <c r="F522" i="51"/>
  <c r="C114" i="2"/>
  <c r="F129" i="51"/>
  <c r="C118" i="2"/>
  <c r="F258" i="51"/>
  <c r="C122" i="2"/>
  <c r="F19" i="51"/>
  <c r="C126" i="2"/>
  <c r="F642" i="51"/>
  <c r="C130" i="2"/>
  <c r="F181" i="51"/>
  <c r="C134" i="2"/>
  <c r="F10" i="51"/>
  <c r="C138" i="2"/>
  <c r="F603" i="51"/>
  <c r="C142" i="2"/>
  <c r="F467" i="51"/>
  <c r="C146" i="2"/>
  <c r="F405" i="51"/>
  <c r="C150" i="2"/>
  <c r="F233" i="51"/>
  <c r="C154" i="2"/>
  <c r="F158" i="51"/>
  <c r="C158" i="2"/>
  <c r="F502" i="51"/>
  <c r="C162" i="2"/>
  <c r="F204" i="51"/>
  <c r="C166" i="2"/>
  <c r="F500" i="51"/>
  <c r="C170" i="2"/>
  <c r="F387" i="51"/>
  <c r="C174" i="2"/>
  <c r="F100" i="51"/>
  <c r="C178" i="2"/>
  <c r="F515" i="51"/>
  <c r="C182" i="2"/>
  <c r="F461" i="51"/>
  <c r="C186" i="2"/>
  <c r="C190" i="2"/>
  <c r="F156" i="51"/>
  <c r="C194" i="2"/>
  <c r="F477" i="51"/>
  <c r="C198" i="2"/>
  <c r="F344" i="51"/>
  <c r="C202" i="2"/>
  <c r="F360" i="51"/>
  <c r="C206" i="2"/>
  <c r="F358" i="51"/>
  <c r="C210" i="2"/>
  <c r="F295" i="51"/>
  <c r="C214" i="2"/>
  <c r="F591" i="51"/>
  <c r="C218" i="2"/>
  <c r="F149" i="51"/>
  <c r="C222" i="2"/>
  <c r="F626" i="51"/>
  <c r="C226" i="2"/>
  <c r="F150" i="51"/>
  <c r="C230" i="2"/>
  <c r="F608" i="51"/>
  <c r="C234" i="2"/>
  <c r="F462" i="51"/>
  <c r="C238" i="2"/>
  <c r="F672" i="51"/>
  <c r="C242" i="2"/>
  <c r="F436" i="51"/>
  <c r="C246" i="2"/>
  <c r="F634" i="51"/>
  <c r="C250" i="2"/>
  <c r="F401" i="51"/>
  <c r="C254" i="2"/>
  <c r="F746" i="51"/>
  <c r="C258" i="2"/>
  <c r="F253" i="51"/>
  <c r="C262" i="2"/>
  <c r="C266" i="2"/>
  <c r="F342" i="51"/>
  <c r="F716" i="51"/>
  <c r="C270" i="2"/>
  <c r="F481" i="51"/>
  <c r="C274" i="2"/>
  <c r="F581" i="51"/>
  <c r="C278" i="2"/>
  <c r="F225" i="51"/>
  <c r="C282" i="2"/>
  <c r="F168" i="51"/>
  <c r="C286" i="2"/>
  <c r="C290" i="2"/>
  <c r="F97" i="51"/>
  <c r="C294" i="2"/>
  <c r="F618" i="51"/>
  <c r="C298" i="2"/>
  <c r="F161" i="51"/>
  <c r="C302" i="2"/>
  <c r="F446" i="51"/>
  <c r="C306" i="2"/>
  <c r="F595" i="51"/>
  <c r="C310" i="2"/>
  <c r="F636" i="51"/>
  <c r="C314" i="2"/>
  <c r="F533" i="51"/>
  <c r="C318" i="2"/>
  <c r="F269" i="51"/>
  <c r="C322" i="2"/>
  <c r="F572" i="51"/>
  <c r="C326" i="2"/>
  <c r="F223" i="51"/>
  <c r="C330" i="2"/>
  <c r="F230" i="51"/>
  <c r="C334" i="2"/>
  <c r="F329" i="51"/>
  <c r="C338" i="2"/>
  <c r="F499" i="51"/>
  <c r="C342" i="2"/>
  <c r="F631" i="51"/>
  <c r="C346" i="2"/>
  <c r="F13" i="51"/>
  <c r="C350" i="2"/>
  <c r="F88" i="51"/>
  <c r="C354" i="2"/>
  <c r="F589" i="51"/>
  <c r="C358" i="2"/>
  <c r="F143" i="51"/>
  <c r="C362" i="2"/>
  <c r="F699" i="51"/>
  <c r="C366" i="2"/>
  <c r="F131" i="51"/>
  <c r="C370" i="2"/>
  <c r="F453" i="51"/>
  <c r="C374" i="2"/>
  <c r="F512" i="51"/>
  <c r="C378" i="2"/>
  <c r="F276" i="51"/>
  <c r="C382" i="2"/>
  <c r="F254" i="51"/>
  <c r="C386" i="2"/>
  <c r="F298" i="51"/>
  <c r="C390" i="2"/>
  <c r="F713" i="51"/>
  <c r="C394" i="2"/>
  <c r="F206" i="51"/>
  <c r="C398" i="2"/>
  <c r="F669" i="51"/>
  <c r="C402" i="2"/>
  <c r="F725" i="51"/>
  <c r="C406" i="2"/>
  <c r="F666" i="51"/>
  <c r="C410" i="2"/>
  <c r="F616" i="51"/>
  <c r="C414" i="2"/>
  <c r="F568" i="51"/>
  <c r="C418" i="2"/>
  <c r="F251" i="51"/>
  <c r="C422" i="2"/>
  <c r="F362" i="51"/>
  <c r="C426" i="2"/>
  <c r="F536" i="51"/>
  <c r="C430" i="2"/>
  <c r="F614" i="51"/>
  <c r="C434" i="2"/>
  <c r="F665" i="51"/>
  <c r="C438" i="2"/>
  <c r="F132" i="51"/>
  <c r="C442" i="2"/>
  <c r="F185" i="51"/>
  <c r="C446" i="2"/>
  <c r="F205" i="51"/>
  <c r="C450" i="2"/>
  <c r="F732" i="51"/>
  <c r="C454" i="2"/>
  <c r="F78" i="51"/>
  <c r="C458" i="2"/>
  <c r="F297" i="51"/>
  <c r="C462" i="2"/>
  <c r="F367" i="51"/>
  <c r="C466" i="2"/>
  <c r="F736" i="51"/>
  <c r="C470" i="2"/>
  <c r="F590" i="51"/>
  <c r="C474" i="2"/>
  <c r="F346" i="51"/>
  <c r="C478" i="2"/>
  <c r="F544" i="51"/>
  <c r="C482" i="2"/>
  <c r="F693" i="51"/>
  <c r="C486" i="2"/>
  <c r="F25" i="51"/>
  <c r="C490" i="2"/>
  <c r="F702" i="51"/>
  <c r="C494" i="2"/>
  <c r="F68" i="51"/>
  <c r="C498" i="2"/>
  <c r="F189" i="51"/>
  <c r="C502" i="2"/>
  <c r="F556" i="51"/>
  <c r="C506" i="2"/>
  <c r="F394" i="51"/>
  <c r="C510" i="2"/>
  <c r="F675" i="51"/>
  <c r="C514" i="2"/>
  <c r="F311" i="51"/>
  <c r="C518" i="2"/>
  <c r="F542" i="51"/>
  <c r="C522" i="2"/>
  <c r="F503" i="51"/>
  <c r="C526" i="2"/>
  <c r="F229" i="51"/>
  <c r="C530" i="2"/>
  <c r="F74" i="51"/>
  <c r="C534" i="2"/>
  <c r="F126" i="51"/>
  <c r="C538" i="2"/>
  <c r="F596" i="51"/>
  <c r="C542" i="2"/>
  <c r="F73" i="51"/>
  <c r="C546" i="2"/>
  <c r="F53" i="51"/>
  <c r="C550" i="2"/>
  <c r="F324" i="51"/>
  <c r="C554" i="2"/>
  <c r="F26" i="51"/>
  <c r="C558" i="2"/>
  <c r="F315" i="51"/>
  <c r="C562" i="2"/>
  <c r="F192" i="51"/>
  <c r="C566" i="2"/>
  <c r="F469" i="51"/>
  <c r="C570" i="2"/>
  <c r="F374" i="51"/>
  <c r="C574" i="2"/>
  <c r="F459" i="51"/>
  <c r="C578" i="2"/>
  <c r="F435" i="51"/>
  <c r="C582" i="2"/>
  <c r="F159" i="51"/>
  <c r="C586" i="2"/>
  <c r="F706" i="51"/>
  <c r="C590" i="2"/>
  <c r="F698" i="51"/>
  <c r="C594" i="2"/>
  <c r="F554" i="51"/>
  <c r="C598" i="2"/>
  <c r="C602" i="2"/>
  <c r="F355" i="51"/>
  <c r="C606" i="2"/>
  <c r="F586" i="51"/>
  <c r="C610" i="2"/>
  <c r="F294" i="51"/>
  <c r="C614" i="2"/>
  <c r="F371" i="51"/>
  <c r="C618" i="2"/>
  <c r="F527" i="51"/>
  <c r="C622" i="2"/>
  <c r="F731" i="51"/>
  <c r="C626" i="2"/>
  <c r="F564" i="51"/>
  <c r="C630" i="2"/>
  <c r="F305" i="51"/>
  <c r="C634" i="2"/>
  <c r="F357" i="51"/>
  <c r="C638" i="2"/>
  <c r="F81" i="51"/>
  <c r="C642" i="2"/>
  <c r="F486" i="51"/>
  <c r="C646" i="2"/>
  <c r="F133" i="51"/>
  <c r="C650" i="2"/>
  <c r="F66" i="51"/>
  <c r="C654" i="2"/>
  <c r="F549" i="51"/>
  <c r="C658" i="2"/>
  <c r="F139" i="51"/>
  <c r="C662" i="2"/>
  <c r="F580" i="51"/>
  <c r="C666" i="2"/>
  <c r="F509" i="51"/>
  <c r="C670" i="2"/>
  <c r="F177" i="51"/>
  <c r="C674" i="2"/>
  <c r="C678" i="2"/>
  <c r="F361" i="51"/>
  <c r="C682" i="2"/>
  <c r="F331" i="51"/>
  <c r="C686" i="2"/>
  <c r="F451" i="51"/>
  <c r="C690" i="2"/>
  <c r="F299" i="51"/>
  <c r="C694" i="2"/>
  <c r="F267" i="51"/>
  <c r="C698" i="2"/>
  <c r="F561" i="51"/>
  <c r="C702" i="2"/>
  <c r="F601" i="51"/>
  <c r="C706" i="2"/>
  <c r="F489" i="51"/>
  <c r="C710" i="2"/>
  <c r="F354" i="51"/>
  <c r="C714" i="2"/>
  <c r="F525" i="51"/>
  <c r="C718" i="2"/>
  <c r="F553" i="51"/>
  <c r="C722" i="2"/>
  <c r="F124" i="51"/>
  <c r="C726" i="2"/>
  <c r="F195" i="51"/>
  <c r="C730" i="2"/>
  <c r="F397" i="51"/>
  <c r="C736" i="2"/>
  <c r="F215" i="51"/>
  <c r="C740" i="2"/>
  <c r="F707" i="51"/>
  <c r="F137" i="51"/>
  <c r="C742" i="2"/>
  <c r="F432" i="51"/>
  <c r="C746" i="2"/>
  <c r="F323" i="51"/>
  <c r="C750" i="2"/>
  <c r="F340" i="51"/>
  <c r="C756" i="2"/>
  <c r="B389" i="51"/>
  <c r="B10" i="2"/>
  <c r="B56" i="51"/>
  <c r="B14" i="2"/>
  <c r="B45" i="51"/>
  <c r="B18" i="2"/>
  <c r="B471" i="51"/>
  <c r="B22" i="2"/>
  <c r="B318" i="51"/>
  <c r="B26" i="2"/>
  <c r="B289" i="51"/>
  <c r="B30" i="2"/>
  <c r="B692" i="51"/>
  <c r="B34" i="2"/>
  <c r="B751" i="51"/>
  <c r="B38" i="2"/>
  <c r="B482" i="51"/>
  <c r="B42" i="2"/>
  <c r="B704" i="51"/>
  <c r="B46" i="2"/>
  <c r="B50" i="2"/>
  <c r="B333" i="51"/>
  <c r="B54" i="2"/>
  <c r="B730" i="51"/>
  <c r="B58" i="2"/>
  <c r="B454" i="51"/>
  <c r="B62" i="2"/>
  <c r="B530" i="51"/>
  <c r="B66" i="2"/>
  <c r="B157" i="51"/>
  <c r="B70" i="2"/>
  <c r="B52" i="51"/>
  <c r="B74" i="2"/>
  <c r="B301" i="51"/>
  <c r="B78" i="2"/>
  <c r="B609" i="51"/>
  <c r="B82" i="2"/>
  <c r="B163" i="51"/>
  <c r="B86" i="2"/>
  <c r="B210" i="51"/>
  <c r="B90" i="2"/>
  <c r="B286" i="51"/>
  <c r="B94" i="2"/>
  <c r="B697" i="51"/>
  <c r="B98" i="2"/>
  <c r="B594" i="51"/>
  <c r="B102" i="2"/>
  <c r="B510" i="51"/>
  <c r="B106" i="2"/>
  <c r="B336" i="51"/>
  <c r="B110" i="2"/>
  <c r="B522" i="51"/>
  <c r="B114" i="2"/>
  <c r="B129" i="51"/>
  <c r="B118" i="2"/>
  <c r="B258" i="51"/>
  <c r="B122" i="2"/>
  <c r="B19" i="51"/>
  <c r="B126" i="2"/>
  <c r="B642" i="51"/>
  <c r="B130" i="2"/>
  <c r="B181" i="51"/>
  <c r="B134" i="2"/>
  <c r="B10" i="51"/>
  <c r="B138" i="2"/>
  <c r="B603" i="51"/>
  <c r="B142" i="2"/>
  <c r="B467" i="51"/>
  <c r="B146" i="2"/>
  <c r="B405" i="51"/>
  <c r="B150" i="2"/>
  <c r="B233" i="51"/>
  <c r="B154" i="2"/>
  <c r="B158" i="51"/>
  <c r="B158" i="2"/>
  <c r="B502" i="51"/>
  <c r="B162" i="2"/>
  <c r="B204" i="51"/>
  <c r="B166" i="2"/>
  <c r="B500" i="51"/>
  <c r="B170" i="2"/>
  <c r="B387" i="51"/>
  <c r="B174" i="2"/>
  <c r="B100" i="51"/>
  <c r="B178" i="2"/>
  <c r="B515" i="51"/>
  <c r="B182" i="2"/>
  <c r="B461" i="51"/>
  <c r="B186" i="2"/>
  <c r="B190" i="2"/>
  <c r="B156" i="51"/>
  <c r="B194" i="2"/>
  <c r="B477" i="51"/>
  <c r="B198" i="2"/>
  <c r="B344" i="51"/>
  <c r="B202" i="2"/>
  <c r="B360" i="51"/>
  <c r="B206" i="2"/>
  <c r="B358" i="51"/>
  <c r="B210" i="2"/>
  <c r="B295" i="51"/>
  <c r="B214" i="2"/>
  <c r="B591" i="51"/>
  <c r="B218" i="2"/>
  <c r="B149" i="51"/>
  <c r="B222" i="2"/>
  <c r="B626" i="51"/>
  <c r="B226" i="2"/>
  <c r="B150" i="51"/>
  <c r="B230" i="2"/>
  <c r="B608" i="51"/>
  <c r="B234" i="2"/>
  <c r="B462" i="51"/>
  <c r="B238" i="2"/>
  <c r="B672" i="51"/>
  <c r="B242" i="2"/>
  <c r="B436" i="51"/>
  <c r="B246" i="2"/>
  <c r="B634" i="51"/>
  <c r="B250" i="2"/>
  <c r="B401" i="51"/>
  <c r="B254" i="2"/>
  <c r="B746" i="51"/>
  <c r="B258" i="2"/>
  <c r="B253" i="51"/>
  <c r="B262" i="2"/>
  <c r="B342" i="51"/>
  <c r="B266" i="2"/>
  <c r="B716" i="51"/>
  <c r="B270" i="2"/>
  <c r="B481" i="51"/>
  <c r="B274" i="2"/>
  <c r="B581" i="51"/>
  <c r="B278" i="2"/>
  <c r="B225" i="51"/>
  <c r="B282" i="2"/>
  <c r="B168" i="51"/>
  <c r="B286" i="2"/>
  <c r="B290" i="2"/>
  <c r="B97" i="51"/>
  <c r="B294" i="2"/>
  <c r="B618" i="51"/>
  <c r="B298" i="2"/>
  <c r="B161" i="51"/>
  <c r="B302" i="2"/>
  <c r="B446" i="51"/>
  <c r="B306" i="2"/>
  <c r="B595" i="51"/>
  <c r="B310" i="2"/>
  <c r="B636" i="51"/>
  <c r="B314" i="2"/>
  <c r="B533" i="51"/>
  <c r="B318" i="2"/>
  <c r="B269" i="51"/>
  <c r="B322" i="2"/>
  <c r="B572" i="51"/>
  <c r="B326" i="2"/>
  <c r="B223" i="51"/>
  <c r="B330" i="2"/>
  <c r="B230" i="51"/>
  <c r="B334" i="2"/>
  <c r="B329" i="51"/>
  <c r="B338" i="2"/>
  <c r="B499" i="51"/>
  <c r="B342" i="2"/>
  <c r="B631" i="51"/>
  <c r="B346" i="2"/>
  <c r="B13" i="51"/>
  <c r="B350" i="2"/>
  <c r="B88" i="51"/>
  <c r="B354" i="2"/>
  <c r="B589" i="51"/>
  <c r="B358" i="2"/>
  <c r="B143" i="51"/>
  <c r="B362" i="2"/>
  <c r="B699" i="51"/>
  <c r="B366" i="2"/>
  <c r="B131" i="51"/>
  <c r="B370" i="2"/>
  <c r="B453" i="51"/>
  <c r="B374" i="2"/>
  <c r="B512" i="51"/>
  <c r="B378" i="2"/>
  <c r="B276" i="51"/>
  <c r="B382" i="2"/>
  <c r="B254" i="51"/>
  <c r="B386" i="2"/>
  <c r="B298" i="51"/>
  <c r="B390" i="2"/>
  <c r="B713" i="51"/>
  <c r="B394" i="2"/>
  <c r="B206" i="51"/>
  <c r="B398" i="2"/>
  <c r="B669" i="51"/>
  <c r="B402" i="2"/>
  <c r="B725" i="51"/>
  <c r="B406" i="2"/>
  <c r="B666" i="51"/>
  <c r="B410" i="2"/>
  <c r="B616" i="51"/>
  <c r="B414" i="2"/>
  <c r="B568" i="51"/>
  <c r="B418" i="2"/>
  <c r="B251" i="51"/>
  <c r="B422" i="2"/>
  <c r="B362" i="51"/>
  <c r="B426" i="2"/>
  <c r="B536" i="51"/>
  <c r="B430" i="2"/>
  <c r="B614" i="51"/>
  <c r="B434" i="2"/>
  <c r="B665" i="51"/>
  <c r="B438" i="2"/>
  <c r="B132" i="51"/>
  <c r="B442" i="2"/>
  <c r="B185" i="51"/>
  <c r="B446" i="2"/>
  <c r="B205" i="51"/>
  <c r="B450" i="2"/>
  <c r="B732" i="51"/>
  <c r="B454" i="2"/>
  <c r="B78" i="51"/>
  <c r="B458" i="2"/>
  <c r="B297" i="51"/>
  <c r="B462" i="2"/>
  <c r="B367" i="51"/>
  <c r="B466" i="2"/>
  <c r="B736" i="51"/>
  <c r="B470" i="2"/>
  <c r="B590" i="51"/>
  <c r="B474" i="2"/>
  <c r="B346" i="51"/>
  <c r="B478" i="2"/>
  <c r="B544" i="51"/>
  <c r="B482" i="2"/>
  <c r="B693" i="51"/>
  <c r="B486" i="2"/>
  <c r="B25" i="51"/>
  <c r="B490" i="2"/>
  <c r="B702" i="51"/>
  <c r="B494" i="2"/>
  <c r="B68" i="51"/>
  <c r="B498" i="2"/>
  <c r="B189" i="51"/>
  <c r="B502" i="2"/>
  <c r="B556" i="51"/>
  <c r="B506" i="2"/>
  <c r="B394" i="51"/>
  <c r="B510" i="2"/>
  <c r="B675" i="51"/>
  <c r="B514" i="2"/>
  <c r="B311" i="51"/>
  <c r="B518" i="2"/>
  <c r="B542" i="51"/>
  <c r="B522" i="2"/>
  <c r="B503" i="51"/>
  <c r="B526" i="2"/>
  <c r="B229" i="51"/>
  <c r="B530" i="2"/>
  <c r="B74" i="51"/>
  <c r="B534" i="2"/>
  <c r="B126" i="51"/>
  <c r="B538" i="2"/>
  <c r="B596" i="51"/>
  <c r="B542" i="2"/>
  <c r="B73" i="51"/>
  <c r="B546" i="2"/>
  <c r="B53" i="51"/>
  <c r="B550" i="2"/>
  <c r="B324" i="51"/>
  <c r="B554" i="2"/>
  <c r="B26" i="51"/>
  <c r="B558" i="2"/>
  <c r="B315" i="51"/>
  <c r="B562" i="2"/>
  <c r="B192" i="51"/>
  <c r="B566" i="2"/>
  <c r="B469" i="51"/>
  <c r="B570" i="2"/>
  <c r="B374" i="51"/>
  <c r="B574" i="2"/>
  <c r="B459" i="51"/>
  <c r="B578" i="2"/>
  <c r="B435" i="51"/>
  <c r="B582" i="2"/>
  <c r="B159" i="51"/>
  <c r="B586" i="2"/>
  <c r="B706" i="51"/>
  <c r="B590" i="2"/>
  <c r="B698" i="51"/>
  <c r="B594" i="2"/>
  <c r="B554" i="51"/>
  <c r="B598" i="2"/>
  <c r="B602" i="2"/>
  <c r="B355" i="51"/>
  <c r="B606" i="2"/>
  <c r="B586" i="51"/>
  <c r="B610" i="2"/>
  <c r="B294" i="51"/>
  <c r="B614" i="2"/>
  <c r="B371" i="51"/>
  <c r="B618" i="2"/>
  <c r="B527" i="51"/>
  <c r="B622" i="2"/>
  <c r="B731" i="51"/>
  <c r="B626" i="2"/>
  <c r="B564" i="51"/>
  <c r="B630" i="2"/>
  <c r="B305" i="51"/>
  <c r="B634" i="2"/>
  <c r="B357" i="51"/>
  <c r="B638" i="2"/>
  <c r="B81" i="51"/>
  <c r="B642" i="2"/>
  <c r="B486" i="51"/>
  <c r="B646" i="2"/>
  <c r="B133" i="51"/>
  <c r="B650" i="2"/>
  <c r="B66" i="51"/>
  <c r="B654" i="2"/>
  <c r="B549" i="51"/>
  <c r="B658" i="2"/>
  <c r="B139" i="51"/>
  <c r="B662" i="2"/>
  <c r="K128" i="51"/>
  <c r="D23" i="2"/>
  <c r="K244" i="51"/>
  <c r="D55" i="2"/>
  <c r="K14" i="51"/>
  <c r="D67" i="2"/>
  <c r="K138" i="51"/>
  <c r="D83" i="2"/>
  <c r="K46" i="51"/>
  <c r="D164" i="2"/>
  <c r="K708" i="51"/>
  <c r="D167" i="2"/>
  <c r="K492" i="51"/>
  <c r="D225" i="2"/>
  <c r="K199" i="51"/>
  <c r="D228" i="2"/>
  <c r="K687" i="51"/>
  <c r="D264" i="2"/>
  <c r="K379" i="51"/>
  <c r="D275" i="2"/>
  <c r="K438" i="51"/>
  <c r="D339" i="2"/>
  <c r="K266" i="51"/>
  <c r="D348" i="2"/>
  <c r="K112" i="51"/>
  <c r="D376" i="2"/>
  <c r="K506" i="51"/>
  <c r="D384" i="2"/>
  <c r="K725" i="51"/>
  <c r="D406" i="2"/>
  <c r="K25" i="51"/>
  <c r="D490" i="2"/>
  <c r="K270" i="51"/>
  <c r="D505" i="2"/>
  <c r="K574" i="51"/>
  <c r="D509" i="2"/>
  <c r="K542" i="51"/>
  <c r="D522" i="2"/>
  <c r="K227" i="51"/>
  <c r="D529" i="2"/>
  <c r="K221" i="51"/>
  <c r="D551" i="2"/>
  <c r="K469" i="51"/>
  <c r="D570" i="2"/>
  <c r="K487" i="51"/>
  <c r="D603" i="2"/>
  <c r="K722" i="51"/>
  <c r="D609" i="2"/>
  <c r="K740" i="51"/>
  <c r="D621" i="2"/>
  <c r="K347" i="51"/>
  <c r="D675" i="2"/>
  <c r="G178" i="51"/>
  <c r="E24" i="2"/>
  <c r="G72" i="51"/>
  <c r="E36" i="2"/>
  <c r="G674" i="51"/>
  <c r="E56" i="2"/>
  <c r="G235" i="51"/>
  <c r="E76" i="2"/>
  <c r="G457" i="51"/>
  <c r="E84" i="2"/>
  <c r="G38" i="51"/>
  <c r="E104" i="2"/>
  <c r="G673" i="51"/>
  <c r="E124" i="2"/>
  <c r="G628" i="51"/>
  <c r="E136" i="2"/>
  <c r="G228" i="51"/>
  <c r="E156" i="2"/>
  <c r="G153" i="51"/>
  <c r="E168" i="2"/>
  <c r="G684" i="51"/>
  <c r="E188" i="2"/>
  <c r="G570" i="51"/>
  <c r="E200" i="2"/>
  <c r="G476" i="51"/>
  <c r="E220" i="2"/>
  <c r="G507" i="51"/>
  <c r="E232" i="2"/>
  <c r="E252" i="2"/>
  <c r="G687" i="51"/>
  <c r="E264" i="2"/>
  <c r="G456" i="51"/>
  <c r="E272" i="2"/>
  <c r="G359" i="51"/>
  <c r="E288" i="2"/>
  <c r="G328" i="51"/>
  <c r="E304" i="2"/>
  <c r="G555" i="51"/>
  <c r="E320" i="2"/>
  <c r="G151" i="51"/>
  <c r="E336" i="2"/>
  <c r="G745" i="51"/>
  <c r="E352" i="2"/>
  <c r="G141" i="51"/>
  <c r="E368" i="2"/>
  <c r="G506" i="51"/>
  <c r="E384" i="2"/>
  <c r="G292" i="51"/>
  <c r="E400" i="2"/>
  <c r="G615" i="51"/>
  <c r="E416" i="2"/>
  <c r="G145" i="51"/>
  <c r="E432" i="2"/>
  <c r="G749" i="51"/>
  <c r="E448" i="2"/>
  <c r="G728" i="51"/>
  <c r="E464" i="2"/>
  <c r="G505" i="51"/>
  <c r="E480" i="2"/>
  <c r="G705" i="51"/>
  <c r="E496" i="2"/>
  <c r="G710" i="51"/>
  <c r="E512" i="2"/>
  <c r="G322" i="51"/>
  <c r="E528" i="2"/>
  <c r="G738" i="51"/>
  <c r="E544" i="2"/>
  <c r="G664" i="51"/>
  <c r="E552" i="2"/>
  <c r="G529" i="51"/>
  <c r="E568" i="2"/>
  <c r="G496" i="51"/>
  <c r="E584" i="2"/>
  <c r="G339" i="51"/>
  <c r="E600" i="2"/>
  <c r="G255" i="51"/>
  <c r="E616" i="2"/>
  <c r="G155" i="51"/>
  <c r="E632" i="2"/>
  <c r="G170" i="51"/>
  <c r="E648" i="2"/>
  <c r="G565" i="51"/>
  <c r="E11" i="2"/>
  <c r="G113" i="51"/>
  <c r="E15" i="2"/>
  <c r="G140" i="51"/>
  <c r="E19" i="2"/>
  <c r="G128" i="51"/>
  <c r="E23" i="2"/>
  <c r="G277" i="51"/>
  <c r="E27" i="2"/>
  <c r="G282" i="51"/>
  <c r="E31" i="2"/>
  <c r="G47" i="51"/>
  <c r="E35" i="2"/>
  <c r="G39" i="51"/>
  <c r="E39" i="2"/>
  <c r="G597" i="51"/>
  <c r="E43" i="2"/>
  <c r="G83" i="51"/>
  <c r="E47" i="2"/>
  <c r="G238" i="51"/>
  <c r="E51" i="2"/>
  <c r="G244" i="51"/>
  <c r="E55" i="2"/>
  <c r="G265" i="51"/>
  <c r="E59" i="2"/>
  <c r="G611" i="51"/>
  <c r="E63" i="2"/>
  <c r="G14" i="51"/>
  <c r="E67" i="2"/>
  <c r="G714" i="51"/>
  <c r="E71" i="2"/>
  <c r="G480" i="51"/>
  <c r="E75" i="2"/>
  <c r="G511" i="51"/>
  <c r="E79" i="2"/>
  <c r="G138" i="51"/>
  <c r="E83" i="2"/>
  <c r="G625" i="51"/>
  <c r="E87" i="2"/>
  <c r="G302" i="51"/>
  <c r="E91" i="2"/>
  <c r="G727" i="51"/>
  <c r="E95" i="2"/>
  <c r="G420" i="51"/>
  <c r="E99" i="2"/>
  <c r="G627" i="51"/>
  <c r="E103" i="2"/>
  <c r="G431" i="51"/>
  <c r="E107" i="2"/>
  <c r="G656" i="51"/>
  <c r="E111" i="2"/>
  <c r="G447" i="51"/>
  <c r="E115" i="2"/>
  <c r="G660" i="51"/>
  <c r="E119" i="2"/>
  <c r="G599" i="51"/>
  <c r="E123" i="2"/>
  <c r="G307" i="51"/>
  <c r="E127" i="2"/>
  <c r="G465" i="51"/>
  <c r="E131" i="2"/>
  <c r="G726" i="51"/>
  <c r="E135" i="2"/>
  <c r="E139" i="2"/>
  <c r="G203" i="51"/>
  <c r="E143" i="2"/>
  <c r="G747" i="51"/>
  <c r="E147" i="2"/>
  <c r="G382" i="51"/>
  <c r="E151" i="2"/>
  <c r="G659" i="51"/>
  <c r="E155" i="2"/>
  <c r="E159" i="2"/>
  <c r="G426" i="51"/>
  <c r="E163" i="2"/>
  <c r="G708" i="51"/>
  <c r="E167" i="2"/>
  <c r="G612" i="51"/>
  <c r="E171" i="2"/>
  <c r="G495" i="51"/>
  <c r="E175" i="2"/>
  <c r="G175" i="51"/>
  <c r="E179" i="2"/>
  <c r="G214" i="51"/>
  <c r="E183" i="2"/>
  <c r="G610" i="51"/>
  <c r="E187" i="2"/>
  <c r="G680" i="51"/>
  <c r="E191" i="2"/>
  <c r="G200" i="51"/>
  <c r="E195" i="2"/>
  <c r="G650" i="51"/>
  <c r="E199" i="2"/>
  <c r="G319" i="51"/>
  <c r="E203" i="2"/>
  <c r="G445" i="51"/>
  <c r="E207" i="2"/>
  <c r="G123" i="51"/>
  <c r="E211" i="2"/>
  <c r="G406" i="51"/>
  <c r="E215" i="2"/>
  <c r="G695" i="51"/>
  <c r="E219" i="2"/>
  <c r="G703" i="51"/>
  <c r="E223" i="2"/>
  <c r="G678" i="51"/>
  <c r="E227" i="2"/>
  <c r="G463" i="51"/>
  <c r="E231" i="2"/>
  <c r="G472" i="51"/>
  <c r="E235" i="2"/>
  <c r="G513" i="51"/>
  <c r="E239" i="2"/>
  <c r="G380" i="51"/>
  <c r="E243" i="2"/>
  <c r="G350" i="51"/>
  <c r="E247" i="2"/>
  <c r="G288" i="51"/>
  <c r="E251" i="2"/>
  <c r="G117" i="51"/>
  <c r="E255" i="2"/>
  <c r="G721" i="51"/>
  <c r="E259" i="2"/>
  <c r="G64" i="51"/>
  <c r="E263" i="2"/>
  <c r="G165" i="51"/>
  <c r="E267" i="2"/>
  <c r="G670" i="51"/>
  <c r="E271" i="2"/>
  <c r="G379" i="51"/>
  <c r="E275" i="2"/>
  <c r="G439" i="51"/>
  <c r="E279" i="2"/>
  <c r="G176" i="51"/>
  <c r="E283" i="2"/>
  <c r="G552" i="51"/>
  <c r="E287" i="2"/>
  <c r="G679" i="51"/>
  <c r="E291" i="2"/>
  <c r="G630" i="51"/>
  <c r="E295" i="2"/>
  <c r="G378" i="51"/>
  <c r="E299" i="2"/>
  <c r="G373" i="51"/>
  <c r="E303" i="2"/>
  <c r="G121" i="51"/>
  <c r="E307" i="2"/>
  <c r="G65" i="51"/>
  <c r="E311" i="2"/>
  <c r="G607" i="51"/>
  <c r="E315" i="2"/>
  <c r="G99" i="51"/>
  <c r="E319" i="2"/>
  <c r="G620" i="51"/>
  <c r="E323" i="2"/>
  <c r="G558" i="51"/>
  <c r="E327" i="2"/>
  <c r="G218" i="51"/>
  <c r="E331" i="2"/>
  <c r="G372" i="51"/>
  <c r="E335" i="2"/>
  <c r="G438" i="51"/>
  <c r="E339" i="2"/>
  <c r="G77" i="51"/>
  <c r="E343" i="2"/>
  <c r="G180" i="51"/>
  <c r="E347" i="2"/>
  <c r="G633" i="51"/>
  <c r="E351" i="2"/>
  <c r="G712" i="51"/>
  <c r="E355" i="2"/>
  <c r="G309" i="51"/>
  <c r="E359" i="2"/>
  <c r="G84" i="51"/>
  <c r="E363" i="2"/>
  <c r="G539" i="51"/>
  <c r="E367" i="2"/>
  <c r="G733" i="51"/>
  <c r="E371" i="2"/>
  <c r="G87" i="51"/>
  <c r="E375" i="2"/>
  <c r="G272" i="51"/>
  <c r="E379" i="2"/>
  <c r="G649" i="51"/>
  <c r="E383" i="2"/>
  <c r="G737" i="51"/>
  <c r="E387" i="2"/>
  <c r="G343" i="51"/>
  <c r="E391" i="2"/>
  <c r="G30" i="51"/>
  <c r="E395" i="2"/>
  <c r="G356" i="51"/>
  <c r="E399" i="2"/>
  <c r="G213" i="51"/>
  <c r="E403" i="2"/>
  <c r="G711" i="51"/>
  <c r="E407" i="2"/>
  <c r="G173" i="51"/>
  <c r="E411" i="2"/>
  <c r="G186" i="51"/>
  <c r="E415" i="2"/>
  <c r="G249" i="51"/>
  <c r="E419" i="2"/>
  <c r="G188" i="51"/>
  <c r="E423" i="2"/>
  <c r="G411" i="51"/>
  <c r="E427" i="2"/>
  <c r="G306" i="51"/>
  <c r="E431" i="2"/>
  <c r="G602" i="51"/>
  <c r="E435" i="2"/>
  <c r="G115" i="51"/>
  <c r="E439" i="2"/>
  <c r="G643" i="51"/>
  <c r="E443" i="2"/>
  <c r="G71" i="51"/>
  <c r="E447" i="2"/>
  <c r="G211" i="51"/>
  <c r="E451" i="2"/>
  <c r="G504" i="51"/>
  <c r="E455" i="2"/>
  <c r="G709" i="51"/>
  <c r="E459" i="2"/>
  <c r="G285" i="51"/>
  <c r="E463" i="2"/>
  <c r="G11" i="51"/>
  <c r="E467" i="2"/>
  <c r="G443" i="51"/>
  <c r="E471" i="2"/>
  <c r="G325" i="51"/>
  <c r="E475" i="2"/>
  <c r="G658" i="51"/>
  <c r="E479" i="2"/>
  <c r="G548" i="51"/>
  <c r="E483" i="2"/>
  <c r="G425" i="51"/>
  <c r="E487" i="2"/>
  <c r="G410" i="51"/>
  <c r="E491" i="2"/>
  <c r="G474" i="51"/>
  <c r="E495" i="2"/>
  <c r="G80" i="51"/>
  <c r="E499" i="2"/>
  <c r="G388" i="51"/>
  <c r="E503" i="2"/>
  <c r="G543" i="51"/>
  <c r="E507" i="2"/>
  <c r="G310" i="51"/>
  <c r="E511" i="2"/>
  <c r="G654" i="51"/>
  <c r="E515" i="2"/>
  <c r="G419" i="51"/>
  <c r="E519" i="2"/>
  <c r="G617" i="51"/>
  <c r="E523" i="2"/>
  <c r="E527" i="2"/>
  <c r="G531" i="51"/>
  <c r="E531" i="2"/>
  <c r="G193" i="51"/>
  <c r="E535" i="2"/>
  <c r="G169" i="51"/>
  <c r="E539" i="2"/>
  <c r="G341" i="51"/>
  <c r="E543" i="2"/>
  <c r="G585" i="51"/>
  <c r="E547" i="2"/>
  <c r="G221" i="51"/>
  <c r="E551" i="2"/>
  <c r="G399" i="51"/>
  <c r="E555" i="2"/>
  <c r="G417" i="51"/>
  <c r="E559" i="2"/>
  <c r="G646" i="51"/>
  <c r="E563" i="2"/>
  <c r="G688" i="51"/>
  <c r="E567" i="2"/>
  <c r="G700" i="51"/>
  <c r="E571" i="2"/>
  <c r="G566" i="51"/>
  <c r="E575" i="2"/>
  <c r="G152" i="51"/>
  <c r="E579" i="2"/>
  <c r="G550" i="51"/>
  <c r="E583" i="2"/>
  <c r="G216" i="51"/>
  <c r="E587" i="2"/>
  <c r="G130" i="51"/>
  <c r="E591" i="2"/>
  <c r="G579" i="51"/>
  <c r="E595" i="2"/>
  <c r="G429" i="51"/>
  <c r="E599" i="2"/>
  <c r="G487" i="51"/>
  <c r="E603" i="2"/>
  <c r="G110" i="51"/>
  <c r="E607" i="2"/>
  <c r="G313" i="51"/>
  <c r="E611" i="2"/>
  <c r="G300" i="51"/>
  <c r="E615" i="2"/>
  <c r="G17" i="51"/>
  <c r="E619" i="2"/>
  <c r="E623" i="2"/>
  <c r="G682" i="51"/>
  <c r="E627" i="2"/>
  <c r="G240" i="51"/>
  <c r="E631" i="2"/>
  <c r="G440" i="51"/>
  <c r="E635" i="2"/>
  <c r="G430" i="51"/>
  <c r="E639" i="2"/>
  <c r="G16" i="51"/>
  <c r="E643" i="2"/>
  <c r="G407" i="51"/>
  <c r="E647" i="2"/>
  <c r="G497" i="51"/>
  <c r="E651" i="2"/>
  <c r="G416" i="51"/>
  <c r="E655" i="2"/>
  <c r="E659" i="2"/>
  <c r="G592" i="51"/>
  <c r="E663" i="2"/>
  <c r="G750" i="51"/>
  <c r="E667" i="2"/>
  <c r="G330" i="51"/>
  <c r="E671" i="2"/>
  <c r="G347" i="51"/>
  <c r="E675" i="2"/>
  <c r="G391" i="51"/>
  <c r="E679" i="2"/>
  <c r="G696" i="51"/>
  <c r="E683" i="2"/>
  <c r="G458" i="51"/>
  <c r="E687" i="2"/>
  <c r="G314" i="51"/>
  <c r="E691" i="2"/>
  <c r="G171" i="51"/>
  <c r="E695" i="2"/>
  <c r="G27" i="51"/>
  <c r="E699" i="2"/>
  <c r="G94" i="51"/>
  <c r="E703" i="2"/>
  <c r="G498" i="51"/>
  <c r="E707" i="2"/>
  <c r="G135" i="51"/>
  <c r="E711" i="2"/>
  <c r="G67" i="51"/>
  <c r="E715" i="2"/>
  <c r="G647" i="51"/>
  <c r="E719" i="2"/>
  <c r="G119" i="51"/>
  <c r="E723" i="2"/>
  <c r="G70" i="51"/>
  <c r="E727" i="2"/>
  <c r="G452" i="51"/>
  <c r="E731" i="2"/>
  <c r="G349" i="51"/>
  <c r="E737" i="2"/>
  <c r="G261" i="51"/>
  <c r="G433" i="51"/>
  <c r="E743" i="2"/>
  <c r="G194" i="51"/>
  <c r="E747" i="2"/>
  <c r="G174" i="51"/>
  <c r="E751" i="2"/>
  <c r="G508" i="51"/>
  <c r="E753" i="2"/>
  <c r="G393" i="51"/>
  <c r="E757" i="2"/>
  <c r="C565" i="51"/>
  <c r="F11" i="2"/>
  <c r="F15" i="2"/>
  <c r="C113" i="51"/>
  <c r="F19" i="2"/>
  <c r="C140" i="51"/>
  <c r="F23" i="2"/>
  <c r="C128" i="51"/>
  <c r="C277" i="51"/>
  <c r="F27" i="2"/>
  <c r="F31" i="2"/>
  <c r="C282" i="51"/>
  <c r="F35" i="2"/>
  <c r="C47" i="51"/>
  <c r="F39" i="2"/>
  <c r="C39" i="51"/>
  <c r="C597" i="51"/>
  <c r="F43" i="2"/>
  <c r="F47" i="2"/>
  <c r="C83" i="51"/>
  <c r="F51" i="2"/>
  <c r="C238" i="51"/>
  <c r="F55" i="2"/>
  <c r="C244" i="51"/>
  <c r="C265" i="51"/>
  <c r="F59" i="2"/>
  <c r="F63" i="2"/>
  <c r="C611" i="51"/>
  <c r="F67" i="2"/>
  <c r="C14" i="51"/>
  <c r="F71" i="2"/>
  <c r="C714" i="51"/>
  <c r="C480" i="51"/>
  <c r="F75" i="2"/>
  <c r="F79" i="2"/>
  <c r="C511" i="51"/>
  <c r="F83" i="2"/>
  <c r="C138" i="51"/>
  <c r="F87" i="2"/>
  <c r="C625" i="51"/>
  <c r="C302" i="51"/>
  <c r="F91" i="2"/>
  <c r="F95" i="2"/>
  <c r="C727" i="51"/>
  <c r="F99" i="2"/>
  <c r="C420" i="51"/>
  <c r="F103" i="2"/>
  <c r="C627" i="51"/>
  <c r="C431" i="51"/>
  <c r="F107" i="2"/>
  <c r="F111" i="2"/>
  <c r="C656" i="51"/>
  <c r="F115" i="2"/>
  <c r="C447" i="51"/>
  <c r="F119" i="2"/>
  <c r="C660" i="51"/>
  <c r="C599" i="51"/>
  <c r="F123" i="2"/>
  <c r="F127" i="2"/>
  <c r="C307" i="51"/>
  <c r="F131" i="2"/>
  <c r="C465" i="51"/>
  <c r="F135" i="2"/>
  <c r="C726" i="51"/>
  <c r="F139" i="2"/>
  <c r="F143" i="2"/>
  <c r="C203" i="51"/>
  <c r="F147" i="2"/>
  <c r="C747" i="51"/>
  <c r="F151" i="2"/>
  <c r="C382" i="51"/>
  <c r="C659" i="51"/>
  <c r="F155" i="2"/>
  <c r="F159" i="2"/>
  <c r="F163" i="2"/>
  <c r="C426" i="51"/>
  <c r="F167" i="2"/>
  <c r="C708" i="51"/>
  <c r="C612" i="51"/>
  <c r="F171" i="2"/>
  <c r="F175" i="2"/>
  <c r="C495" i="51"/>
  <c r="F179" i="2"/>
  <c r="C175" i="51"/>
  <c r="F183" i="2"/>
  <c r="C214" i="51"/>
  <c r="C610" i="51"/>
  <c r="F187" i="2"/>
  <c r="F191" i="2"/>
  <c r="C680" i="51"/>
  <c r="F195" i="2"/>
  <c r="C200" i="51"/>
  <c r="F199" i="2"/>
  <c r="C650" i="51"/>
  <c r="C319" i="51"/>
  <c r="F203" i="2"/>
  <c r="F207" i="2"/>
  <c r="C445" i="51"/>
  <c r="F211" i="2"/>
  <c r="C123" i="51"/>
  <c r="F215" i="2"/>
  <c r="C406" i="51"/>
  <c r="C695" i="51"/>
  <c r="F219" i="2"/>
  <c r="F223" i="2"/>
  <c r="C703" i="51"/>
  <c r="F227" i="2"/>
  <c r="C678" i="51"/>
  <c r="F231" i="2"/>
  <c r="C463" i="51"/>
  <c r="C472" i="51"/>
  <c r="F235" i="2"/>
  <c r="F239" i="2"/>
  <c r="C513" i="51"/>
  <c r="F243" i="2"/>
  <c r="C380" i="51"/>
  <c r="F247" i="2"/>
  <c r="C350" i="51"/>
  <c r="C288" i="51"/>
  <c r="F251" i="2"/>
  <c r="F255" i="2"/>
  <c r="C117" i="51"/>
  <c r="F259" i="2"/>
  <c r="C721" i="51"/>
  <c r="F263" i="2"/>
  <c r="C64" i="51"/>
  <c r="C165" i="51"/>
  <c r="F267" i="2"/>
  <c r="F271" i="2"/>
  <c r="C670" i="51"/>
  <c r="F275" i="2"/>
  <c r="C379" i="51"/>
  <c r="F279" i="2"/>
  <c r="C439" i="51"/>
  <c r="C176" i="51"/>
  <c r="F283" i="2"/>
  <c r="F287" i="2"/>
  <c r="C552" i="51"/>
  <c r="F291" i="2"/>
  <c r="C679" i="51"/>
  <c r="F295" i="2"/>
  <c r="C630" i="51"/>
  <c r="C378" i="51"/>
  <c r="F299" i="2"/>
  <c r="F303" i="2"/>
  <c r="C373" i="51"/>
  <c r="F307" i="2"/>
  <c r="C121" i="51"/>
  <c r="F311" i="2"/>
  <c r="C65" i="51"/>
  <c r="C607" i="51"/>
  <c r="F315" i="2"/>
  <c r="F319" i="2"/>
  <c r="C99" i="51"/>
  <c r="F323" i="2"/>
  <c r="C620" i="51"/>
  <c r="F327" i="2"/>
  <c r="C558" i="51"/>
  <c r="C218" i="51"/>
  <c r="F331" i="2"/>
  <c r="F335" i="2"/>
  <c r="C372" i="51"/>
  <c r="F339" i="2"/>
  <c r="C438" i="51"/>
  <c r="F343" i="2"/>
  <c r="C77" i="51"/>
  <c r="C180" i="51"/>
  <c r="F347" i="2"/>
  <c r="F351" i="2"/>
  <c r="C633" i="51"/>
  <c r="F355" i="2"/>
  <c r="C712" i="51"/>
  <c r="F359" i="2"/>
  <c r="C309" i="51"/>
  <c r="C84" i="51"/>
  <c r="F363" i="2"/>
  <c r="F367" i="2"/>
  <c r="C539" i="51"/>
  <c r="F371" i="2"/>
  <c r="C733" i="51"/>
  <c r="F375" i="2"/>
  <c r="C87" i="51"/>
  <c r="C272" i="51"/>
  <c r="F379" i="2"/>
  <c r="F383" i="2"/>
  <c r="C649" i="51"/>
  <c r="F387" i="2"/>
  <c r="C737" i="51"/>
  <c r="F391" i="2"/>
  <c r="C343" i="51"/>
  <c r="C30" i="51"/>
  <c r="F395" i="2"/>
  <c r="F399" i="2"/>
  <c r="C356" i="51"/>
  <c r="F403" i="2"/>
  <c r="C213" i="51"/>
  <c r="F407" i="2"/>
  <c r="C711" i="51"/>
  <c r="C173" i="51"/>
  <c r="F411" i="2"/>
  <c r="F415" i="2"/>
  <c r="C186" i="51"/>
  <c r="F419" i="2"/>
  <c r="C249" i="51"/>
  <c r="F423" i="2"/>
  <c r="C188" i="51"/>
  <c r="C411" i="51"/>
  <c r="F427" i="2"/>
  <c r="F431" i="2"/>
  <c r="C306" i="51"/>
  <c r="F435" i="2"/>
  <c r="C602" i="51"/>
  <c r="F439" i="2"/>
  <c r="C115" i="51"/>
  <c r="C643" i="51"/>
  <c r="F443" i="2"/>
  <c r="F447" i="2"/>
  <c r="C71" i="51"/>
  <c r="F451" i="2"/>
  <c r="C211" i="51"/>
  <c r="F455" i="2"/>
  <c r="C504" i="51"/>
  <c r="C709" i="51"/>
  <c r="F459" i="2"/>
  <c r="F463" i="2"/>
  <c r="C285" i="51"/>
  <c r="F467" i="2"/>
  <c r="C11" i="51"/>
  <c r="F471" i="2"/>
  <c r="C443" i="51"/>
  <c r="C325" i="51"/>
  <c r="F475" i="2"/>
  <c r="C658" i="51"/>
  <c r="F479" i="2"/>
  <c r="C548" i="51"/>
  <c r="F483" i="2"/>
  <c r="C425" i="51"/>
  <c r="F487" i="2"/>
  <c r="F491" i="2"/>
  <c r="C410" i="51"/>
  <c r="C474" i="51"/>
  <c r="F495" i="2"/>
  <c r="C80" i="51"/>
  <c r="F499" i="2"/>
  <c r="C388" i="51"/>
  <c r="F503" i="2"/>
  <c r="F507" i="2"/>
  <c r="C543" i="51"/>
  <c r="C310" i="51"/>
  <c r="F511" i="2"/>
  <c r="C654" i="51"/>
  <c r="F515" i="2"/>
  <c r="C419" i="51"/>
  <c r="F519" i="2"/>
  <c r="F523" i="2"/>
  <c r="C617" i="51"/>
  <c r="F527" i="2"/>
  <c r="C531" i="51"/>
  <c r="F531" i="2"/>
  <c r="C193" i="51"/>
  <c r="F535" i="2"/>
  <c r="C169" i="51"/>
  <c r="F539" i="2"/>
  <c r="C341" i="51"/>
  <c r="F543" i="2"/>
  <c r="C585" i="51"/>
  <c r="F547" i="2"/>
  <c r="C221" i="51"/>
  <c r="F551" i="2"/>
  <c r="F555" i="2"/>
  <c r="C399" i="51"/>
  <c r="C417" i="51"/>
  <c r="F559" i="2"/>
  <c r="C646" i="51"/>
  <c r="F563" i="2"/>
  <c r="C688" i="51"/>
  <c r="F567" i="2"/>
  <c r="F571" i="2"/>
  <c r="C700" i="51"/>
  <c r="C566" i="51"/>
  <c r="F575" i="2"/>
  <c r="C152" i="51"/>
  <c r="F579" i="2"/>
  <c r="C550" i="51"/>
  <c r="F583" i="2"/>
  <c r="F587" i="2"/>
  <c r="C216" i="51"/>
  <c r="C130" i="51"/>
  <c r="F591" i="2"/>
  <c r="C579" i="51"/>
  <c r="F595" i="2"/>
  <c r="C429" i="51"/>
  <c r="F599" i="2"/>
  <c r="C487" i="51"/>
  <c r="F603" i="2"/>
  <c r="C110" i="51"/>
  <c r="F607" i="2"/>
  <c r="C313" i="51"/>
  <c r="F611" i="2"/>
  <c r="C300" i="51"/>
  <c r="F615" i="2"/>
  <c r="C17" i="51"/>
  <c r="F619" i="2"/>
  <c r="F623" i="2"/>
  <c r="C682" i="51"/>
  <c r="F627" i="2"/>
  <c r="C240" i="51"/>
  <c r="F631" i="2"/>
  <c r="C440" i="51"/>
  <c r="F635" i="2"/>
  <c r="C430" i="51"/>
  <c r="F639" i="2"/>
  <c r="C16" i="51"/>
  <c r="F643" i="2"/>
  <c r="C407" i="51"/>
  <c r="F647" i="2"/>
  <c r="C497" i="51"/>
  <c r="F651" i="2"/>
  <c r="C416" i="51"/>
  <c r="F655" i="2"/>
  <c r="F659" i="2"/>
  <c r="C592" i="51"/>
  <c r="F663" i="2"/>
  <c r="C750" i="51"/>
  <c r="F667" i="2"/>
  <c r="C330" i="51"/>
  <c r="F671" i="2"/>
  <c r="C347" i="51"/>
  <c r="F675" i="2"/>
  <c r="C391" i="51"/>
  <c r="F679" i="2"/>
  <c r="C696" i="51"/>
  <c r="F683" i="2"/>
  <c r="C458" i="51"/>
  <c r="F687" i="2"/>
  <c r="C314" i="51"/>
  <c r="F691" i="2"/>
  <c r="C171" i="51"/>
  <c r="F695" i="2"/>
  <c r="C27" i="51"/>
  <c r="F699" i="2"/>
  <c r="C94" i="51"/>
  <c r="F703" i="2"/>
  <c r="C498" i="51"/>
  <c r="F707" i="2"/>
  <c r="C135" i="51"/>
  <c r="F711" i="2"/>
  <c r="C67" i="51"/>
  <c r="F715" i="2"/>
  <c r="C647" i="51"/>
  <c r="F719" i="2"/>
  <c r="C119" i="51"/>
  <c r="F723" i="2"/>
  <c r="C70" i="51"/>
  <c r="F727" i="2"/>
  <c r="C452" i="51"/>
  <c r="F731" i="2"/>
  <c r="F737" i="2"/>
  <c r="C349" i="51"/>
  <c r="C261" i="51"/>
  <c r="C433" i="51"/>
  <c r="F743" i="2"/>
  <c r="F747" i="2"/>
  <c r="C194" i="51"/>
  <c r="C174" i="51"/>
  <c r="F751" i="2"/>
  <c r="C508" i="51"/>
  <c r="F753" i="2"/>
  <c r="C393" i="51"/>
  <c r="F757" i="2"/>
  <c r="F565" i="51"/>
  <c r="C11" i="2"/>
  <c r="F113" i="51"/>
  <c r="C15" i="2"/>
  <c r="F140" i="51"/>
  <c r="C19" i="2"/>
  <c r="F128" i="51"/>
  <c r="C23" i="2"/>
  <c r="F277" i="51"/>
  <c r="C27" i="2"/>
  <c r="F282" i="51"/>
  <c r="C31" i="2"/>
  <c r="F47" i="51"/>
  <c r="C35" i="2"/>
  <c r="F39" i="51"/>
  <c r="C39" i="2"/>
  <c r="F597" i="51"/>
  <c r="C43" i="2"/>
  <c r="F83" i="51"/>
  <c r="C47" i="2"/>
  <c r="F238" i="51"/>
  <c r="C51" i="2"/>
  <c r="F244" i="51"/>
  <c r="C55" i="2"/>
  <c r="F265" i="51"/>
  <c r="C59" i="2"/>
  <c r="F611" i="51"/>
  <c r="C63" i="2"/>
  <c r="F14" i="51"/>
  <c r="C67" i="2"/>
  <c r="F714" i="51"/>
  <c r="C71" i="2"/>
  <c r="F480" i="51"/>
  <c r="C75" i="2"/>
  <c r="F511" i="51"/>
  <c r="C79" i="2"/>
  <c r="F138" i="51"/>
  <c r="C83" i="2"/>
  <c r="F625" i="51"/>
  <c r="C87" i="2"/>
  <c r="F302" i="51"/>
  <c r="C91" i="2"/>
  <c r="F727" i="51"/>
  <c r="C95" i="2"/>
  <c r="F420" i="51"/>
  <c r="C99" i="2"/>
  <c r="F627" i="51"/>
  <c r="C103" i="2"/>
  <c r="F431" i="51"/>
  <c r="C107" i="2"/>
  <c r="F656" i="51"/>
  <c r="C111" i="2"/>
  <c r="F447" i="51"/>
  <c r="C115" i="2"/>
  <c r="F660" i="51"/>
  <c r="C119" i="2"/>
  <c r="F599" i="51"/>
  <c r="C123" i="2"/>
  <c r="F307" i="51"/>
  <c r="C127" i="2"/>
  <c r="F465" i="51"/>
  <c r="C131" i="2"/>
  <c r="F726" i="51"/>
  <c r="C135" i="2"/>
  <c r="C139" i="2"/>
  <c r="F203" i="51"/>
  <c r="C143" i="2"/>
  <c r="F747" i="51"/>
  <c r="C147" i="2"/>
  <c r="F382" i="51"/>
  <c r="C151" i="2"/>
  <c r="F659" i="51"/>
  <c r="C155" i="2"/>
  <c r="C159" i="2"/>
  <c r="F426" i="51"/>
  <c r="C163" i="2"/>
  <c r="F708" i="51"/>
  <c r="C167" i="2"/>
  <c r="F612" i="51"/>
  <c r="C171" i="2"/>
  <c r="F495" i="51"/>
  <c r="C175" i="2"/>
  <c r="F175" i="51"/>
  <c r="C179" i="2"/>
  <c r="F214" i="51"/>
  <c r="C183" i="2"/>
  <c r="F610" i="51"/>
  <c r="C187" i="2"/>
  <c r="F680" i="51"/>
  <c r="C191" i="2"/>
  <c r="F200" i="51"/>
  <c r="C195" i="2"/>
  <c r="F650" i="51"/>
  <c r="C199" i="2"/>
  <c r="F319" i="51"/>
  <c r="C203" i="2"/>
  <c r="F445" i="51"/>
  <c r="C207" i="2"/>
  <c r="F123" i="51"/>
  <c r="C211" i="2"/>
  <c r="F406" i="51"/>
  <c r="C215" i="2"/>
  <c r="F695" i="51"/>
  <c r="C219" i="2"/>
  <c r="F703" i="51"/>
  <c r="C223" i="2"/>
  <c r="F678" i="51"/>
  <c r="C227" i="2"/>
  <c r="F463" i="51"/>
  <c r="C231" i="2"/>
  <c r="F472" i="51"/>
  <c r="C235" i="2"/>
  <c r="F513" i="51"/>
  <c r="C239" i="2"/>
  <c r="F380" i="51"/>
  <c r="C243" i="2"/>
  <c r="F350" i="51"/>
  <c r="C247" i="2"/>
  <c r="F288" i="51"/>
  <c r="C251" i="2"/>
  <c r="F117" i="51"/>
  <c r="C255" i="2"/>
  <c r="F721" i="51"/>
  <c r="C259" i="2"/>
  <c r="F64" i="51"/>
  <c r="C263" i="2"/>
  <c r="F165" i="51"/>
  <c r="C267" i="2"/>
  <c r="F670" i="51"/>
  <c r="C271" i="2"/>
  <c r="F379" i="51"/>
  <c r="C275" i="2"/>
  <c r="F439" i="51"/>
  <c r="C279" i="2"/>
  <c r="F176" i="51"/>
  <c r="C283" i="2"/>
  <c r="F552" i="51"/>
  <c r="C287" i="2"/>
  <c r="F679" i="51"/>
  <c r="C291" i="2"/>
  <c r="F630" i="51"/>
  <c r="C295" i="2"/>
  <c r="F378" i="51"/>
  <c r="C299" i="2"/>
  <c r="F373" i="51"/>
  <c r="C303" i="2"/>
  <c r="F121" i="51"/>
  <c r="C307" i="2"/>
  <c r="F65" i="51"/>
  <c r="C311" i="2"/>
  <c r="F607" i="51"/>
  <c r="C315" i="2"/>
  <c r="F99" i="51"/>
  <c r="C319" i="2"/>
  <c r="F620" i="51"/>
  <c r="C323" i="2"/>
  <c r="F558" i="51"/>
  <c r="C327" i="2"/>
  <c r="F218" i="51"/>
  <c r="C331" i="2"/>
  <c r="F372" i="51"/>
  <c r="C335" i="2"/>
  <c r="F438" i="51"/>
  <c r="C339" i="2"/>
  <c r="F77" i="51"/>
  <c r="C343" i="2"/>
  <c r="F180" i="51"/>
  <c r="C347" i="2"/>
  <c r="F633" i="51"/>
  <c r="C351" i="2"/>
  <c r="F712" i="51"/>
  <c r="C355" i="2"/>
  <c r="F309" i="51"/>
  <c r="C359" i="2"/>
  <c r="F84" i="51"/>
  <c r="C363" i="2"/>
  <c r="F539" i="51"/>
  <c r="C367" i="2"/>
  <c r="F733" i="51"/>
  <c r="C371" i="2"/>
  <c r="F87" i="51"/>
  <c r="C375" i="2"/>
  <c r="F272" i="51"/>
  <c r="C379" i="2"/>
  <c r="F649" i="51"/>
  <c r="C383" i="2"/>
  <c r="F737" i="51"/>
  <c r="C387" i="2"/>
  <c r="F343" i="51"/>
  <c r="C391" i="2"/>
  <c r="F30" i="51"/>
  <c r="C395" i="2"/>
  <c r="F356" i="51"/>
  <c r="C399" i="2"/>
  <c r="F213" i="51"/>
  <c r="C403" i="2"/>
  <c r="F711" i="51"/>
  <c r="C407" i="2"/>
  <c r="F173" i="51"/>
  <c r="C411" i="2"/>
  <c r="F186" i="51"/>
  <c r="C415" i="2"/>
  <c r="F249" i="51"/>
  <c r="C419" i="2"/>
  <c r="F188" i="51"/>
  <c r="C423" i="2"/>
  <c r="F411" i="51"/>
  <c r="C427" i="2"/>
  <c r="F306" i="51"/>
  <c r="C431" i="2"/>
  <c r="F602" i="51"/>
  <c r="C435" i="2"/>
  <c r="F115" i="51"/>
  <c r="C439" i="2"/>
  <c r="F643" i="51"/>
  <c r="C443" i="2"/>
  <c r="F71" i="51"/>
  <c r="C447" i="2"/>
  <c r="F211" i="51"/>
  <c r="C451" i="2"/>
  <c r="F504" i="51"/>
  <c r="C455" i="2"/>
  <c r="F709" i="51"/>
  <c r="C459" i="2"/>
  <c r="F285" i="51"/>
  <c r="C463" i="2"/>
  <c r="F11" i="51"/>
  <c r="C467" i="2"/>
  <c r="F443" i="51"/>
  <c r="C471" i="2"/>
  <c r="F325" i="51"/>
  <c r="C475" i="2"/>
  <c r="F658" i="51"/>
  <c r="C479" i="2"/>
  <c r="F548" i="51"/>
  <c r="C483" i="2"/>
  <c r="F425" i="51"/>
  <c r="C487" i="2"/>
  <c r="F410" i="51"/>
  <c r="C491" i="2"/>
  <c r="F474" i="51"/>
  <c r="C495" i="2"/>
  <c r="F80" i="51"/>
  <c r="C499" i="2"/>
  <c r="F388" i="51"/>
  <c r="C503" i="2"/>
  <c r="F543" i="51"/>
  <c r="C507" i="2"/>
  <c r="F310" i="51"/>
  <c r="C511" i="2"/>
  <c r="F654" i="51"/>
  <c r="C515" i="2"/>
  <c r="F419" i="51"/>
  <c r="C519" i="2"/>
  <c r="F617" i="51"/>
  <c r="C523" i="2"/>
  <c r="C527" i="2"/>
  <c r="F531" i="51"/>
  <c r="C531" i="2"/>
  <c r="F193" i="51"/>
  <c r="C535" i="2"/>
  <c r="F169" i="51"/>
  <c r="C539" i="2"/>
  <c r="F341" i="51"/>
  <c r="C543" i="2"/>
  <c r="F585" i="51"/>
  <c r="C547" i="2"/>
  <c r="F221" i="51"/>
  <c r="C551" i="2"/>
  <c r="F399" i="51"/>
  <c r="C555" i="2"/>
  <c r="F417" i="51"/>
  <c r="C559" i="2"/>
  <c r="F646" i="51"/>
  <c r="C563" i="2"/>
  <c r="F688" i="51"/>
  <c r="C567" i="2"/>
  <c r="F700" i="51"/>
  <c r="C571" i="2"/>
  <c r="F566" i="51"/>
  <c r="C575" i="2"/>
  <c r="F152" i="51"/>
  <c r="C579" i="2"/>
  <c r="F550" i="51"/>
  <c r="C583" i="2"/>
  <c r="F216" i="51"/>
  <c r="C587" i="2"/>
  <c r="F130" i="51"/>
  <c r="C591" i="2"/>
  <c r="F579" i="51"/>
  <c r="C595" i="2"/>
  <c r="F429" i="51"/>
  <c r="C599" i="2"/>
  <c r="F487" i="51"/>
  <c r="C603" i="2"/>
  <c r="F110" i="51"/>
  <c r="C607" i="2"/>
  <c r="F313" i="51"/>
  <c r="C611" i="2"/>
  <c r="F300" i="51"/>
  <c r="C615" i="2"/>
  <c r="F17" i="51"/>
  <c r="C619" i="2"/>
  <c r="C623" i="2"/>
  <c r="F682" i="51"/>
  <c r="C627" i="2"/>
  <c r="F240" i="51"/>
  <c r="C631" i="2"/>
  <c r="F440" i="51"/>
  <c r="C635" i="2"/>
  <c r="F430" i="51"/>
  <c r="C639" i="2"/>
  <c r="F16" i="51"/>
  <c r="C643" i="2"/>
  <c r="F407" i="51"/>
  <c r="C647" i="2"/>
  <c r="F497" i="51"/>
  <c r="C651" i="2"/>
  <c r="F416" i="51"/>
  <c r="C655" i="2"/>
  <c r="C659" i="2"/>
  <c r="F592" i="51"/>
  <c r="C663" i="2"/>
  <c r="F750" i="51"/>
  <c r="C667" i="2"/>
  <c r="F330" i="51"/>
  <c r="C671" i="2"/>
  <c r="F347" i="51"/>
  <c r="C675" i="2"/>
  <c r="F391" i="51"/>
  <c r="C679" i="2"/>
  <c r="F696" i="51"/>
  <c r="C683" i="2"/>
  <c r="F458" i="51"/>
  <c r="C687" i="2"/>
  <c r="F314" i="51"/>
  <c r="C691" i="2"/>
  <c r="F171" i="51"/>
  <c r="C695" i="2"/>
  <c r="F27" i="51"/>
  <c r="C699" i="2"/>
  <c r="F94" i="51"/>
  <c r="C703" i="2"/>
  <c r="F498" i="51"/>
  <c r="C707" i="2"/>
  <c r="F135" i="51"/>
  <c r="C711" i="2"/>
  <c r="F67" i="51"/>
  <c r="C715" i="2"/>
  <c r="F647" i="51"/>
  <c r="C719" i="2"/>
  <c r="F119" i="51"/>
  <c r="C723" i="2"/>
  <c r="F70" i="51"/>
  <c r="C727" i="2"/>
  <c r="F452" i="51"/>
  <c r="C731" i="2"/>
  <c r="F349" i="51"/>
  <c r="C737" i="2"/>
  <c r="F261" i="51"/>
  <c r="F433" i="51"/>
  <c r="C743" i="2"/>
  <c r="F194" i="51"/>
  <c r="C747" i="2"/>
  <c r="F174" i="51"/>
  <c r="C751" i="2"/>
  <c r="F508" i="51"/>
  <c r="C753" i="2"/>
  <c r="F393" i="51"/>
  <c r="C757" i="2"/>
  <c r="B565" i="51"/>
  <c r="B11" i="2"/>
  <c r="B113" i="51"/>
  <c r="B15" i="2"/>
  <c r="B140" i="51"/>
  <c r="B19" i="2"/>
  <c r="B23" i="2"/>
  <c r="B128" i="51"/>
  <c r="B27" i="2"/>
  <c r="B277" i="51"/>
  <c r="B282" i="51"/>
  <c r="B31" i="2"/>
  <c r="B47" i="51"/>
  <c r="B35" i="2"/>
  <c r="B39" i="2"/>
  <c r="B39" i="51"/>
  <c r="B43" i="2"/>
  <c r="B597" i="51"/>
  <c r="B83" i="51"/>
  <c r="B47" i="2"/>
  <c r="B238" i="51"/>
  <c r="B51" i="2"/>
  <c r="B244" i="51"/>
  <c r="B55" i="2"/>
  <c r="B59" i="2"/>
  <c r="B265" i="51"/>
  <c r="B611" i="51"/>
  <c r="B63" i="2"/>
  <c r="B14" i="51"/>
  <c r="B67" i="2"/>
  <c r="B71" i="2"/>
  <c r="B714" i="51"/>
  <c r="B480" i="51"/>
  <c r="B75" i="2"/>
  <c r="B511" i="51"/>
  <c r="B79" i="2"/>
  <c r="B138" i="51"/>
  <c r="B83" i="2"/>
  <c r="B87" i="2"/>
  <c r="B625" i="51"/>
  <c r="B91" i="2"/>
  <c r="B302" i="51"/>
  <c r="B727" i="51"/>
  <c r="B95" i="2"/>
  <c r="B420" i="51"/>
  <c r="B99" i="2"/>
  <c r="B103" i="2"/>
  <c r="B627" i="51"/>
  <c r="B107" i="2"/>
  <c r="B431" i="51"/>
  <c r="B656" i="51"/>
  <c r="B111" i="2"/>
  <c r="B447" i="51"/>
  <c r="B115" i="2"/>
  <c r="B660" i="51"/>
  <c r="B119" i="2"/>
  <c r="B123" i="2"/>
  <c r="B599" i="51"/>
  <c r="B307" i="51"/>
  <c r="B127" i="2"/>
  <c r="B465" i="51"/>
  <c r="B131" i="2"/>
  <c r="B135" i="2"/>
  <c r="B726" i="51"/>
  <c r="B139" i="2"/>
  <c r="B203" i="51"/>
  <c r="B143" i="2"/>
  <c r="B747" i="51"/>
  <c r="B147" i="2"/>
  <c r="B151" i="2"/>
  <c r="B382" i="51"/>
  <c r="B155" i="2"/>
  <c r="B659" i="51"/>
  <c r="B159" i="2"/>
  <c r="B426" i="51"/>
  <c r="B163" i="2"/>
  <c r="B708" i="51"/>
  <c r="B167" i="2"/>
  <c r="B171" i="2"/>
  <c r="B612" i="51"/>
  <c r="B495" i="51"/>
  <c r="B175" i="2"/>
  <c r="B179" i="2"/>
  <c r="B175" i="51"/>
  <c r="B214" i="51"/>
  <c r="B183" i="2"/>
  <c r="B187" i="2"/>
  <c r="B610" i="51"/>
  <c r="B680" i="51"/>
  <c r="B191" i="2"/>
  <c r="B200" i="51"/>
  <c r="B195" i="2"/>
  <c r="B650" i="51"/>
  <c r="B199" i="2"/>
  <c r="B203" i="2"/>
  <c r="B319" i="51"/>
  <c r="B445" i="51"/>
  <c r="B207" i="2"/>
  <c r="B211" i="2"/>
  <c r="B123" i="51"/>
  <c r="B406" i="51"/>
  <c r="B215" i="2"/>
  <c r="B219" i="2"/>
  <c r="B695" i="51"/>
  <c r="B703" i="51"/>
  <c r="B223" i="2"/>
  <c r="B678" i="51"/>
  <c r="B227" i="2"/>
  <c r="B463" i="51"/>
  <c r="B231" i="2"/>
  <c r="B235" i="2"/>
  <c r="B472" i="51"/>
  <c r="B513" i="51"/>
  <c r="B239" i="2"/>
  <c r="B243" i="2"/>
  <c r="B380" i="51"/>
  <c r="B350" i="51"/>
  <c r="B247" i="2"/>
  <c r="B251" i="2"/>
  <c r="B288" i="51"/>
  <c r="B117" i="51"/>
  <c r="B255" i="2"/>
  <c r="B721" i="51"/>
  <c r="B259" i="2"/>
  <c r="B64" i="51"/>
  <c r="B263" i="2"/>
  <c r="B267" i="2"/>
  <c r="B165" i="51"/>
  <c r="B670" i="51"/>
  <c r="B271" i="2"/>
  <c r="B275" i="2"/>
  <c r="B379" i="51"/>
  <c r="B439" i="51"/>
  <c r="B279" i="2"/>
  <c r="B283" i="2"/>
  <c r="B176" i="51"/>
  <c r="B552" i="51"/>
  <c r="B287" i="2"/>
  <c r="B679" i="51"/>
  <c r="B291" i="2"/>
  <c r="B630" i="51"/>
  <c r="B295" i="2"/>
  <c r="B299" i="2"/>
  <c r="B378" i="51"/>
  <c r="B373" i="51"/>
  <c r="B303" i="2"/>
  <c r="B307" i="2"/>
  <c r="B121" i="51"/>
  <c r="B65" i="51"/>
  <c r="B311" i="2"/>
  <c r="B315" i="2"/>
  <c r="B607" i="51"/>
  <c r="B99" i="51"/>
  <c r="B319" i="2"/>
  <c r="B620" i="51"/>
  <c r="B323" i="2"/>
  <c r="B558" i="51"/>
  <c r="B327" i="2"/>
  <c r="B331" i="2"/>
  <c r="B218" i="51"/>
  <c r="B372" i="51"/>
  <c r="B335" i="2"/>
  <c r="B339" i="2"/>
  <c r="B438" i="51"/>
  <c r="B77" i="51"/>
  <c r="B343" i="2"/>
  <c r="B347" i="2"/>
  <c r="B180" i="51"/>
  <c r="B633" i="51"/>
  <c r="B351" i="2"/>
  <c r="B712" i="51"/>
  <c r="B355" i="2"/>
  <c r="B309" i="51"/>
  <c r="B359" i="2"/>
  <c r="B363" i="2"/>
  <c r="B84" i="51"/>
  <c r="B539" i="51"/>
  <c r="B367" i="2"/>
  <c r="B371" i="2"/>
  <c r="B733" i="51"/>
  <c r="B87" i="51"/>
  <c r="B375" i="2"/>
  <c r="B379" i="2"/>
  <c r="B272" i="51"/>
  <c r="B649" i="51"/>
  <c r="B383" i="2"/>
  <c r="B737" i="51"/>
  <c r="B387" i="2"/>
  <c r="B343" i="51"/>
  <c r="B391" i="2"/>
  <c r="B395" i="2"/>
  <c r="B30" i="51"/>
  <c r="B356" i="51"/>
  <c r="B399" i="2"/>
  <c r="B403" i="2"/>
  <c r="B213" i="51"/>
  <c r="B711" i="51"/>
  <c r="B407" i="2"/>
  <c r="B411" i="2"/>
  <c r="B173" i="51"/>
  <c r="B186" i="51"/>
  <c r="B415" i="2"/>
  <c r="B249" i="51"/>
  <c r="B419" i="2"/>
  <c r="B188" i="51"/>
  <c r="B423" i="2"/>
  <c r="B427" i="2"/>
  <c r="B411" i="51"/>
  <c r="B306" i="51"/>
  <c r="B431" i="2"/>
  <c r="B435" i="2"/>
  <c r="B602" i="51"/>
  <c r="B115" i="51"/>
  <c r="B439" i="2"/>
  <c r="B443" i="2"/>
  <c r="B643" i="51"/>
  <c r="B71" i="51"/>
  <c r="B447" i="2"/>
  <c r="B211" i="51"/>
  <c r="B451" i="2"/>
  <c r="B504" i="51"/>
  <c r="B455" i="2"/>
  <c r="B459" i="2"/>
  <c r="B709" i="51"/>
  <c r="B285" i="51"/>
  <c r="B463" i="2"/>
  <c r="B467" i="2"/>
  <c r="B11" i="51"/>
  <c r="B443" i="51"/>
  <c r="B471" i="2"/>
  <c r="B475" i="2"/>
  <c r="B325" i="51"/>
  <c r="B658" i="51"/>
  <c r="B479" i="2"/>
  <c r="B548" i="51"/>
  <c r="B483" i="2"/>
  <c r="B425" i="51"/>
  <c r="B487" i="2"/>
  <c r="B491" i="2"/>
  <c r="B410" i="51"/>
  <c r="B474" i="51"/>
  <c r="B495" i="2"/>
  <c r="B499" i="2"/>
  <c r="B80" i="51"/>
  <c r="B388" i="51"/>
  <c r="B503" i="2"/>
  <c r="B507" i="2"/>
  <c r="B543" i="51"/>
  <c r="B310" i="51"/>
  <c r="B511" i="2"/>
  <c r="B654" i="51"/>
  <c r="B515" i="2"/>
  <c r="B419" i="51"/>
  <c r="B519" i="2"/>
  <c r="B523" i="2"/>
  <c r="B617" i="51"/>
  <c r="B527" i="2"/>
  <c r="B531" i="2"/>
  <c r="B531" i="51"/>
  <c r="B193" i="51"/>
  <c r="B535" i="2"/>
  <c r="B539" i="2"/>
  <c r="B169" i="51"/>
  <c r="B341" i="51"/>
  <c r="B543" i="2"/>
  <c r="B585" i="51"/>
  <c r="B547" i="2"/>
  <c r="B221" i="51"/>
  <c r="B551" i="2"/>
  <c r="B555" i="2"/>
  <c r="B399" i="51"/>
  <c r="B417" i="51"/>
  <c r="B559" i="2"/>
  <c r="B563" i="2"/>
  <c r="B646" i="51"/>
  <c r="B688" i="51"/>
  <c r="B567" i="2"/>
  <c r="B571" i="2"/>
  <c r="B700" i="51"/>
  <c r="B566" i="51"/>
  <c r="B575" i="2"/>
  <c r="B152" i="51"/>
  <c r="B579" i="2"/>
  <c r="B550" i="51"/>
  <c r="B583" i="2"/>
  <c r="B587" i="2"/>
  <c r="B216" i="51"/>
  <c r="B130" i="51"/>
  <c r="B591" i="2"/>
  <c r="B595" i="2"/>
  <c r="B579" i="51"/>
  <c r="B429" i="51"/>
  <c r="B599" i="2"/>
  <c r="B603" i="2"/>
  <c r="B487" i="51"/>
  <c r="B110" i="51"/>
  <c r="B607" i="2"/>
  <c r="B313" i="51"/>
  <c r="B611" i="2"/>
  <c r="B300" i="51"/>
  <c r="B615" i="2"/>
  <c r="B619" i="2"/>
  <c r="B17" i="51"/>
  <c r="B623" i="2"/>
  <c r="B627" i="2"/>
  <c r="B682" i="51"/>
  <c r="B240" i="51"/>
  <c r="B631" i="2"/>
  <c r="B635" i="2"/>
  <c r="B440" i="51"/>
  <c r="B430" i="51"/>
  <c r="B639" i="2"/>
  <c r="B16" i="51"/>
  <c r="B643" i="2"/>
  <c r="B407" i="51"/>
  <c r="B647" i="2"/>
  <c r="B651" i="2"/>
  <c r="B497" i="51"/>
  <c r="B416" i="51"/>
  <c r="B655" i="2"/>
  <c r="B659" i="2"/>
  <c r="B592" i="51"/>
  <c r="B663" i="2"/>
  <c r="B667" i="2"/>
  <c r="B750" i="51"/>
  <c r="B330" i="51"/>
  <c r="B671" i="2"/>
  <c r="B347" i="51"/>
  <c r="B675" i="2"/>
  <c r="B391" i="51"/>
  <c r="B679" i="2"/>
  <c r="B683" i="2"/>
  <c r="B696" i="51"/>
  <c r="B458" i="51"/>
  <c r="B687" i="2"/>
  <c r="B691" i="2"/>
  <c r="B314" i="51"/>
  <c r="B171" i="51"/>
  <c r="B695" i="2"/>
  <c r="B699" i="2"/>
  <c r="B27" i="51"/>
  <c r="B94" i="51"/>
  <c r="B703" i="2"/>
  <c r="B498" i="51"/>
  <c r="B707" i="2"/>
  <c r="B135" i="51"/>
  <c r="B711" i="2"/>
  <c r="B715" i="2"/>
  <c r="B67" i="51"/>
  <c r="B647" i="51"/>
  <c r="B719" i="2"/>
  <c r="B723" i="2"/>
  <c r="B119" i="51"/>
  <c r="B70" i="51"/>
  <c r="B727" i="2"/>
  <c r="B731" i="2"/>
  <c r="B452" i="51"/>
  <c r="B349" i="51"/>
  <c r="B737" i="2"/>
  <c r="B261" i="51"/>
  <c r="B433" i="51"/>
  <c r="B743" i="2"/>
  <c r="B194" i="51"/>
  <c r="B747" i="2"/>
  <c r="B174" i="51"/>
  <c r="B751" i="2"/>
  <c r="B508" i="51"/>
  <c r="B753" i="2"/>
  <c r="B757" i="2"/>
  <c r="B393" i="51"/>
  <c r="K113" i="51"/>
  <c r="D15" i="2"/>
  <c r="K83" i="51"/>
  <c r="D47" i="2"/>
  <c r="K52" i="51"/>
  <c r="D74" i="2"/>
  <c r="K301" i="51"/>
  <c r="D78" i="2"/>
  <c r="K210" i="51"/>
  <c r="D90" i="2"/>
  <c r="K286" i="51"/>
  <c r="D94" i="2"/>
  <c r="K627" i="51"/>
  <c r="D103" i="2"/>
  <c r="K662" i="51"/>
  <c r="D109" i="2"/>
  <c r="K660" i="51"/>
  <c r="D119" i="2"/>
  <c r="K584" i="51"/>
  <c r="D125" i="2"/>
  <c r="K726" i="51"/>
  <c r="D135" i="2"/>
  <c r="K224" i="51"/>
  <c r="D141" i="2"/>
  <c r="K684" i="51"/>
  <c r="D188" i="2"/>
  <c r="K122" i="51"/>
  <c r="D204" i="2"/>
  <c r="K445" i="51"/>
  <c r="D207" i="2"/>
  <c r="K472" i="51"/>
  <c r="D235" i="2"/>
  <c r="K462" i="51"/>
  <c r="D238" i="2"/>
  <c r="K672" i="51"/>
  <c r="D242" i="2"/>
  <c r="K24" i="51"/>
  <c r="D284" i="2"/>
  <c r="K359" i="51"/>
  <c r="D288" i="2"/>
  <c r="K97" i="51"/>
  <c r="D294" i="2"/>
  <c r="K65" i="51"/>
  <c r="D311" i="2"/>
  <c r="K71" i="51"/>
  <c r="D447" i="2"/>
  <c r="K443" i="51"/>
  <c r="D471" i="2"/>
  <c r="K126" i="51"/>
  <c r="D538" i="2"/>
  <c r="K26" i="51"/>
  <c r="D558" i="2"/>
  <c r="K622" i="51"/>
  <c r="D561" i="2"/>
  <c r="K640" i="51"/>
  <c r="D565" i="2"/>
  <c r="K491" i="51"/>
  <c r="D577" i="2"/>
  <c r="K554" i="51"/>
  <c r="D598" i="2"/>
  <c r="K564" i="51"/>
  <c r="D630" i="2"/>
  <c r="K430" i="51"/>
  <c r="D639" i="2"/>
  <c r="K486" i="51"/>
  <c r="D646" i="2"/>
  <c r="K413" i="51"/>
  <c r="D649" i="2"/>
  <c r="K337" i="51"/>
  <c r="D653" i="2"/>
  <c r="K743" i="51"/>
  <c r="D656" i="2"/>
  <c r="K234" i="51"/>
  <c r="D660" i="2"/>
  <c r="K750" i="51"/>
  <c r="D667" i="2"/>
  <c r="K105" i="51"/>
  <c r="D685" i="2"/>
  <c r="K645" i="51"/>
  <c r="D693" i="2"/>
  <c r="K303" i="51"/>
  <c r="D696" i="2"/>
  <c r="K498" i="51"/>
  <c r="D707" i="2"/>
  <c r="K135" i="51"/>
  <c r="D711" i="2"/>
  <c r="K93" i="51"/>
  <c r="D716" i="2"/>
  <c r="K28" i="51"/>
  <c r="D720" i="2"/>
  <c r="K21" i="51"/>
  <c r="D725" i="2"/>
  <c r="K437" i="51"/>
  <c r="D728" i="2"/>
  <c r="K452" i="51"/>
  <c r="D731" i="2"/>
  <c r="K349" i="51"/>
  <c r="D737" i="2"/>
  <c r="K707" i="51"/>
  <c r="K517" i="51"/>
  <c r="D741" i="2"/>
  <c r="B648" i="2"/>
  <c r="B664" i="2"/>
  <c r="B680" i="2"/>
  <c r="B696" i="2"/>
  <c r="B712" i="2"/>
  <c r="B728" i="2"/>
  <c r="B754" i="2"/>
  <c r="B562" i="51"/>
  <c r="B734" i="2"/>
  <c r="B408" i="51"/>
  <c r="B738" i="2"/>
  <c r="B293" i="51"/>
  <c r="B683" i="51"/>
  <c r="B744" i="2"/>
  <c r="B613" i="51"/>
  <c r="B748" i="2"/>
  <c r="B37" i="51"/>
  <c r="B752" i="2"/>
  <c r="K389" i="51"/>
  <c r="D10" i="2"/>
  <c r="K629" i="51"/>
  <c r="K111" i="51"/>
  <c r="K45" i="51"/>
  <c r="D18" i="2"/>
  <c r="K89" i="51"/>
  <c r="K178" i="51"/>
  <c r="K318" i="51"/>
  <c r="D26" i="2"/>
  <c r="K245" i="51"/>
  <c r="K692" i="51"/>
  <c r="D34" i="2"/>
  <c r="K72" i="51"/>
  <c r="K494" i="51"/>
  <c r="K482" i="51"/>
  <c r="D42" i="2"/>
  <c r="K164" i="51"/>
  <c r="K127" i="51"/>
  <c r="D50" i="2"/>
  <c r="K657" i="51"/>
  <c r="K674" i="51"/>
  <c r="K730" i="51"/>
  <c r="D58" i="2"/>
  <c r="K91" i="51"/>
  <c r="K222" i="51"/>
  <c r="K530" i="51"/>
  <c r="D66" i="2"/>
  <c r="K748" i="51"/>
  <c r="K420" i="51"/>
  <c r="D99" i="2"/>
  <c r="K431" i="51"/>
  <c r="D107" i="2"/>
  <c r="K447" i="51"/>
  <c r="D115" i="2"/>
  <c r="K599" i="51"/>
  <c r="D123" i="2"/>
  <c r="K465" i="51"/>
  <c r="D131" i="2"/>
  <c r="D139" i="2"/>
  <c r="K405" i="51"/>
  <c r="D150" i="2"/>
  <c r="K233" i="51"/>
  <c r="D154" i="2"/>
  <c r="D159" i="2"/>
  <c r="K694" i="51"/>
  <c r="D161" i="2"/>
  <c r="K612" i="51"/>
  <c r="D171" i="2"/>
  <c r="K12" i="51"/>
  <c r="D173" i="2"/>
  <c r="K515" i="51"/>
  <c r="D182" i="2"/>
  <c r="K279" i="51"/>
  <c r="D185" i="2"/>
  <c r="K326" i="51"/>
  <c r="D189" i="2"/>
  <c r="K624" i="51"/>
  <c r="D196" i="2"/>
  <c r="K650" i="51"/>
  <c r="D199" i="2"/>
  <c r="K256" i="51"/>
  <c r="D201" i="2"/>
  <c r="K283" i="51"/>
  <c r="D213" i="2"/>
  <c r="K406" i="51"/>
  <c r="D215" i="2"/>
  <c r="K695" i="51"/>
  <c r="D219" i="2"/>
  <c r="K149" i="51"/>
  <c r="D244" i="2"/>
  <c r="K436" i="51"/>
  <c r="D246" i="2"/>
  <c r="K288" i="51"/>
  <c r="D251" i="2"/>
  <c r="K401" i="51"/>
  <c r="K400" i="51"/>
  <c r="D256" i="2"/>
  <c r="K746" i="51"/>
  <c r="D258" i="2"/>
  <c r="K668" i="51"/>
  <c r="D261" i="2"/>
  <c r="K165" i="51"/>
  <c r="D267" i="2"/>
  <c r="K236" i="51"/>
  <c r="D269" i="2"/>
  <c r="K456" i="51"/>
  <c r="D272" i="2"/>
  <c r="K51" i="51"/>
  <c r="D293" i="2"/>
  <c r="K718" i="51"/>
  <c r="D301" i="2"/>
  <c r="K446" i="51"/>
  <c r="D306" i="2"/>
  <c r="K538" i="51"/>
  <c r="D308" i="2"/>
  <c r="K595" i="51"/>
  <c r="D310" i="2"/>
  <c r="K269" i="51"/>
  <c r="D322" i="2"/>
  <c r="K404" i="51"/>
  <c r="D329" i="2"/>
  <c r="K370" i="51"/>
  <c r="D333" i="2"/>
  <c r="K77" i="51"/>
  <c r="D343" i="2"/>
  <c r="K332" i="51"/>
  <c r="D345" i="2"/>
  <c r="K36" i="51"/>
  <c r="D349" i="2"/>
  <c r="K262" i="51"/>
  <c r="K84" i="51"/>
  <c r="D363" i="2"/>
  <c r="K273" i="51"/>
  <c r="D373" i="2"/>
  <c r="K466" i="51"/>
  <c r="D380" i="2"/>
  <c r="K160" i="51"/>
  <c r="D385" i="2"/>
  <c r="K739" i="51"/>
  <c r="D389" i="2"/>
  <c r="K209" i="51"/>
  <c r="D401" i="2"/>
  <c r="K22" i="51"/>
  <c r="D408" i="2"/>
  <c r="K666" i="51"/>
  <c r="K615" i="51"/>
  <c r="D416" i="2"/>
  <c r="K249" i="51"/>
  <c r="D419" i="2"/>
  <c r="K145" i="51"/>
  <c r="D432" i="2"/>
  <c r="K132" i="51"/>
  <c r="K144" i="51"/>
  <c r="D444" i="2"/>
  <c r="K185" i="51"/>
  <c r="D446" i="2"/>
  <c r="K211" i="51"/>
  <c r="D451" i="2"/>
  <c r="K285" i="51"/>
  <c r="D463" i="2"/>
  <c r="K118" i="51"/>
  <c r="D468" i="2"/>
  <c r="K658" i="51"/>
  <c r="D479" i="2"/>
  <c r="K23" i="51"/>
  <c r="D481" i="2"/>
  <c r="K559" i="51"/>
  <c r="D485" i="2"/>
  <c r="K705" i="51"/>
  <c r="D496" i="2"/>
  <c r="K68" i="51"/>
  <c r="K50" i="51"/>
  <c r="D500" i="2"/>
  <c r="K310" i="51"/>
  <c r="D511" i="2"/>
  <c r="K31" i="51"/>
  <c r="D513" i="2"/>
  <c r="K652" i="51"/>
  <c r="D517" i="2"/>
  <c r="K531" i="51"/>
  <c r="D531" i="2"/>
  <c r="K635" i="51"/>
  <c r="D533" i="2"/>
  <c r="K169" i="51"/>
  <c r="D539" i="2"/>
  <c r="K571" i="51"/>
  <c r="D541" i="2"/>
  <c r="K738" i="51"/>
  <c r="D544" i="2"/>
  <c r="K73" i="51"/>
  <c r="K576" i="51"/>
  <c r="D548" i="2"/>
  <c r="K547" i="51"/>
  <c r="D553" i="2"/>
  <c r="K688" i="51"/>
  <c r="D567" i="2"/>
  <c r="K374" i="51"/>
  <c r="D574" i="2"/>
  <c r="K152" i="51"/>
  <c r="D579" i="2"/>
  <c r="K57" i="51"/>
  <c r="D581" i="2"/>
  <c r="K496" i="51"/>
  <c r="D584" i="2"/>
  <c r="K201" i="51"/>
  <c r="D589" i="2"/>
  <c r="K655" i="51"/>
  <c r="D593" i="2"/>
  <c r="K339" i="51"/>
  <c r="D600" i="2"/>
  <c r="K300" i="51"/>
  <c r="D615" i="2"/>
  <c r="K305" i="51"/>
  <c r="K460" i="51"/>
  <c r="D636" i="2"/>
  <c r="K648" i="51"/>
  <c r="D641" i="2"/>
  <c r="K509" i="51"/>
  <c r="D670" i="2"/>
  <c r="D678" i="2"/>
  <c r="K331" i="51"/>
  <c r="D686" i="2"/>
  <c r="K338" i="51"/>
  <c r="D692" i="2"/>
  <c r="K418" i="51"/>
  <c r="D700" i="2"/>
  <c r="K561" i="51"/>
  <c r="D702" i="2"/>
  <c r="K632" i="51"/>
  <c r="D724" i="2"/>
  <c r="K450" i="51"/>
  <c r="D732" i="2"/>
  <c r="K397" i="51"/>
  <c r="D736" i="2"/>
  <c r="K182" i="51"/>
  <c r="D739" i="2"/>
  <c r="K137" i="51"/>
  <c r="D742" i="2"/>
  <c r="K545" i="51"/>
  <c r="D745" i="2"/>
  <c r="B652" i="2"/>
  <c r="B668" i="2"/>
  <c r="B684" i="2"/>
  <c r="B700" i="2"/>
  <c r="B716" i="2"/>
  <c r="B732" i="2"/>
  <c r="B742" i="2"/>
  <c r="B758" i="2"/>
  <c r="D20" i="2"/>
  <c r="D36" i="2"/>
  <c r="D52" i="2"/>
  <c r="D291" i="2"/>
  <c r="D355" i="2"/>
  <c r="D498" i="2"/>
  <c r="D594" i="2"/>
  <c r="D626" i="2"/>
  <c r="D722" i="2"/>
  <c r="D748" i="2"/>
  <c r="B9" i="2"/>
  <c r="B35" i="51"/>
  <c r="K154" i="51"/>
  <c r="D13" i="2"/>
  <c r="K444" i="51"/>
  <c r="D21" i="2"/>
  <c r="K76" i="51"/>
  <c r="D29" i="2"/>
  <c r="K142" i="51"/>
  <c r="D37" i="2"/>
  <c r="K523" i="51"/>
  <c r="D45" i="2"/>
  <c r="K42" i="51"/>
  <c r="D53" i="2"/>
  <c r="K219" i="51"/>
  <c r="D61" i="2"/>
  <c r="K157" i="51"/>
  <c r="D70" i="2"/>
  <c r="K480" i="51"/>
  <c r="D75" i="2"/>
  <c r="K384" i="51"/>
  <c r="D77" i="2"/>
  <c r="K609" i="51"/>
  <c r="D82" i="2"/>
  <c r="K163" i="51"/>
  <c r="D86" i="2"/>
  <c r="K302" i="51"/>
  <c r="D91" i="2"/>
  <c r="K290" i="51"/>
  <c r="D93" i="2"/>
  <c r="K697" i="51"/>
  <c r="D98" i="2"/>
  <c r="K546" i="51"/>
  <c r="K594" i="51"/>
  <c r="D102" i="2"/>
  <c r="K38" i="51"/>
  <c r="K715" i="51"/>
  <c r="K336" i="51"/>
  <c r="D110" i="2"/>
  <c r="K532" i="51"/>
  <c r="K287" i="51"/>
  <c r="K129" i="51"/>
  <c r="D118" i="2"/>
  <c r="K395" i="51"/>
  <c r="K673" i="51"/>
  <c r="K19" i="51"/>
  <c r="D126" i="2"/>
  <c r="K605" i="51"/>
  <c r="K577" i="51"/>
  <c r="K181" i="51"/>
  <c r="D134" i="2"/>
  <c r="K628" i="51"/>
  <c r="K518" i="51"/>
  <c r="K603" i="51"/>
  <c r="D142" i="2"/>
  <c r="K593" i="51"/>
  <c r="K172" i="51"/>
  <c r="D165" i="2"/>
  <c r="K175" i="51"/>
  <c r="K680" i="51"/>
  <c r="D191" i="2"/>
  <c r="K239" i="51"/>
  <c r="D193" i="2"/>
  <c r="K319" i="51"/>
  <c r="D203" i="2"/>
  <c r="K360" i="51"/>
  <c r="K528" i="51"/>
  <c r="D208" i="2"/>
  <c r="K358" i="51"/>
  <c r="D210" i="2"/>
  <c r="K626" i="51"/>
  <c r="D226" i="2"/>
  <c r="K345" i="51"/>
  <c r="D229" i="2"/>
  <c r="K507" i="51"/>
  <c r="K32" i="51"/>
  <c r="D236" i="2"/>
  <c r="K513" i="51"/>
  <c r="D239" i="2"/>
  <c r="K375" i="51"/>
  <c r="D241" i="2"/>
  <c r="K64" i="51"/>
  <c r="D263" i="2"/>
  <c r="K95" i="51"/>
  <c r="D265" i="2"/>
  <c r="K481" i="51"/>
  <c r="D274" i="2"/>
  <c r="K578" i="51"/>
  <c r="D276" i="2"/>
  <c r="K41" i="51"/>
  <c r="K176" i="51"/>
  <c r="D283" i="2"/>
  <c r="K414" i="51"/>
  <c r="D285" i="2"/>
  <c r="K552" i="51"/>
  <c r="D287" i="2"/>
  <c r="K402" i="51"/>
  <c r="D289" i="2"/>
  <c r="K98" i="51"/>
  <c r="K373" i="51"/>
  <c r="D303" i="2"/>
  <c r="K753" i="51"/>
  <c r="K636" i="51"/>
  <c r="D314" i="2"/>
  <c r="K555" i="51"/>
  <c r="D320" i="2"/>
  <c r="K151" i="51"/>
  <c r="D336" i="2"/>
  <c r="K196" i="51"/>
  <c r="D340" i="2"/>
  <c r="K499" i="51"/>
  <c r="D342" i="2"/>
  <c r="K88" i="51"/>
  <c r="D354" i="2"/>
  <c r="K541" i="51"/>
  <c r="D361" i="2"/>
  <c r="K514" i="51"/>
  <c r="D365" i="2"/>
  <c r="K87" i="51"/>
  <c r="D375" i="2"/>
  <c r="K281" i="51"/>
  <c r="D377" i="2"/>
  <c r="K308" i="51"/>
  <c r="D381" i="2"/>
  <c r="K587" i="51"/>
  <c r="D392" i="2"/>
  <c r="K30" i="51"/>
  <c r="D395" i="2"/>
  <c r="K213" i="51"/>
  <c r="D403" i="2"/>
  <c r="K427" i="51"/>
  <c r="D405" i="2"/>
  <c r="K582" i="51"/>
  <c r="D412" i="2"/>
  <c r="K246" i="51"/>
  <c r="D417" i="2"/>
  <c r="K744" i="51"/>
  <c r="D421" i="2"/>
  <c r="K362" i="51"/>
  <c r="K720" i="51"/>
  <c r="D433" i="2"/>
  <c r="K385" i="51"/>
  <c r="D436" i="2"/>
  <c r="K115" i="51"/>
  <c r="D439" i="2"/>
  <c r="K232" i="51"/>
  <c r="D453" i="2"/>
  <c r="K78" i="51"/>
  <c r="K11" i="51"/>
  <c r="D467" i="2"/>
  <c r="K274" i="51"/>
  <c r="D472" i="2"/>
  <c r="K590" i="51"/>
  <c r="K479" i="51"/>
  <c r="D476" i="2"/>
  <c r="K425" i="51"/>
  <c r="D487" i="2"/>
  <c r="K724" i="51"/>
  <c r="D489" i="2"/>
  <c r="K441" i="51"/>
  <c r="D493" i="2"/>
  <c r="K686" i="51"/>
  <c r="D504" i="2"/>
  <c r="K556" i="51"/>
  <c r="K520" i="51"/>
  <c r="D508" i="2"/>
  <c r="K419" i="51"/>
  <c r="D519" i="2"/>
  <c r="K563" i="51"/>
  <c r="D521" i="2"/>
  <c r="K617" i="51"/>
  <c r="D523" i="2"/>
  <c r="K723" i="51"/>
  <c r="D525" i="2"/>
  <c r="K322" i="51"/>
  <c r="D528" i="2"/>
  <c r="K729" i="51"/>
  <c r="D557" i="2"/>
  <c r="K455" i="51"/>
  <c r="D560" i="2"/>
  <c r="K315" i="51"/>
  <c r="K535" i="51"/>
  <c r="D564" i="2"/>
  <c r="K114" i="51"/>
  <c r="D569" i="2"/>
  <c r="K33" i="51"/>
  <c r="D576" i="2"/>
  <c r="K75" i="51"/>
  <c r="D597" i="2"/>
  <c r="K355" i="51"/>
  <c r="D606" i="2"/>
  <c r="K586" i="51"/>
  <c r="K368" i="51"/>
  <c r="D612" i="2"/>
  <c r="K17" i="51"/>
  <c r="D619" i="2"/>
  <c r="K527" i="51"/>
  <c r="D622" i="2"/>
  <c r="K682" i="51"/>
  <c r="D627" i="2"/>
  <c r="K240" i="51"/>
  <c r="D631" i="2"/>
  <c r="K357" i="51"/>
  <c r="D638" i="2"/>
  <c r="K16" i="51"/>
  <c r="D643" i="2"/>
  <c r="K82" i="51"/>
  <c r="D645" i="2"/>
  <c r="K170" i="51"/>
  <c r="D648" i="2"/>
  <c r="K334" i="51"/>
  <c r="D652" i="2"/>
  <c r="K416" i="51"/>
  <c r="D655" i="2"/>
  <c r="K381" i="51"/>
  <c r="D657" i="2"/>
  <c r="D659" i="2"/>
  <c r="D661" i="2"/>
  <c r="K592" i="51"/>
  <c r="D663" i="2"/>
  <c r="K208" i="51"/>
  <c r="D668" i="2"/>
  <c r="K619" i="51"/>
  <c r="D677" i="2"/>
  <c r="K422" i="51"/>
  <c r="D688" i="2"/>
  <c r="K299" i="51"/>
  <c r="D694" i="2"/>
  <c r="K412" i="51"/>
  <c r="D697" i="2"/>
  <c r="K489" i="51"/>
  <c r="D710" i="2"/>
  <c r="K250" i="51"/>
  <c r="D712" i="2"/>
  <c r="K468" i="51"/>
  <c r="D717" i="2"/>
  <c r="K377" i="51"/>
  <c r="D721" i="2"/>
  <c r="K70" i="51"/>
  <c r="D727" i="2"/>
  <c r="K291" i="51"/>
  <c r="D729" i="2"/>
  <c r="K261" i="51"/>
  <c r="K508" i="51"/>
  <c r="D753" i="2"/>
  <c r="B656" i="2"/>
  <c r="B672" i="2"/>
  <c r="B688" i="2"/>
  <c r="B704" i="2"/>
  <c r="B720" i="2"/>
  <c r="B736" i="2"/>
  <c r="B746" i="2"/>
  <c r="D24" i="2"/>
  <c r="D40" i="2"/>
  <c r="D56" i="2"/>
  <c r="D104" i="2"/>
  <c r="D120" i="2"/>
  <c r="D136" i="2"/>
  <c r="D168" i="2"/>
  <c r="D232" i="2"/>
  <c r="D254" i="2"/>
  <c r="D296" i="2"/>
  <c r="D360" i="2"/>
  <c r="D410" i="2"/>
  <c r="D442" i="2"/>
  <c r="D474" i="2"/>
  <c r="D506" i="2"/>
  <c r="D634" i="2"/>
  <c r="D666" i="2"/>
  <c r="D698" i="2"/>
  <c r="D756" i="2"/>
  <c r="B580" i="51"/>
  <c r="B666" i="2"/>
  <c r="B509" i="51"/>
  <c r="B670" i="2"/>
  <c r="B177" i="51"/>
  <c r="B674" i="2"/>
  <c r="B678" i="2"/>
  <c r="B361" i="51"/>
  <c r="B682" i="2"/>
  <c r="B331" i="51"/>
  <c r="B686" i="2"/>
  <c r="B451" i="51"/>
  <c r="B690" i="2"/>
  <c r="B299" i="51"/>
  <c r="B694" i="2"/>
  <c r="B267" i="51"/>
  <c r="B698" i="2"/>
  <c r="B561" i="51"/>
  <c r="B702" i="2"/>
  <c r="B601" i="51"/>
  <c r="B706" i="2"/>
  <c r="B489" i="51"/>
  <c r="B710" i="2"/>
  <c r="B354" i="51"/>
  <c r="B714" i="2"/>
  <c r="B525" i="51"/>
  <c r="B718" i="2"/>
  <c r="B553" i="51"/>
  <c r="B722" i="2"/>
  <c r="B124" i="51"/>
  <c r="B726" i="2"/>
  <c r="B195" i="51"/>
  <c r="B730" i="2"/>
  <c r="B340" i="51"/>
  <c r="B756" i="2"/>
  <c r="K35" i="51"/>
  <c r="D9" i="2"/>
  <c r="K565" i="51"/>
  <c r="D11" i="2"/>
  <c r="K179" i="51"/>
  <c r="D17" i="2"/>
  <c r="K140" i="51"/>
  <c r="D19" i="2"/>
  <c r="K403" i="51"/>
  <c r="D25" i="2"/>
  <c r="K277" i="51"/>
  <c r="D27" i="2"/>
  <c r="K134" i="51"/>
  <c r="D33" i="2"/>
  <c r="K47" i="51"/>
  <c r="D35" i="2"/>
  <c r="K717" i="51"/>
  <c r="D41" i="2"/>
  <c r="K597" i="51"/>
  <c r="D43" i="2"/>
  <c r="K606" i="51"/>
  <c r="D49" i="2"/>
  <c r="K238" i="51"/>
  <c r="D51" i="2"/>
  <c r="K107" i="51"/>
  <c r="D57" i="2"/>
  <c r="K265" i="51"/>
  <c r="D59" i="2"/>
  <c r="K104" i="51"/>
  <c r="D65" i="2"/>
  <c r="K18" i="51"/>
  <c r="K275" i="51"/>
  <c r="K567" i="51"/>
  <c r="D105" i="2"/>
  <c r="K734" i="51"/>
  <c r="D113" i="2"/>
  <c r="K85" i="51"/>
  <c r="D121" i="2"/>
  <c r="K560" i="51"/>
  <c r="D129" i="2"/>
  <c r="K598" i="51"/>
  <c r="D137" i="2"/>
  <c r="K231" i="51"/>
  <c r="D145" i="2"/>
  <c r="K382" i="51"/>
  <c r="D151" i="2"/>
  <c r="D153" i="2"/>
  <c r="K228" i="51"/>
  <c r="K502" i="51"/>
  <c r="D162" i="2"/>
  <c r="K423" i="51"/>
  <c r="D172" i="2"/>
  <c r="K387" i="51"/>
  <c r="K741" i="51"/>
  <c r="D176" i="2"/>
  <c r="K661" i="51"/>
  <c r="D181" i="2"/>
  <c r="K214" i="51"/>
  <c r="D183" i="2"/>
  <c r="K461" i="51"/>
  <c r="D186" i="2"/>
  <c r="K490" i="51"/>
  <c r="D197" i="2"/>
  <c r="K424" i="51"/>
  <c r="D212" i="2"/>
  <c r="K295" i="51"/>
  <c r="D214" i="2"/>
  <c r="K752" i="51"/>
  <c r="K383" i="51"/>
  <c r="D221" i="2"/>
  <c r="K703" i="51"/>
  <c r="D223" i="2"/>
  <c r="K519" i="51"/>
  <c r="D233" i="2"/>
  <c r="K365" i="51"/>
  <c r="D245" i="2"/>
  <c r="K623" i="51"/>
  <c r="D252" i="2"/>
  <c r="K117" i="51"/>
  <c r="D255" i="2"/>
  <c r="K735" i="51"/>
  <c r="D257" i="2"/>
  <c r="K342" i="51"/>
  <c r="D266" i="2"/>
  <c r="D268" i="2"/>
  <c r="K670" i="51"/>
  <c r="D271" i="2"/>
  <c r="K225" i="51"/>
  <c r="D282" i="2"/>
  <c r="D290" i="2"/>
  <c r="K212" i="51"/>
  <c r="D292" i="2"/>
  <c r="K630" i="51"/>
  <c r="D295" i="2"/>
  <c r="K618" i="51"/>
  <c r="D298" i="2"/>
  <c r="K161" i="51"/>
  <c r="K29" i="51"/>
  <c r="D309" i="2"/>
  <c r="K198" i="51"/>
  <c r="D316" i="2"/>
  <c r="K421" i="51"/>
  <c r="D321" i="2"/>
  <c r="K207" i="51"/>
  <c r="D325" i="2"/>
  <c r="K223" i="51"/>
  <c r="D330" i="2"/>
  <c r="K464" i="51"/>
  <c r="D337" i="2"/>
  <c r="K621" i="51"/>
  <c r="K631" i="51"/>
  <c r="D346" i="2"/>
  <c r="K745" i="51"/>
  <c r="D352" i="2"/>
  <c r="K141" i="51"/>
  <c r="D368" i="2"/>
  <c r="K146" i="51"/>
  <c r="D372" i="2"/>
  <c r="K453" i="51"/>
  <c r="D374" i="2"/>
  <c r="K254" i="51"/>
  <c r="D386" i="2"/>
  <c r="K109" i="51"/>
  <c r="D393" i="2"/>
  <c r="K667" i="51"/>
  <c r="D397" i="2"/>
  <c r="K711" i="51"/>
  <c r="D407" i="2"/>
  <c r="K575" i="51"/>
  <c r="D409" i="2"/>
  <c r="K296" i="51"/>
  <c r="D413" i="2"/>
  <c r="K243" i="51"/>
  <c r="D424" i="2"/>
  <c r="K411" i="51"/>
  <c r="D427" i="2"/>
  <c r="K602" i="51"/>
  <c r="D435" i="2"/>
  <c r="K665" i="51"/>
  <c r="D438" i="2"/>
  <c r="K643" i="51"/>
  <c r="D443" i="2"/>
  <c r="K448" i="51"/>
  <c r="D445" i="2"/>
  <c r="K749" i="51"/>
  <c r="D448" i="2"/>
  <c r="K205" i="51"/>
  <c r="K348" i="51"/>
  <c r="D456" i="2"/>
  <c r="K709" i="51"/>
  <c r="D459" i="2"/>
  <c r="K728" i="51"/>
  <c r="D464" i="2"/>
  <c r="K197" i="51"/>
  <c r="D469" i="2"/>
  <c r="K505" i="51"/>
  <c r="D480" i="2"/>
  <c r="K544" i="51"/>
  <c r="K106" i="51"/>
  <c r="D484" i="2"/>
  <c r="K474" i="51"/>
  <c r="D495" i="2"/>
  <c r="K369" i="51"/>
  <c r="D497" i="2"/>
  <c r="K260" i="51"/>
  <c r="D501" i="2"/>
  <c r="K710" i="51"/>
  <c r="D512" i="2"/>
  <c r="K675" i="51"/>
  <c r="K54" i="51"/>
  <c r="D532" i="2"/>
  <c r="K74" i="51"/>
  <c r="D534" i="2"/>
  <c r="K569" i="51"/>
  <c r="D536" i="2"/>
  <c r="K434" i="51"/>
  <c r="D540" i="2"/>
  <c r="K596" i="51"/>
  <c r="D542" i="2"/>
  <c r="K588" i="51"/>
  <c r="D545" i="2"/>
  <c r="K585" i="51"/>
  <c r="D547" i="2"/>
  <c r="K226" i="51"/>
  <c r="D549" i="2"/>
  <c r="K324" i="51"/>
  <c r="K566" i="51"/>
  <c r="D575" i="2"/>
  <c r="K435" i="51"/>
  <c r="D582" i="2"/>
  <c r="K59" i="51"/>
  <c r="D585" i="2"/>
  <c r="K353" i="51"/>
  <c r="D588" i="2"/>
  <c r="K706" i="51"/>
  <c r="D590" i="2"/>
  <c r="K120" i="51"/>
  <c r="D601" i="2"/>
  <c r="K294" i="51"/>
  <c r="D614" i="2"/>
  <c r="K255" i="51"/>
  <c r="D616" i="2"/>
  <c r="K540" i="51"/>
  <c r="D624" i="2"/>
  <c r="K317" i="51"/>
  <c r="D633" i="2"/>
  <c r="K583" i="51"/>
  <c r="D640" i="2"/>
  <c r="K284" i="51"/>
  <c r="D669" i="2"/>
  <c r="K330" i="51"/>
  <c r="D671" i="2"/>
  <c r="K485" i="51"/>
  <c r="D676" i="2"/>
  <c r="K316" i="51"/>
  <c r="D680" i="2"/>
  <c r="K696" i="51"/>
  <c r="D683" i="2"/>
  <c r="K314" i="51"/>
  <c r="D691" i="2"/>
  <c r="K280" i="51"/>
  <c r="D701" i="2"/>
  <c r="K94" i="51"/>
  <c r="D703" i="2"/>
  <c r="K691" i="51"/>
  <c r="D705" i="2"/>
  <c r="K647" i="51"/>
  <c r="D719" i="2"/>
  <c r="K119" i="51"/>
  <c r="D723" i="2"/>
  <c r="K562" i="51"/>
  <c r="D734" i="2"/>
  <c r="K215" i="51"/>
  <c r="D740" i="2"/>
  <c r="K683" i="51"/>
  <c r="D744" i="2"/>
  <c r="K432" i="51"/>
  <c r="D746" i="2"/>
  <c r="K493" i="51"/>
  <c r="D749" i="2"/>
  <c r="K86" i="51"/>
  <c r="D754" i="2"/>
  <c r="B660" i="2"/>
  <c r="B676" i="2"/>
  <c r="B692" i="2"/>
  <c r="B708" i="2"/>
  <c r="B724" i="2"/>
  <c r="B740" i="2"/>
  <c r="B750" i="2"/>
  <c r="D12" i="2"/>
  <c r="D28" i="2"/>
  <c r="D44" i="2"/>
  <c r="D60" i="2"/>
  <c r="D108" i="2"/>
  <c r="D124" i="2"/>
  <c r="D140" i="2"/>
  <c r="D156" i="2"/>
  <c r="D174" i="2"/>
  <c r="D216" i="2"/>
  <c r="D259" i="2"/>
  <c r="D280" i="2"/>
  <c r="D302" i="2"/>
  <c r="D323" i="2"/>
  <c r="D344" i="2"/>
  <c r="D450" i="2"/>
  <c r="D482" i="2"/>
  <c r="D514" i="2"/>
  <c r="D546" i="2"/>
  <c r="D610" i="2"/>
  <c r="D674" i="2"/>
  <c r="D706" i="2"/>
  <c r="D738" i="2"/>
  <c r="K714" i="51"/>
  <c r="K526" i="51"/>
  <c r="K235" i="51"/>
  <c r="K511" i="51"/>
  <c r="K457" i="51"/>
  <c r="K625" i="51"/>
  <c r="K727" i="51"/>
  <c r="K747" i="51"/>
  <c r="K190" i="51"/>
  <c r="K537" i="51"/>
  <c r="K158" i="51"/>
  <c r="K92" i="51"/>
  <c r="K426" i="51"/>
  <c r="K204" i="51"/>
  <c r="K500" i="51"/>
  <c r="K495" i="51"/>
  <c r="K488" i="51"/>
  <c r="D177" i="2"/>
  <c r="K352" i="51"/>
  <c r="K200" i="51"/>
  <c r="K477" i="51"/>
  <c r="K344" i="51"/>
  <c r="K676" i="51"/>
  <c r="D205" i="2"/>
  <c r="K166" i="51"/>
  <c r="D217" i="2"/>
  <c r="K476" i="51"/>
  <c r="K102" i="51"/>
  <c r="K608" i="51"/>
  <c r="K351" i="51"/>
  <c r="D237" i="2"/>
  <c r="K634" i="51"/>
  <c r="K55" i="51"/>
  <c r="D253" i="2"/>
  <c r="K364" i="51"/>
  <c r="K184" i="51"/>
  <c r="D273" i="2"/>
  <c r="K677" i="51"/>
  <c r="D277" i="2"/>
  <c r="K390" i="51"/>
  <c r="D281" i="2"/>
  <c r="K516" i="51"/>
  <c r="D297" i="2"/>
  <c r="K96" i="51"/>
  <c r="D305" i="2"/>
  <c r="K533" i="51"/>
  <c r="K604" i="51"/>
  <c r="K116" i="51"/>
  <c r="K230" i="51"/>
  <c r="K329" i="51"/>
  <c r="K13" i="51"/>
  <c r="K241" i="51"/>
  <c r="K386" i="51"/>
  <c r="K699" i="51"/>
  <c r="K131" i="51"/>
  <c r="K321" i="51"/>
  <c r="K343" i="51"/>
  <c r="D391" i="2"/>
  <c r="K501" i="51"/>
  <c r="K356" i="51"/>
  <c r="D399" i="2"/>
  <c r="K173" i="51"/>
  <c r="D411" i="2"/>
  <c r="K616" i="51"/>
  <c r="K186" i="51"/>
  <c r="D415" i="2"/>
  <c r="K34" i="51"/>
  <c r="K188" i="51"/>
  <c r="D423" i="2"/>
  <c r="K396" i="51"/>
  <c r="K536" i="51"/>
  <c r="K306" i="51"/>
  <c r="D431" i="2"/>
  <c r="K614" i="51"/>
  <c r="K719" i="51"/>
  <c r="D437" i="2"/>
  <c r="K220" i="51"/>
  <c r="D441" i="2"/>
  <c r="K663" i="51"/>
  <c r="D449" i="2"/>
  <c r="K742" i="51"/>
  <c r="K504" i="51"/>
  <c r="D455" i="2"/>
  <c r="K58" i="51"/>
  <c r="K297" i="51"/>
  <c r="K268" i="51"/>
  <c r="D465" i="2"/>
  <c r="K736" i="51"/>
  <c r="K325" i="51"/>
  <c r="D475" i="2"/>
  <c r="K346" i="51"/>
  <c r="K548" i="51"/>
  <c r="D483" i="2"/>
  <c r="K693" i="51"/>
  <c r="K410" i="51"/>
  <c r="D491" i="2"/>
  <c r="K702" i="51"/>
  <c r="K80" i="51"/>
  <c r="D499" i="2"/>
  <c r="K189" i="51"/>
  <c r="K543" i="51"/>
  <c r="D507" i="2"/>
  <c r="K394" i="51"/>
  <c r="K654" i="51"/>
  <c r="D515" i="2"/>
  <c r="K311" i="51"/>
  <c r="K503" i="51"/>
  <c r="K229" i="51"/>
  <c r="K193" i="51"/>
  <c r="D535" i="2"/>
  <c r="K257" i="51"/>
  <c r="D537" i="2"/>
  <c r="K341" i="51"/>
  <c r="D543" i="2"/>
  <c r="K53" i="51"/>
  <c r="K399" i="51"/>
  <c r="D555" i="2"/>
  <c r="K417" i="51"/>
  <c r="D559" i="2"/>
  <c r="K192" i="51"/>
  <c r="K700" i="51"/>
  <c r="D571" i="2"/>
  <c r="K136" i="51"/>
  <c r="D573" i="2"/>
  <c r="K459" i="51"/>
  <c r="K550" i="51"/>
  <c r="D583" i="2"/>
  <c r="K216" i="51"/>
  <c r="D587" i="2"/>
  <c r="K130" i="51"/>
  <c r="D591" i="2"/>
  <c r="K579" i="51"/>
  <c r="D595" i="2"/>
  <c r="K429" i="51"/>
  <c r="D599" i="2"/>
  <c r="K110" i="51"/>
  <c r="D607" i="2"/>
  <c r="K313" i="51"/>
  <c r="D611" i="2"/>
  <c r="K478" i="51"/>
  <c r="D613" i="2"/>
  <c r="K191" i="51"/>
  <c r="D617" i="2"/>
  <c r="K415" i="51"/>
  <c r="K69" i="51"/>
  <c r="D625" i="2"/>
  <c r="K327" i="51"/>
  <c r="D629" i="2"/>
  <c r="K155" i="51"/>
  <c r="K440" i="51"/>
  <c r="D635" i="2"/>
  <c r="K108" i="51"/>
  <c r="D637" i="2"/>
  <c r="K81" i="51"/>
  <c r="K407" i="51"/>
  <c r="D647" i="2"/>
  <c r="K66" i="51"/>
  <c r="K484" i="51"/>
  <c r="K147" i="51"/>
  <c r="D681" i="2"/>
  <c r="K458" i="51"/>
  <c r="D687" i="2"/>
  <c r="K312" i="51"/>
  <c r="D689" i="2"/>
  <c r="K171" i="51"/>
  <c r="D695" i="2"/>
  <c r="K27" i="51"/>
  <c r="D699" i="2"/>
  <c r="K685" i="51"/>
  <c r="K79" i="51"/>
  <c r="D709" i="2"/>
  <c r="D713" i="2"/>
  <c r="K67" i="51"/>
  <c r="D715" i="2"/>
  <c r="K148" i="51"/>
  <c r="D733" i="2"/>
  <c r="K573" i="51"/>
  <c r="D735" i="2"/>
  <c r="K551" i="51"/>
  <c r="K293" i="51"/>
  <c r="K433" i="51"/>
  <c r="D743" i="2"/>
  <c r="K194" i="51"/>
  <c r="D747" i="2"/>
  <c r="K37" i="51"/>
  <c r="K393" i="51"/>
  <c r="D757" i="2"/>
  <c r="D73" i="2"/>
  <c r="D81" i="2"/>
  <c r="D89" i="2"/>
  <c r="D97" i="2"/>
  <c r="D149" i="2"/>
  <c r="D170" i="2"/>
  <c r="D175" i="2"/>
  <c r="D180" i="2"/>
  <c r="D202" i="2"/>
  <c r="D234" i="2"/>
  <c r="D250" i="2"/>
  <c r="D260" i="2"/>
  <c r="D319" i="2"/>
  <c r="D324" i="2"/>
  <c r="D335" i="2"/>
  <c r="D351" i="2"/>
  <c r="D356" i="2"/>
  <c r="D367" i="2"/>
  <c r="D383" i="2"/>
  <c r="D388" i="2"/>
  <c r="D396" i="2"/>
  <c r="D420" i="2"/>
  <c r="D428" i="2"/>
  <c r="D452" i="2"/>
  <c r="D460" i="2"/>
  <c r="D580" i="2"/>
  <c r="D604" i="2"/>
  <c r="D620" i="2"/>
  <c r="D628" i="2"/>
  <c r="D644" i="2"/>
  <c r="D684" i="2"/>
  <c r="D708" i="2"/>
  <c r="D750" i="2"/>
  <c r="D14" i="2"/>
  <c r="D22" i="2"/>
  <c r="D30" i="2"/>
  <c r="D38" i="2"/>
  <c r="D46" i="2"/>
  <c r="D54" i="2"/>
  <c r="D62" i="2"/>
  <c r="D106" i="2"/>
  <c r="D114" i="2"/>
  <c r="D122" i="2"/>
  <c r="D130" i="2"/>
  <c r="D138" i="2"/>
  <c r="D146" i="2"/>
  <c r="D158" i="2"/>
  <c r="D166" i="2"/>
  <c r="D187" i="2"/>
  <c r="D192" i="2"/>
  <c r="D198" i="2"/>
  <c r="D224" i="2"/>
  <c r="D278" i="2"/>
  <c r="D299" i="2"/>
  <c r="D315" i="2"/>
  <c r="D326" i="2"/>
  <c r="D347" i="2"/>
  <c r="D358" i="2"/>
  <c r="D379" i="2"/>
  <c r="D390" i="2"/>
  <c r="D398" i="2"/>
  <c r="D414" i="2"/>
  <c r="D422" i="2"/>
  <c r="D430" i="2"/>
  <c r="D454" i="2"/>
  <c r="D462" i="2"/>
  <c r="D470" i="2"/>
  <c r="D478" i="2"/>
  <c r="D486" i="2"/>
  <c r="D494" i="2"/>
  <c r="D502" i="2"/>
  <c r="D510" i="2"/>
  <c r="D518" i="2"/>
  <c r="D526" i="2"/>
  <c r="D550" i="2"/>
  <c r="D566" i="2"/>
  <c r="D654" i="2"/>
  <c r="D718" i="2"/>
  <c r="D726" i="2"/>
  <c r="D752" i="2"/>
  <c r="K174" i="51"/>
  <c r="D751" i="2"/>
  <c r="K202" i="51"/>
  <c r="D755" i="2"/>
  <c r="K521" i="51"/>
  <c r="D71" i="2"/>
  <c r="D79" i="2"/>
  <c r="D87" i="2"/>
  <c r="D95" i="2"/>
  <c r="D147" i="2"/>
  <c r="D155" i="2"/>
  <c r="D163" i="2"/>
  <c r="D220" i="2"/>
  <c r="D231" i="2"/>
  <c r="D247" i="2"/>
  <c r="D327" i="2"/>
  <c r="D332" i="2"/>
  <c r="D338" i="2"/>
  <c r="D359" i="2"/>
  <c r="D364" i="2"/>
  <c r="D370" i="2"/>
  <c r="D520" i="2"/>
  <c r="D552" i="2"/>
  <c r="D568" i="2"/>
  <c r="D592" i="2"/>
  <c r="D608" i="2"/>
  <c r="D632" i="2"/>
  <c r="D664" i="2"/>
  <c r="D672" i="2"/>
  <c r="D704" i="2"/>
  <c r="T767" i="1"/>
  <c r="U767" i="1"/>
  <c r="Y767" i="1" s="1"/>
  <c r="Z767" i="1" s="1"/>
  <c r="T766" i="1"/>
  <c r="U766" i="1"/>
  <c r="T765" i="1"/>
  <c r="U765" i="1"/>
  <c r="U764" i="1"/>
  <c r="U763" i="1"/>
  <c r="Y763" i="1" s="1"/>
  <c r="Z763" i="1" s="1"/>
  <c r="T762" i="1"/>
  <c r="U762" i="1"/>
  <c r="Y762" i="1" s="1"/>
  <c r="Z762" i="1" s="1"/>
  <c r="T759" i="1"/>
  <c r="U759" i="1"/>
  <c r="Y759" i="1" s="1"/>
  <c r="Z759" i="1" s="1"/>
  <c r="T758" i="1"/>
  <c r="U758" i="1"/>
  <c r="Y758" i="1" s="1"/>
  <c r="Z758" i="1" s="1"/>
  <c r="T757" i="1"/>
  <c r="U757" i="1"/>
  <c r="Y757" i="1" s="1"/>
  <c r="Z757" i="1" s="1"/>
  <c r="U756" i="1"/>
  <c r="Y756" i="1" s="1"/>
  <c r="Z756" i="1" s="1"/>
  <c r="T755" i="1"/>
  <c r="U755" i="1"/>
  <c r="Y755" i="1" s="1"/>
  <c r="Z755" i="1" s="1"/>
  <c r="T754" i="1"/>
  <c r="U754" i="1"/>
  <c r="Y754" i="1" s="1"/>
  <c r="Z754" i="1" s="1"/>
  <c r="U753" i="1"/>
  <c r="Y753" i="1" s="1"/>
  <c r="Z753" i="1" s="1"/>
  <c r="T752" i="1"/>
  <c r="U752" i="1"/>
  <c r="Y752" i="1" s="1"/>
  <c r="Z752" i="1" s="1"/>
  <c r="T751" i="1"/>
  <c r="U751" i="1"/>
  <c r="Y751" i="1" s="1"/>
  <c r="Z751" i="1" s="1"/>
  <c r="T750" i="1"/>
  <c r="U750" i="1"/>
  <c r="Y750" i="1" s="1"/>
  <c r="Z750" i="1" s="1"/>
  <c r="T749" i="1"/>
  <c r="U749" i="1"/>
  <c r="Y749" i="1" s="1"/>
  <c r="Z749" i="1" s="1"/>
  <c r="T748" i="1"/>
  <c r="U748" i="1"/>
  <c r="Y748" i="1" s="1"/>
  <c r="Z748" i="1" s="1"/>
  <c r="U747" i="1"/>
  <c r="Y747" i="1" s="1"/>
  <c r="Z747" i="1" s="1"/>
  <c r="T746" i="1"/>
  <c r="U746" i="1"/>
  <c r="Y746" i="1" s="1"/>
  <c r="Z746" i="1" s="1"/>
  <c r="U745" i="1"/>
  <c r="Y745" i="1" s="1"/>
  <c r="Z745" i="1" s="1"/>
  <c r="U744" i="1"/>
  <c r="Y744" i="1" s="1"/>
  <c r="Z744" i="1" s="1"/>
  <c r="T743" i="1"/>
  <c r="U743" i="1"/>
  <c r="Y743" i="1" s="1"/>
  <c r="Z743" i="1" s="1"/>
  <c r="T742" i="1"/>
  <c r="U742" i="1"/>
  <c r="Y742" i="1" s="1"/>
  <c r="Z742" i="1" s="1"/>
  <c r="T741" i="1"/>
  <c r="U741" i="1"/>
  <c r="Y741" i="1" s="1"/>
  <c r="Z741" i="1" s="1"/>
  <c r="T740" i="1"/>
  <c r="Y740" i="1"/>
  <c r="Z740" i="1" s="1"/>
  <c r="T739" i="1"/>
  <c r="U739" i="1"/>
  <c r="Y739" i="1" s="1"/>
  <c r="Z739" i="1" s="1"/>
  <c r="T738" i="1"/>
  <c r="U738" i="1"/>
  <c r="Y738" i="1" s="1"/>
  <c r="Z738" i="1" s="1"/>
  <c r="U737" i="1"/>
  <c r="Y737" i="1" s="1"/>
  <c r="Z737" i="1" s="1"/>
  <c r="T736" i="1"/>
  <c r="U736" i="1"/>
  <c r="Y736" i="1" s="1"/>
  <c r="Z736" i="1" s="1"/>
  <c r="T735" i="1"/>
  <c r="U735" i="1"/>
  <c r="Y735" i="1" s="1"/>
  <c r="Z735" i="1" s="1"/>
  <c r="T732" i="1"/>
  <c r="U732" i="1"/>
  <c r="Y732" i="1" s="1"/>
  <c r="Z732" i="1" s="1"/>
  <c r="U731" i="1"/>
  <c r="Y731" i="1" s="1"/>
  <c r="Z731" i="1" s="1"/>
  <c r="T730" i="1"/>
  <c r="U730" i="1"/>
  <c r="Y730" i="1" s="1"/>
  <c r="Z730" i="1" s="1"/>
  <c r="U729" i="1"/>
  <c r="Y729" i="1" s="1"/>
  <c r="Z729" i="1" s="1"/>
  <c r="T728" i="1"/>
  <c r="U728" i="1"/>
  <c r="Y728" i="1" s="1"/>
  <c r="Z728" i="1" s="1"/>
  <c r="U727" i="1"/>
  <c r="Y727" i="1" s="1"/>
  <c r="Z727" i="1" s="1"/>
  <c r="T726" i="1"/>
  <c r="U726" i="1"/>
  <c r="Y726" i="1" s="1"/>
  <c r="Z726" i="1" s="1"/>
  <c r="U725" i="1"/>
  <c r="Y725" i="1" s="1"/>
  <c r="Z725" i="1" s="1"/>
  <c r="U724" i="1"/>
  <c r="Y724" i="1" s="1"/>
  <c r="Z724" i="1" s="1"/>
  <c r="U722" i="1"/>
  <c r="Y722" i="1" s="1"/>
  <c r="Z722" i="1" s="1"/>
  <c r="U721" i="1"/>
  <c r="Y721" i="1" s="1"/>
  <c r="Z721" i="1" s="1"/>
  <c r="U720" i="1"/>
  <c r="Y720" i="1" s="1"/>
  <c r="Z720" i="1" s="1"/>
  <c r="T719" i="1"/>
  <c r="U719" i="1"/>
  <c r="Y719" i="1" s="1"/>
  <c r="Z719" i="1" s="1"/>
  <c r="T718" i="1"/>
  <c r="U718" i="1"/>
  <c r="Y718" i="1" s="1"/>
  <c r="Z718" i="1" s="1"/>
  <c r="T717" i="1"/>
  <c r="U717" i="1"/>
  <c r="Y717" i="1" s="1"/>
  <c r="Z717" i="1" s="1"/>
  <c r="U716" i="1"/>
  <c r="Y716" i="1" s="1"/>
  <c r="Z716" i="1" s="1"/>
  <c r="T715" i="1"/>
  <c r="U715" i="1"/>
  <c r="Y715" i="1" s="1"/>
  <c r="Z715" i="1" s="1"/>
  <c r="T714" i="1"/>
  <c r="U714" i="1"/>
  <c r="Y714" i="1" s="1"/>
  <c r="Z714" i="1" s="1"/>
  <c r="U713" i="1"/>
  <c r="Y713" i="1" s="1"/>
  <c r="Z713" i="1" s="1"/>
  <c r="U712" i="1"/>
  <c r="Y712" i="1" s="1"/>
  <c r="Z712" i="1" s="1"/>
  <c r="T711" i="1"/>
  <c r="U711" i="1"/>
  <c r="Y711" i="1" s="1"/>
  <c r="Z711" i="1" s="1"/>
  <c r="T710" i="1"/>
  <c r="U710" i="1"/>
  <c r="Y710" i="1" s="1"/>
  <c r="Z710" i="1" s="1"/>
  <c r="U709" i="1"/>
  <c r="Y709" i="1" s="1"/>
  <c r="Z709" i="1" s="1"/>
  <c r="U707" i="1"/>
  <c r="Y707" i="1" s="1"/>
  <c r="Z707" i="1" s="1"/>
  <c r="T706" i="1"/>
  <c r="U706" i="1"/>
  <c r="Y706" i="1" s="1"/>
  <c r="Z706" i="1" s="1"/>
  <c r="U705" i="1"/>
  <c r="Y705" i="1" s="1"/>
  <c r="Z705" i="1" s="1"/>
  <c r="U704" i="1"/>
  <c r="Y704" i="1" s="1"/>
  <c r="Z704" i="1" s="1"/>
  <c r="T703" i="1"/>
  <c r="U703" i="1"/>
  <c r="Y703" i="1" s="1"/>
  <c r="Z703" i="1" s="1"/>
  <c r="T702" i="1"/>
  <c r="U702" i="1"/>
  <c r="Y702" i="1" s="1"/>
  <c r="Z702" i="1" s="1"/>
  <c r="T700" i="1"/>
  <c r="U700" i="1"/>
  <c r="Y700" i="1" s="1"/>
  <c r="Z700" i="1" s="1"/>
  <c r="U699" i="1"/>
  <c r="Y699" i="1" s="1"/>
  <c r="Z699" i="1" s="1"/>
  <c r="T698" i="1"/>
  <c r="U698" i="1"/>
  <c r="Y698" i="1" s="1"/>
  <c r="Z698" i="1" s="1"/>
  <c r="T697" i="1"/>
  <c r="U697" i="1"/>
  <c r="Y697" i="1" s="1"/>
  <c r="Z697" i="1" s="1"/>
  <c r="T696" i="1"/>
  <c r="U696" i="1"/>
  <c r="Y696" i="1" s="1"/>
  <c r="Z696" i="1" s="1"/>
  <c r="T695" i="1"/>
  <c r="U695" i="1"/>
  <c r="Y695" i="1" s="1"/>
  <c r="Z695" i="1" s="1"/>
  <c r="T694" i="1"/>
  <c r="U694" i="1"/>
  <c r="Y694" i="1" s="1"/>
  <c r="Z694" i="1" s="1"/>
  <c r="T693" i="1"/>
  <c r="U693" i="1"/>
  <c r="Y693" i="1" s="1"/>
  <c r="Z693" i="1" s="1"/>
  <c r="T692" i="1"/>
  <c r="U692" i="1"/>
  <c r="Y692" i="1" s="1"/>
  <c r="Z692" i="1" s="1"/>
  <c r="U691" i="1"/>
  <c r="Y691" i="1" s="1"/>
  <c r="Z691" i="1" s="1"/>
  <c r="U690" i="1"/>
  <c r="Y690" i="1" s="1"/>
  <c r="Z690" i="1" s="1"/>
  <c r="T689" i="1"/>
  <c r="U689" i="1"/>
  <c r="Y689" i="1" s="1"/>
  <c r="Z689" i="1" s="1"/>
  <c r="T688" i="1"/>
  <c r="U688" i="1"/>
  <c r="Y688" i="1" s="1"/>
  <c r="Z688" i="1" s="1"/>
  <c r="U687" i="1"/>
  <c r="Y687" i="1" s="1"/>
  <c r="Z687" i="1" s="1"/>
  <c r="T686" i="1"/>
  <c r="U686" i="1"/>
  <c r="Y686" i="1" s="1"/>
  <c r="Z686" i="1" s="1"/>
  <c r="U685" i="1"/>
  <c r="Y685" i="1" s="1"/>
  <c r="Z685" i="1" s="1"/>
  <c r="T684" i="1"/>
  <c r="U684" i="1"/>
  <c r="Y684" i="1" s="1"/>
  <c r="Z684" i="1" s="1"/>
  <c r="U683" i="1"/>
  <c r="Y683" i="1" s="1"/>
  <c r="Z683" i="1" s="1"/>
  <c r="T682" i="1"/>
  <c r="U682" i="1"/>
  <c r="Y682" i="1" s="1"/>
  <c r="Z682" i="1" s="1"/>
  <c r="T680" i="1"/>
  <c r="U680" i="1"/>
  <c r="Y680" i="1" s="1"/>
  <c r="Z680" i="1" s="1"/>
  <c r="U679" i="1"/>
  <c r="Y679" i="1" s="1"/>
  <c r="Z679" i="1" s="1"/>
  <c r="T678" i="1"/>
  <c r="U678" i="1"/>
  <c r="Y678" i="1" s="1"/>
  <c r="Z678" i="1" s="1"/>
  <c r="U677" i="1"/>
  <c r="Y677" i="1" s="1"/>
  <c r="Z677" i="1" s="1"/>
  <c r="T676" i="1"/>
  <c r="U676" i="1"/>
  <c r="Y676" i="1" s="1"/>
  <c r="Z676" i="1" s="1"/>
  <c r="T675" i="1"/>
  <c r="U675" i="1"/>
  <c r="Y675" i="1" s="1"/>
  <c r="Z675" i="1" s="1"/>
  <c r="T674" i="1"/>
  <c r="U674" i="1"/>
  <c r="Y674" i="1" s="1"/>
  <c r="Z674" i="1" s="1"/>
  <c r="U673" i="1"/>
  <c r="Y673" i="1" s="1"/>
  <c r="Z673" i="1" s="1"/>
  <c r="T672" i="1"/>
  <c r="U672" i="1"/>
  <c r="Y672" i="1" s="1"/>
  <c r="Z672" i="1" s="1"/>
  <c r="U671" i="1"/>
  <c r="Y671" i="1" s="1"/>
  <c r="Z671" i="1" s="1"/>
  <c r="T670" i="1"/>
  <c r="U670" i="1"/>
  <c r="Y670" i="1" s="1"/>
  <c r="Z670" i="1" s="1"/>
  <c r="U669" i="1"/>
  <c r="Y669" i="1" s="1"/>
  <c r="Z669" i="1" s="1"/>
  <c r="U668" i="1"/>
  <c r="Y668" i="1" s="1"/>
  <c r="Z668" i="1" s="1"/>
  <c r="T666" i="1"/>
  <c r="U666" i="1"/>
  <c r="Y666" i="1" s="1"/>
  <c r="Z666" i="1" s="1"/>
  <c r="T665" i="1"/>
  <c r="U665" i="1"/>
  <c r="Y665" i="1" s="1"/>
  <c r="Z665" i="1" s="1"/>
  <c r="U664" i="1"/>
  <c r="Y664" i="1" s="1"/>
  <c r="Z664" i="1" s="1"/>
  <c r="T663" i="1"/>
  <c r="U663" i="1"/>
  <c r="Y663" i="1" s="1"/>
  <c r="Z663" i="1" s="1"/>
  <c r="T662" i="1"/>
  <c r="U662" i="1"/>
  <c r="Y662" i="1" s="1"/>
  <c r="Z662" i="1" s="1"/>
  <c r="U661" i="1"/>
  <c r="Y661" i="1" s="1"/>
  <c r="Z661" i="1" s="1"/>
  <c r="U660" i="1"/>
  <c r="Y660" i="1" s="1"/>
  <c r="Z660" i="1" s="1"/>
  <c r="U659" i="1"/>
  <c r="Y659" i="1" s="1"/>
  <c r="Z659" i="1" s="1"/>
  <c r="T658" i="1"/>
  <c r="U658" i="1"/>
  <c r="Y658" i="1" s="1"/>
  <c r="Z658" i="1" s="1"/>
  <c r="U657" i="1"/>
  <c r="Y657" i="1" s="1"/>
  <c r="Z657" i="1" s="1"/>
  <c r="U656" i="1"/>
  <c r="Y656" i="1" s="1"/>
  <c r="Z656" i="1" s="1"/>
  <c r="T655" i="1"/>
  <c r="U655" i="1"/>
  <c r="Y655" i="1" s="1"/>
  <c r="Z655" i="1" s="1"/>
  <c r="T654" i="1"/>
  <c r="U654" i="1"/>
  <c r="Y654" i="1" s="1"/>
  <c r="Z654" i="1" s="1"/>
  <c r="U653" i="1"/>
  <c r="Y653" i="1" s="1"/>
  <c r="Z653" i="1" s="1"/>
  <c r="T652" i="1"/>
  <c r="U652" i="1"/>
  <c r="Y652" i="1" s="1"/>
  <c r="Z652" i="1" s="1"/>
  <c r="U651" i="1"/>
  <c r="Y651" i="1" s="1"/>
  <c r="Z651" i="1" s="1"/>
  <c r="T650" i="1"/>
  <c r="U650" i="1"/>
  <c r="Y650" i="1" s="1"/>
  <c r="Z650" i="1" s="1"/>
  <c r="U649" i="1"/>
  <c r="Y649" i="1" s="1"/>
  <c r="Z649" i="1" s="1"/>
  <c r="U648" i="1"/>
  <c r="Y648" i="1" s="1"/>
  <c r="Z648" i="1" s="1"/>
  <c r="U647" i="1"/>
  <c r="Y647" i="1" s="1"/>
  <c r="Z647" i="1" s="1"/>
  <c r="T646" i="1"/>
  <c r="U646" i="1"/>
  <c r="Y646" i="1" s="1"/>
  <c r="Z646" i="1" s="1"/>
  <c r="T645" i="1"/>
  <c r="U645" i="1"/>
  <c r="Y645" i="1" s="1"/>
  <c r="Z645" i="1" s="1"/>
  <c r="U644" i="1"/>
  <c r="Y644" i="1" s="1"/>
  <c r="Z644" i="1" s="1"/>
  <c r="T643" i="1"/>
  <c r="U643" i="1"/>
  <c r="Y643" i="1" s="1"/>
  <c r="Z643" i="1" s="1"/>
  <c r="T642" i="1"/>
  <c r="U642" i="1"/>
  <c r="Y642" i="1" s="1"/>
  <c r="Z642" i="1" s="1"/>
  <c r="T641" i="1"/>
  <c r="U641" i="1"/>
  <c r="Y641" i="1" s="1"/>
  <c r="Z641" i="1" s="1"/>
  <c r="T640" i="1"/>
  <c r="U640" i="1"/>
  <c r="Y640" i="1" s="1"/>
  <c r="Z640" i="1" s="1"/>
  <c r="U639" i="1"/>
  <c r="Y639" i="1" s="1"/>
  <c r="Z639" i="1" s="1"/>
  <c r="T638" i="1"/>
  <c r="U638" i="1"/>
  <c r="Y638" i="1" s="1"/>
  <c r="Z638" i="1" s="1"/>
  <c r="U637" i="1"/>
  <c r="Y637" i="1" s="1"/>
  <c r="Z637" i="1" s="1"/>
  <c r="U636" i="1"/>
  <c r="Y636" i="1" s="1"/>
  <c r="Z636" i="1" s="1"/>
  <c r="U635" i="1"/>
  <c r="Y635" i="1" s="1"/>
  <c r="Z635" i="1" s="1"/>
  <c r="U634" i="1"/>
  <c r="Y634" i="1" s="1"/>
  <c r="Z634" i="1" s="1"/>
  <c r="T633" i="1"/>
  <c r="U633" i="1"/>
  <c r="Y633" i="1" s="1"/>
  <c r="Z633" i="1" s="1"/>
  <c r="T632" i="1"/>
  <c r="U632" i="1"/>
  <c r="Y632" i="1" s="1"/>
  <c r="Z632" i="1" s="1"/>
  <c r="T631" i="1"/>
  <c r="U631" i="1"/>
  <c r="Y631" i="1" s="1"/>
  <c r="Z631" i="1" s="1"/>
  <c r="T630" i="1"/>
  <c r="U630" i="1"/>
  <c r="Y630" i="1" s="1"/>
  <c r="Z630" i="1" s="1"/>
  <c r="T629" i="1"/>
  <c r="U629" i="1"/>
  <c r="Y629" i="1" s="1"/>
  <c r="Z629" i="1" s="1"/>
  <c r="T628" i="1"/>
  <c r="U628" i="1"/>
  <c r="Y628" i="1" s="1"/>
  <c r="Z628" i="1" s="1"/>
  <c r="U627" i="1"/>
  <c r="Y627" i="1" s="1"/>
  <c r="Z627" i="1" s="1"/>
  <c r="U626" i="1"/>
  <c r="Y626" i="1" s="1"/>
  <c r="Z626" i="1" s="1"/>
  <c r="T625" i="1"/>
  <c r="U625" i="1"/>
  <c r="Y625" i="1" s="1"/>
  <c r="Z625" i="1" s="1"/>
  <c r="T624" i="1"/>
  <c r="U624" i="1"/>
  <c r="Y624" i="1" s="1"/>
  <c r="Z624" i="1" s="1"/>
  <c r="T623" i="1"/>
  <c r="U623" i="1"/>
  <c r="Y623" i="1" s="1"/>
  <c r="Z623" i="1" s="1"/>
  <c r="T622" i="1"/>
  <c r="U622" i="1"/>
  <c r="Y622" i="1" s="1"/>
  <c r="Z622" i="1" s="1"/>
  <c r="U621" i="1"/>
  <c r="Y621" i="1" s="1"/>
  <c r="Z621" i="1" s="1"/>
  <c r="T620" i="1"/>
  <c r="U620" i="1"/>
  <c r="Y620" i="1" s="1"/>
  <c r="Z620" i="1" s="1"/>
  <c r="U619" i="1"/>
  <c r="Y619" i="1" s="1"/>
  <c r="Z619" i="1" s="1"/>
  <c r="T618" i="1"/>
  <c r="U618" i="1"/>
  <c r="Y618" i="1" s="1"/>
  <c r="Z618" i="1" s="1"/>
  <c r="U617" i="1"/>
  <c r="Y617" i="1" s="1"/>
  <c r="Z617" i="1" s="1"/>
  <c r="T616" i="1"/>
  <c r="U616" i="1"/>
  <c r="Y616" i="1" s="1"/>
  <c r="Z616" i="1" s="1"/>
  <c r="U615" i="1"/>
  <c r="Y615" i="1" s="1"/>
  <c r="Z615" i="1" s="1"/>
  <c r="U614" i="1"/>
  <c r="Y614" i="1" s="1"/>
  <c r="Z614" i="1" s="1"/>
  <c r="U613" i="1"/>
  <c r="Y613" i="1" s="1"/>
  <c r="Z613" i="1" s="1"/>
  <c r="T612" i="1"/>
  <c r="U612" i="1"/>
  <c r="Y612" i="1" s="1"/>
  <c r="Z612" i="1" s="1"/>
  <c r="T611" i="1"/>
  <c r="U610" i="1"/>
  <c r="Y610" i="1" s="1"/>
  <c r="Z610" i="1" s="1"/>
  <c r="T609" i="1"/>
  <c r="U609" i="1"/>
  <c r="Y609" i="1" s="1"/>
  <c r="Z609" i="1" s="1"/>
  <c r="U608" i="1"/>
  <c r="Y608" i="1" s="1"/>
  <c r="Z608" i="1" s="1"/>
  <c r="T607" i="1"/>
  <c r="U606" i="1"/>
  <c r="Y606" i="1" s="1"/>
  <c r="Z606" i="1" s="1"/>
  <c r="U605" i="1"/>
  <c r="Y605" i="1" s="1"/>
  <c r="Z605" i="1" s="1"/>
  <c r="U604" i="1"/>
  <c r="Y604" i="1" s="1"/>
  <c r="Z604" i="1" s="1"/>
  <c r="U602" i="1"/>
  <c r="Y602" i="1" s="1"/>
  <c r="Z602" i="1" s="1"/>
  <c r="U601" i="1"/>
  <c r="Y601" i="1" s="1"/>
  <c r="Z601" i="1" s="1"/>
  <c r="T599" i="1"/>
  <c r="U598" i="1"/>
  <c r="Y598" i="1" s="1"/>
  <c r="Z598" i="1" s="1"/>
  <c r="U597" i="1"/>
  <c r="Y597" i="1" s="1"/>
  <c r="Z597" i="1" s="1"/>
  <c r="U596" i="1"/>
  <c r="Y596" i="1" s="1"/>
  <c r="Z596" i="1" s="1"/>
  <c r="U594" i="1"/>
  <c r="Y594" i="1" s="1"/>
  <c r="Z594" i="1" s="1"/>
  <c r="T593" i="1"/>
  <c r="U592" i="1"/>
  <c r="Y592" i="1" s="1"/>
  <c r="Z592" i="1" s="1"/>
  <c r="T589" i="1"/>
  <c r="U588" i="1"/>
  <c r="Y588" i="1" s="1"/>
  <c r="Z588" i="1" s="1"/>
  <c r="U586" i="1"/>
  <c r="Y586" i="1" s="1"/>
  <c r="Z586" i="1" s="1"/>
  <c r="T585" i="1"/>
  <c r="U584" i="1"/>
  <c r="Y584" i="1" s="1"/>
  <c r="Z584" i="1" s="1"/>
  <c r="T583" i="1"/>
  <c r="U582" i="1"/>
  <c r="Y582" i="1" s="1"/>
  <c r="Z582" i="1" s="1"/>
  <c r="U580" i="1"/>
  <c r="Y580" i="1" s="1"/>
  <c r="Z580" i="1" s="1"/>
  <c r="T579" i="1"/>
  <c r="U578" i="1"/>
  <c r="Y578" i="1" s="1"/>
  <c r="Z578" i="1" s="1"/>
  <c r="U576" i="1"/>
  <c r="Y576" i="1" s="1"/>
  <c r="Z576" i="1" s="1"/>
  <c r="T575" i="1"/>
  <c r="U574" i="1"/>
  <c r="Y574" i="1" s="1"/>
  <c r="Z574" i="1" s="1"/>
  <c r="U572" i="1"/>
  <c r="Y572" i="1" s="1"/>
  <c r="Z572" i="1" s="1"/>
  <c r="T571" i="1"/>
  <c r="U570" i="1"/>
  <c r="Y570" i="1" s="1"/>
  <c r="Z570" i="1" s="1"/>
  <c r="T569" i="1"/>
  <c r="U568" i="1"/>
  <c r="Y568" i="1" s="1"/>
  <c r="Z568" i="1" s="1"/>
  <c r="U566" i="1"/>
  <c r="Y566" i="1" s="1"/>
  <c r="Z566" i="1" s="1"/>
  <c r="T565" i="1"/>
  <c r="U564" i="1"/>
  <c r="Y564" i="1" s="1"/>
  <c r="Z564" i="1" s="1"/>
  <c r="U560" i="1"/>
  <c r="Y560" i="1" s="1"/>
  <c r="Z560" i="1" s="1"/>
  <c r="T559" i="1"/>
  <c r="U556" i="1"/>
  <c r="Y556" i="1" s="1"/>
  <c r="Z556" i="1" s="1"/>
  <c r="T555" i="1"/>
  <c r="U552" i="1"/>
  <c r="Y552" i="1" s="1"/>
  <c r="Z552" i="1" s="1"/>
  <c r="U548" i="1"/>
  <c r="Y548" i="1" s="1"/>
  <c r="Z548" i="1" s="1"/>
  <c r="T535" i="1"/>
  <c r="T521" i="1"/>
  <c r="T482" i="1"/>
  <c r="T429" i="1"/>
  <c r="T417" i="1"/>
  <c r="T372" i="1"/>
  <c r="T348" i="1"/>
  <c r="T334" i="1"/>
  <c r="T248" i="1"/>
  <c r="T235" i="1"/>
  <c r="T22" i="1"/>
  <c r="T21" i="1"/>
  <c r="T20" i="1"/>
  <c r="T16" i="1"/>
  <c r="T15" i="1"/>
  <c r="T14" i="1"/>
  <c r="T13" i="1"/>
  <c r="T12" i="1"/>
  <c r="T9" i="1"/>
  <c r="T8" i="1"/>
  <c r="I237" i="51" s="1"/>
  <c r="U8" i="1"/>
  <c r="Y8" i="1" s="1"/>
  <c r="Z8" i="1" s="1"/>
  <c r="N48" i="52" l="1"/>
  <c r="N540" i="52"/>
  <c r="N444" i="52"/>
  <c r="N176" i="52"/>
  <c r="I754" i="52"/>
  <c r="M754" i="52" s="1"/>
  <c r="L754" i="52"/>
  <c r="N204" i="52"/>
  <c r="N679" i="52"/>
  <c r="C757" i="54"/>
  <c r="X8" i="1"/>
  <c r="X775" i="1" s="1"/>
  <c r="Y764" i="1"/>
  <c r="Z764" i="1" s="1"/>
  <c r="Y765" i="1"/>
  <c r="Z765" i="1" s="1"/>
  <c r="Y766" i="1"/>
  <c r="Z766" i="1" s="1"/>
  <c r="J492" i="52"/>
  <c r="M492" i="52"/>
  <c r="N492" i="52" s="1"/>
  <c r="J155" i="52"/>
  <c r="M155" i="52"/>
  <c r="N155" i="52" s="1"/>
  <c r="J281" i="52"/>
  <c r="M281" i="52"/>
  <c r="N281" i="52" s="1"/>
  <c r="J289" i="52"/>
  <c r="M289" i="52"/>
  <c r="N289" i="52" s="1"/>
  <c r="J506" i="52"/>
  <c r="M506" i="52"/>
  <c r="N506" i="52" s="1"/>
  <c r="J308" i="52"/>
  <c r="M308" i="52"/>
  <c r="N308" i="52" s="1"/>
  <c r="J196" i="52"/>
  <c r="M196" i="52"/>
  <c r="N196" i="52" s="1"/>
  <c r="J744" i="52"/>
  <c r="M744" i="52"/>
  <c r="N744" i="52" s="1"/>
  <c r="J102" i="52"/>
  <c r="M102" i="52"/>
  <c r="N102" i="52" s="1"/>
  <c r="J394" i="52"/>
  <c r="M394" i="52"/>
  <c r="N394" i="52" s="1"/>
  <c r="J280" i="52"/>
  <c r="M280" i="52"/>
  <c r="N280" i="52" s="1"/>
  <c r="J721" i="52"/>
  <c r="M721" i="52"/>
  <c r="N721" i="52" s="1"/>
  <c r="J470" i="52"/>
  <c r="M470" i="52"/>
  <c r="N470" i="52" s="1"/>
  <c r="J676" i="52"/>
  <c r="M676" i="52"/>
  <c r="N676" i="52" s="1"/>
  <c r="J729" i="52"/>
  <c r="M729" i="52"/>
  <c r="N729" i="52" s="1"/>
  <c r="J67" i="52"/>
  <c r="M67" i="52"/>
  <c r="N67" i="52" s="1"/>
  <c r="J595" i="52"/>
  <c r="M595" i="52"/>
  <c r="N595" i="52" s="1"/>
  <c r="J27" i="52"/>
  <c r="M27" i="52"/>
  <c r="N27" i="52" s="1"/>
  <c r="J610" i="52"/>
  <c r="M610" i="52"/>
  <c r="N610" i="52" s="1"/>
  <c r="J257" i="52"/>
  <c r="M257" i="52"/>
  <c r="N257" i="52" s="1"/>
  <c r="J34" i="52"/>
  <c r="M34" i="52"/>
  <c r="N34" i="52" s="1"/>
  <c r="J354" i="52"/>
  <c r="M354" i="52"/>
  <c r="N354" i="52" s="1"/>
  <c r="J128" i="52"/>
  <c r="M128" i="52"/>
  <c r="N128" i="52" s="1"/>
  <c r="J546" i="52"/>
  <c r="M546" i="52"/>
  <c r="N546" i="52" s="1"/>
  <c r="J577" i="52"/>
  <c r="M577" i="52"/>
  <c r="N577" i="52" s="1"/>
  <c r="J142" i="52"/>
  <c r="M142" i="52"/>
  <c r="N142" i="52" s="1"/>
  <c r="J224" i="52"/>
  <c r="M224" i="52"/>
  <c r="N224" i="52" s="1"/>
  <c r="J85" i="52"/>
  <c r="M85" i="52"/>
  <c r="N85" i="52" s="1"/>
  <c r="J565" i="52"/>
  <c r="M565" i="52"/>
  <c r="N565" i="52" s="1"/>
  <c r="J536" i="52"/>
  <c r="M536" i="52"/>
  <c r="N536" i="52" s="1"/>
  <c r="J580" i="52"/>
  <c r="M580" i="52"/>
  <c r="N580" i="52" s="1"/>
  <c r="J640" i="52"/>
  <c r="M640" i="52"/>
  <c r="N640" i="52" s="1"/>
  <c r="J551" i="52"/>
  <c r="M551" i="52"/>
  <c r="N551" i="52" s="1"/>
  <c r="J738" i="52"/>
  <c r="M738" i="52"/>
  <c r="N738" i="52" s="1"/>
  <c r="J194" i="52"/>
  <c r="M194" i="52"/>
  <c r="N194" i="52" s="1"/>
  <c r="J350" i="52"/>
  <c r="M350" i="52"/>
  <c r="N350" i="52" s="1"/>
  <c r="J372" i="52"/>
  <c r="M372" i="52"/>
  <c r="N372" i="52" s="1"/>
  <c r="J379" i="52"/>
  <c r="M379" i="52"/>
  <c r="N379" i="52" s="1"/>
  <c r="J522" i="52"/>
  <c r="M522" i="52"/>
  <c r="N522" i="52" s="1"/>
  <c r="J457" i="52"/>
  <c r="M457" i="52"/>
  <c r="N457" i="52" s="1"/>
  <c r="J206" i="52"/>
  <c r="M206" i="52"/>
  <c r="N206" i="52" s="1"/>
  <c r="J650" i="52"/>
  <c r="M650" i="52"/>
  <c r="N650" i="52" s="1"/>
  <c r="J630" i="52"/>
  <c r="M630" i="52"/>
  <c r="N630" i="52" s="1"/>
  <c r="J605" i="52"/>
  <c r="M605" i="52"/>
  <c r="N605" i="52" s="1"/>
  <c r="J169" i="52"/>
  <c r="M169" i="52"/>
  <c r="N169" i="52" s="1"/>
  <c r="J661" i="52"/>
  <c r="M661" i="52"/>
  <c r="N661" i="52" s="1"/>
  <c r="J706" i="52"/>
  <c r="M706" i="52"/>
  <c r="N706" i="52" s="1"/>
  <c r="J153" i="52"/>
  <c r="M153" i="52"/>
  <c r="N153" i="52" s="1"/>
  <c r="J481" i="52"/>
  <c r="M481" i="52"/>
  <c r="N481" i="52" s="1"/>
  <c r="J460" i="52"/>
  <c r="M460" i="52"/>
  <c r="N460" i="52" s="1"/>
  <c r="J144" i="52"/>
  <c r="M144" i="52"/>
  <c r="N144" i="52" s="1"/>
  <c r="J187" i="52"/>
  <c r="M187" i="52"/>
  <c r="N187" i="52" s="1"/>
  <c r="J211" i="52"/>
  <c r="M211" i="52"/>
  <c r="N211" i="52" s="1"/>
  <c r="J597" i="52"/>
  <c r="M597" i="52"/>
  <c r="N597" i="52" s="1"/>
  <c r="J417" i="52"/>
  <c r="M417" i="52"/>
  <c r="N417" i="52" s="1"/>
  <c r="J520" i="52"/>
  <c r="M520" i="52"/>
  <c r="N520" i="52" s="1"/>
  <c r="J614" i="52"/>
  <c r="M614" i="52"/>
  <c r="N614" i="52" s="1"/>
  <c r="J375" i="52"/>
  <c r="M375" i="52"/>
  <c r="N375" i="52" s="1"/>
  <c r="J209" i="52"/>
  <c r="M209" i="52"/>
  <c r="N209" i="52" s="1"/>
  <c r="J179" i="52"/>
  <c r="M179" i="52"/>
  <c r="N179" i="52" s="1"/>
  <c r="J219" i="52"/>
  <c r="M219" i="52"/>
  <c r="N219" i="52" s="1"/>
  <c r="J548" i="52"/>
  <c r="M548" i="52"/>
  <c r="N548" i="52" s="1"/>
  <c r="J161" i="52"/>
  <c r="M161" i="52"/>
  <c r="N161" i="52" s="1"/>
  <c r="J440" i="52"/>
  <c r="M440" i="52"/>
  <c r="N440" i="52" s="1"/>
  <c r="J671" i="52"/>
  <c r="M671" i="52"/>
  <c r="N671" i="52" s="1"/>
  <c r="J672" i="52"/>
  <c r="M672" i="52"/>
  <c r="N672" i="52" s="1"/>
  <c r="J105" i="52"/>
  <c r="M105" i="52"/>
  <c r="N105" i="52" s="1"/>
  <c r="J424" i="52"/>
  <c r="M424" i="52"/>
  <c r="N424" i="52" s="1"/>
  <c r="J393" i="52"/>
  <c r="M393" i="52"/>
  <c r="N393" i="52" s="1"/>
  <c r="J559" i="52"/>
  <c r="M559" i="52"/>
  <c r="N559" i="52" s="1"/>
  <c r="J629" i="52"/>
  <c r="M629" i="52"/>
  <c r="N629" i="52" s="1"/>
  <c r="J480" i="52"/>
  <c r="M480" i="52"/>
  <c r="N480" i="52" s="1"/>
  <c r="J369" i="52"/>
  <c r="M369" i="52"/>
  <c r="N369" i="52" s="1"/>
  <c r="J358" i="52"/>
  <c r="M358" i="52"/>
  <c r="N358" i="52" s="1"/>
  <c r="J490" i="52"/>
  <c r="M490" i="52"/>
  <c r="N490" i="52" s="1"/>
  <c r="J746" i="52"/>
  <c r="M746" i="52"/>
  <c r="N746" i="52" s="1"/>
  <c r="J722" i="52"/>
  <c r="M722" i="52"/>
  <c r="N722" i="52" s="1"/>
  <c r="J23" i="52"/>
  <c r="M23" i="52"/>
  <c r="N23" i="52" s="1"/>
  <c r="J138" i="52"/>
  <c r="M138" i="52"/>
  <c r="N138" i="52" s="1"/>
  <c r="J613" i="52"/>
  <c r="M613" i="52"/>
  <c r="N613" i="52" s="1"/>
  <c r="J401" i="52"/>
  <c r="M401" i="52"/>
  <c r="N401" i="52" s="1"/>
  <c r="J547" i="52"/>
  <c r="M547" i="52"/>
  <c r="N547" i="52" s="1"/>
  <c r="J447" i="52"/>
  <c r="M447" i="52"/>
  <c r="N447" i="52" s="1"/>
  <c r="J415" i="52"/>
  <c r="M415" i="52"/>
  <c r="N415" i="52" s="1"/>
  <c r="J604" i="52"/>
  <c r="M604" i="52"/>
  <c r="N604" i="52" s="1"/>
  <c r="J484" i="52"/>
  <c r="M484" i="52"/>
  <c r="N484" i="52" s="1"/>
  <c r="J576" i="52"/>
  <c r="M576" i="52"/>
  <c r="N576" i="52" s="1"/>
  <c r="J611" i="52"/>
  <c r="M611" i="52"/>
  <c r="N611" i="52" s="1"/>
  <c r="J714" i="52"/>
  <c r="M714" i="52"/>
  <c r="N714" i="52" s="1"/>
  <c r="J658" i="52"/>
  <c r="M658" i="52"/>
  <c r="N658" i="52" s="1"/>
  <c r="J509" i="52"/>
  <c r="M509" i="52"/>
  <c r="N509" i="52" s="1"/>
  <c r="J317" i="52"/>
  <c r="M317" i="52"/>
  <c r="N317" i="52" s="1"/>
  <c r="J234" i="52"/>
  <c r="M234" i="52"/>
  <c r="N234" i="52" s="1"/>
  <c r="J84" i="52"/>
  <c r="M84" i="52"/>
  <c r="N84" i="52" s="1"/>
  <c r="J598" i="52"/>
  <c r="M598" i="52"/>
  <c r="N598" i="52" s="1"/>
  <c r="J32" i="52"/>
  <c r="M32" i="52"/>
  <c r="N32" i="52" s="1"/>
  <c r="J733" i="52"/>
  <c r="M733" i="52"/>
  <c r="N733" i="52" s="1"/>
  <c r="J511" i="52"/>
  <c r="M511" i="52"/>
  <c r="N511" i="52" s="1"/>
  <c r="J385" i="52"/>
  <c r="M385" i="52"/>
  <c r="N385" i="52" s="1"/>
  <c r="J674" i="52"/>
  <c r="M674" i="52"/>
  <c r="N674" i="52" s="1"/>
  <c r="J698" i="52"/>
  <c r="M698" i="52"/>
  <c r="N698" i="52" s="1"/>
  <c r="J68" i="52"/>
  <c r="M68" i="52"/>
  <c r="N68" i="52" s="1"/>
  <c r="J445" i="52"/>
  <c r="M445" i="52"/>
  <c r="N445" i="52" s="1"/>
  <c r="J164" i="52"/>
  <c r="M164" i="52"/>
  <c r="N164" i="52" s="1"/>
  <c r="J326" i="52"/>
  <c r="M326" i="52"/>
  <c r="N326" i="52" s="1"/>
  <c r="J202" i="52"/>
  <c r="M202" i="52"/>
  <c r="N202" i="52" s="1"/>
  <c r="J291" i="52"/>
  <c r="M291" i="52"/>
  <c r="N291" i="52" s="1"/>
  <c r="J750" i="52"/>
  <c r="M750" i="52"/>
  <c r="N750" i="52" s="1"/>
  <c r="J359" i="52"/>
  <c r="M359" i="52"/>
  <c r="N359" i="52" s="1"/>
  <c r="J363" i="52"/>
  <c r="M363" i="52"/>
  <c r="N363" i="52" s="1"/>
  <c r="J616" i="52"/>
  <c r="M616" i="52"/>
  <c r="N616" i="52" s="1"/>
  <c r="J75" i="52"/>
  <c r="M75" i="52"/>
  <c r="N75" i="52" s="1"/>
  <c r="J298" i="52"/>
  <c r="M298" i="52"/>
  <c r="N298" i="52" s="1"/>
  <c r="J351" i="52"/>
  <c r="M351" i="52"/>
  <c r="N351" i="52" s="1"/>
  <c r="J533" i="52"/>
  <c r="M533" i="52"/>
  <c r="N533" i="52" s="1"/>
  <c r="J655" i="52"/>
  <c r="M655" i="52"/>
  <c r="N655" i="52" s="1"/>
  <c r="J495" i="52"/>
  <c r="M495" i="52"/>
  <c r="N495" i="52" s="1"/>
  <c r="J688" i="52"/>
  <c r="M688" i="52"/>
  <c r="N688" i="52" s="1"/>
  <c r="J442" i="52"/>
  <c r="M442" i="52"/>
  <c r="N442" i="52" s="1"/>
  <c r="J143" i="52"/>
  <c r="M143" i="52"/>
  <c r="N143" i="52" s="1"/>
  <c r="J228" i="52"/>
  <c r="M228" i="52"/>
  <c r="N228" i="52" s="1"/>
  <c r="J572" i="52"/>
  <c r="M572" i="52"/>
  <c r="N572" i="52" s="1"/>
  <c r="J388" i="52"/>
  <c r="M388" i="52"/>
  <c r="N388" i="52" s="1"/>
  <c r="J641" i="52"/>
  <c r="M641" i="52"/>
  <c r="N641" i="52" s="1"/>
  <c r="J660" i="52"/>
  <c r="M660" i="52"/>
  <c r="N660" i="52" s="1"/>
  <c r="J256" i="52"/>
  <c r="M256" i="52"/>
  <c r="N256" i="52" s="1"/>
  <c r="J86" i="52"/>
  <c r="M86" i="52"/>
  <c r="N86" i="52" s="1"/>
  <c r="J748" i="52"/>
  <c r="M748" i="52"/>
  <c r="N748" i="52" s="1"/>
  <c r="J148" i="52"/>
  <c r="M148" i="52"/>
  <c r="N148" i="52" s="1"/>
  <c r="J539" i="52"/>
  <c r="M539" i="52"/>
  <c r="N539" i="52" s="1"/>
  <c r="J742" i="52"/>
  <c r="M742" i="52"/>
  <c r="N742" i="52" s="1"/>
  <c r="J405" i="52"/>
  <c r="M405" i="52"/>
  <c r="N405" i="52" s="1"/>
  <c r="J690" i="52"/>
  <c r="M690" i="52"/>
  <c r="N690" i="52" s="1"/>
  <c r="J185" i="52"/>
  <c r="M185" i="52"/>
  <c r="N185" i="52" s="1"/>
  <c r="J696" i="52"/>
  <c r="M696" i="52"/>
  <c r="N696" i="52" s="1"/>
  <c r="J505" i="52"/>
  <c r="M505" i="52"/>
  <c r="N505" i="52" s="1"/>
  <c r="J73" i="52"/>
  <c r="M73" i="52"/>
  <c r="N73" i="52" s="1"/>
  <c r="J79" i="52"/>
  <c r="M79" i="52"/>
  <c r="N79" i="52" s="1"/>
  <c r="J582" i="52"/>
  <c r="M582" i="52"/>
  <c r="N582" i="52" s="1"/>
  <c r="J60" i="52"/>
  <c r="M60" i="52"/>
  <c r="N60" i="52" s="1"/>
  <c r="J702" i="52"/>
  <c r="M702" i="52"/>
  <c r="N702" i="52" s="1"/>
  <c r="J141" i="52"/>
  <c r="M141" i="52"/>
  <c r="N141" i="52" s="1"/>
  <c r="J458" i="52"/>
  <c r="M458" i="52"/>
  <c r="N458" i="52" s="1"/>
  <c r="J475" i="52"/>
  <c r="M475" i="52"/>
  <c r="N475" i="52" s="1"/>
  <c r="J407" i="52"/>
  <c r="M407" i="52"/>
  <c r="N407" i="52" s="1"/>
  <c r="J25" i="52"/>
  <c r="M25" i="52"/>
  <c r="N25" i="52" s="1"/>
  <c r="J242" i="52"/>
  <c r="M242" i="52"/>
  <c r="N242" i="52" s="1"/>
  <c r="J52" i="52"/>
  <c r="M52" i="52"/>
  <c r="N52" i="52" s="1"/>
  <c r="J215" i="52"/>
  <c r="M215" i="52"/>
  <c r="N215" i="52" s="1"/>
  <c r="J410" i="52"/>
  <c r="M410" i="52"/>
  <c r="N410" i="52" s="1"/>
  <c r="J304" i="52"/>
  <c r="M304" i="52"/>
  <c r="N304" i="52" s="1"/>
  <c r="J623" i="52"/>
  <c r="M623" i="52"/>
  <c r="N623" i="52" s="1"/>
  <c r="J633" i="52"/>
  <c r="M633" i="52"/>
  <c r="N633" i="52" s="1"/>
  <c r="J315" i="52"/>
  <c r="M315" i="52"/>
  <c r="N315" i="52" s="1"/>
  <c r="J391" i="52"/>
  <c r="M391" i="52"/>
  <c r="N391" i="52" s="1"/>
  <c r="J383" i="52"/>
  <c r="M383" i="52"/>
  <c r="N383" i="52" s="1"/>
  <c r="J191" i="52"/>
  <c r="M191" i="52"/>
  <c r="N191" i="52" s="1"/>
  <c r="J529" i="52"/>
  <c r="M529" i="52"/>
  <c r="N529" i="52" s="1"/>
  <c r="J568" i="52"/>
  <c r="M568" i="52"/>
  <c r="N568" i="52" s="1"/>
  <c r="J657" i="52"/>
  <c r="M657" i="52"/>
  <c r="N657" i="52" s="1"/>
  <c r="J409" i="52"/>
  <c r="M409" i="52"/>
  <c r="N409" i="52" s="1"/>
  <c r="M323" i="52"/>
  <c r="N323" i="52" s="1"/>
  <c r="J263" i="52"/>
  <c r="M263" i="52"/>
  <c r="N263" i="52" s="1"/>
  <c r="J238" i="52"/>
  <c r="M238" i="52"/>
  <c r="N238" i="52" s="1"/>
  <c r="J556" i="52"/>
  <c r="M556" i="52"/>
  <c r="N556" i="52" s="1"/>
  <c r="J221" i="52"/>
  <c r="M221" i="52"/>
  <c r="N221" i="52" s="1"/>
  <c r="J678" i="52"/>
  <c r="M678" i="52"/>
  <c r="N678" i="52" s="1"/>
  <c r="J198" i="52"/>
  <c r="M198" i="52"/>
  <c r="N198" i="52" s="1"/>
  <c r="J717" i="52"/>
  <c r="M717" i="52"/>
  <c r="N717" i="52" s="1"/>
  <c r="J316" i="52"/>
  <c r="M316" i="52"/>
  <c r="N316" i="52" s="1"/>
  <c r="J387" i="52"/>
  <c r="M387" i="52"/>
  <c r="N387" i="52" s="1"/>
  <c r="J81" i="52"/>
  <c r="M81" i="52"/>
  <c r="N81" i="52" s="1"/>
  <c r="J98" i="52"/>
  <c r="M98" i="52"/>
  <c r="N98" i="52" s="1"/>
  <c r="J28" i="52"/>
  <c r="M28" i="52"/>
  <c r="N28" i="52" s="1"/>
  <c r="J62" i="52"/>
  <c r="M62" i="52"/>
  <c r="N62" i="52" s="1"/>
  <c r="J43" i="52"/>
  <c r="M43" i="52"/>
  <c r="N43" i="52" s="1"/>
  <c r="J430" i="52"/>
  <c r="M430" i="52"/>
  <c r="N430" i="52" s="1"/>
  <c r="J446" i="52"/>
  <c r="M446" i="52"/>
  <c r="N446" i="52" s="1"/>
  <c r="J581" i="52"/>
  <c r="M581" i="52"/>
  <c r="N581" i="52" s="1"/>
  <c r="J173" i="52"/>
  <c r="M173" i="52"/>
  <c r="N173" i="52" s="1"/>
  <c r="J203" i="52"/>
  <c r="M203" i="52"/>
  <c r="N203" i="52" s="1"/>
  <c r="J406" i="52"/>
  <c r="M406" i="52"/>
  <c r="N406" i="52" s="1"/>
  <c r="J265" i="52"/>
  <c r="M265" i="52"/>
  <c r="N265" i="52" s="1"/>
  <c r="J711" i="52"/>
  <c r="M711" i="52"/>
  <c r="N711" i="52" s="1"/>
  <c r="J708" i="52"/>
  <c r="M708" i="52"/>
  <c r="N708" i="52" s="1"/>
  <c r="J210" i="52"/>
  <c r="M210" i="52"/>
  <c r="N210" i="52" s="1"/>
  <c r="J243" i="52"/>
  <c r="M243" i="52"/>
  <c r="N243" i="52" s="1"/>
  <c r="J482" i="52"/>
  <c r="M482" i="52"/>
  <c r="N482" i="52" s="1"/>
  <c r="J361" i="52"/>
  <c r="M361" i="52"/>
  <c r="N361" i="52" s="1"/>
  <c r="J18" i="52"/>
  <c r="M18" i="52"/>
  <c r="N18" i="52" s="1"/>
  <c r="J261" i="52"/>
  <c r="M261" i="52"/>
  <c r="N261" i="52" s="1"/>
  <c r="J106" i="52"/>
  <c r="M106" i="52"/>
  <c r="N106" i="52" s="1"/>
  <c r="J723" i="52"/>
  <c r="M723" i="52"/>
  <c r="N723" i="52" s="1"/>
  <c r="J501" i="52"/>
  <c r="M501" i="52"/>
  <c r="N501" i="52" s="1"/>
  <c r="J386" i="52"/>
  <c r="M386" i="52"/>
  <c r="N386" i="52" s="1"/>
  <c r="J331" i="52"/>
  <c r="M331" i="52"/>
  <c r="N331" i="52" s="1"/>
  <c r="J216" i="52"/>
  <c r="M216" i="52"/>
  <c r="N216" i="52" s="1"/>
  <c r="J140" i="52"/>
  <c r="M140" i="52"/>
  <c r="N140" i="52" s="1"/>
  <c r="J254" i="52"/>
  <c r="M254" i="52"/>
  <c r="N254" i="52" s="1"/>
  <c r="J146" i="52"/>
  <c r="M146" i="52"/>
  <c r="N146" i="52" s="1"/>
  <c r="J278" i="52"/>
  <c r="M278" i="52"/>
  <c r="N278" i="52" s="1"/>
  <c r="J628" i="52"/>
  <c r="M628" i="52"/>
  <c r="N628" i="52" s="1"/>
  <c r="J587" i="52"/>
  <c r="M587" i="52"/>
  <c r="N587" i="52" s="1"/>
  <c r="J349" i="52"/>
  <c r="M349" i="52"/>
  <c r="N349" i="52" s="1"/>
  <c r="J14" i="52"/>
  <c r="M14" i="52"/>
  <c r="N14" i="52" s="1"/>
  <c r="J561" i="52"/>
  <c r="M561" i="52"/>
  <c r="N561" i="52" s="1"/>
  <c r="J621" i="52"/>
  <c r="M621" i="52"/>
  <c r="N621" i="52" s="1"/>
  <c r="J151" i="52"/>
  <c r="M151" i="52"/>
  <c r="N151" i="52" s="1"/>
  <c r="J300" i="52"/>
  <c r="M300" i="52"/>
  <c r="N300" i="52" s="1"/>
  <c r="J486" i="52"/>
  <c r="M486" i="52"/>
  <c r="N486" i="52" s="1"/>
  <c r="J519" i="52"/>
  <c r="M519" i="52"/>
  <c r="N519" i="52" s="1"/>
  <c r="J398" i="52"/>
  <c r="M398" i="52"/>
  <c r="N398" i="52" s="1"/>
  <c r="J95" i="52"/>
  <c r="M95" i="52"/>
  <c r="N95" i="52" s="1"/>
  <c r="J21" i="52"/>
  <c r="M21" i="52"/>
  <c r="N21" i="52" s="1"/>
  <c r="J244" i="52"/>
  <c r="M244" i="52"/>
  <c r="N244" i="52" s="1"/>
  <c r="J635" i="52"/>
  <c r="M635" i="52"/>
  <c r="N635" i="52" s="1"/>
  <c r="J368" i="52"/>
  <c r="M368" i="52"/>
  <c r="N368" i="52" s="1"/>
  <c r="J647" i="52"/>
  <c r="M647" i="52"/>
  <c r="N647" i="52" s="1"/>
  <c r="J455" i="52"/>
  <c r="M455" i="52"/>
  <c r="N455" i="52" s="1"/>
  <c r="J606" i="52"/>
  <c r="M606" i="52"/>
  <c r="N606" i="52" s="1"/>
  <c r="J239" i="52"/>
  <c r="M239" i="52"/>
  <c r="N239" i="52" s="1"/>
  <c r="J662" i="52"/>
  <c r="M662" i="52"/>
  <c r="N662" i="52" s="1"/>
  <c r="J592" i="52"/>
  <c r="M592" i="52"/>
  <c r="N592" i="52" s="1"/>
  <c r="J82" i="52"/>
  <c r="M82" i="52"/>
  <c r="N82" i="52" s="1"/>
  <c r="J306" i="52"/>
  <c r="M306" i="52"/>
  <c r="N306" i="52" s="1"/>
  <c r="J564" i="52"/>
  <c r="M564" i="52"/>
  <c r="N564" i="52" s="1"/>
  <c r="J87" i="52"/>
  <c r="M87" i="52"/>
  <c r="N87" i="52" s="1"/>
  <c r="J373" i="52"/>
  <c r="M373" i="52"/>
  <c r="N373" i="52" s="1"/>
  <c r="J720" i="52"/>
  <c r="M720" i="52"/>
  <c r="N720" i="52" s="1"/>
  <c r="J374" i="52"/>
  <c r="M374" i="52"/>
  <c r="N374" i="52" s="1"/>
  <c r="J271" i="52"/>
  <c r="M271" i="52"/>
  <c r="N271" i="52" s="1"/>
  <c r="J739" i="52"/>
  <c r="M739" i="52"/>
  <c r="N739" i="52" s="1"/>
  <c r="J22" i="52"/>
  <c r="M22" i="52"/>
  <c r="N22" i="52" s="1"/>
  <c r="J456" i="52"/>
  <c r="M456" i="52"/>
  <c r="N456" i="52" s="1"/>
  <c r="J451" i="52"/>
  <c r="M451" i="52"/>
  <c r="N451" i="52" s="1"/>
  <c r="J71" i="52"/>
  <c r="M71" i="52"/>
  <c r="N71" i="52" s="1"/>
  <c r="J264" i="52"/>
  <c r="M264" i="52"/>
  <c r="N264" i="52" s="1"/>
  <c r="J664" i="52"/>
  <c r="M664" i="52"/>
  <c r="N664" i="52" s="1"/>
  <c r="J557" i="52"/>
  <c r="M557" i="52"/>
  <c r="N557" i="52" s="1"/>
  <c r="J91" i="52"/>
  <c r="M91" i="52"/>
  <c r="N91" i="52" s="1"/>
  <c r="J700" i="52"/>
  <c r="M700" i="52"/>
  <c r="N700" i="52" s="1"/>
  <c r="J110" i="52"/>
  <c r="M110" i="52"/>
  <c r="N110" i="52" s="1"/>
  <c r="J175" i="52"/>
  <c r="M175" i="52"/>
  <c r="N175" i="52" s="1"/>
  <c r="J712" i="52"/>
  <c r="M712" i="52"/>
  <c r="N712" i="52" s="1"/>
  <c r="J751" i="52"/>
  <c r="M751" i="52"/>
  <c r="N751" i="52" s="1"/>
  <c r="J508" i="52"/>
  <c r="M508" i="52"/>
  <c r="N508" i="52" s="1"/>
  <c r="J607" i="52"/>
  <c r="M607" i="52"/>
  <c r="N607" i="52" s="1"/>
  <c r="J192" i="52"/>
  <c r="M192" i="52"/>
  <c r="N192" i="52" s="1"/>
  <c r="J537" i="52"/>
  <c r="M537" i="52"/>
  <c r="N537" i="52" s="1"/>
  <c r="J285" i="52"/>
  <c r="M285" i="52"/>
  <c r="N285" i="52" s="1"/>
  <c r="J603" i="52"/>
  <c r="M603" i="52"/>
  <c r="N603" i="52" s="1"/>
  <c r="J724" i="52"/>
  <c r="M724" i="52"/>
  <c r="N724" i="52" s="1"/>
  <c r="J503" i="52"/>
  <c r="M503" i="52"/>
  <c r="N503" i="52" s="1"/>
  <c r="J58" i="52"/>
  <c r="M58" i="52"/>
  <c r="N58" i="52" s="1"/>
  <c r="J237" i="52"/>
  <c r="M237" i="52"/>
  <c r="N237" i="52" s="1"/>
  <c r="J710" i="52"/>
  <c r="M710" i="52"/>
  <c r="N710" i="52" s="1"/>
  <c r="J174" i="52"/>
  <c r="M174" i="52"/>
  <c r="N174" i="52" s="1"/>
  <c r="J670" i="52"/>
  <c r="M670" i="52"/>
  <c r="N670" i="52" s="1"/>
  <c r="J56" i="52"/>
  <c r="M56" i="52"/>
  <c r="N56" i="52" s="1"/>
  <c r="J268" i="52"/>
  <c r="M268" i="52"/>
  <c r="N268" i="52" s="1"/>
  <c r="J133" i="52"/>
  <c r="M133" i="52"/>
  <c r="N133" i="52" s="1"/>
  <c r="J574" i="52"/>
  <c r="M574" i="52"/>
  <c r="N574" i="52" s="1"/>
  <c r="J57" i="52"/>
  <c r="M57" i="52"/>
  <c r="N57" i="52" s="1"/>
  <c r="J49" i="52"/>
  <c r="M49" i="52"/>
  <c r="N49" i="52" s="1"/>
  <c r="J469" i="52"/>
  <c r="M469" i="52"/>
  <c r="N469" i="52" s="1"/>
  <c r="J290" i="52"/>
  <c r="M290" i="52"/>
  <c r="N290" i="52" s="1"/>
  <c r="J270" i="52"/>
  <c r="M270" i="52"/>
  <c r="N270" i="52" s="1"/>
  <c r="J334" i="52"/>
  <c r="M334" i="52"/>
  <c r="N334" i="52" s="1"/>
  <c r="J240" i="52"/>
  <c r="M240" i="52"/>
  <c r="N240" i="52" s="1"/>
  <c r="J571" i="52"/>
  <c r="M571" i="52"/>
  <c r="N571" i="52" s="1"/>
  <c r="J356" i="52"/>
  <c r="M356" i="52"/>
  <c r="N356" i="52" s="1"/>
  <c r="J162" i="52"/>
  <c r="M162" i="52"/>
  <c r="N162" i="52" s="1"/>
  <c r="J399" i="52"/>
  <c r="M399" i="52"/>
  <c r="N399" i="52" s="1"/>
  <c r="J236" i="52"/>
  <c r="M236" i="52"/>
  <c r="N236" i="52" s="1"/>
  <c r="J36" i="52"/>
  <c r="M36" i="52"/>
  <c r="N36" i="52" s="1"/>
  <c r="J436" i="52"/>
  <c r="M436" i="52"/>
  <c r="N436" i="52" s="1"/>
  <c r="J384" i="52"/>
  <c r="M384" i="52"/>
  <c r="N384" i="52" s="1"/>
  <c r="J99" i="52"/>
  <c r="M99" i="52"/>
  <c r="N99" i="52" s="1"/>
  <c r="J601" i="52"/>
  <c r="M601" i="52"/>
  <c r="N601" i="52" s="1"/>
  <c r="J137" i="52"/>
  <c r="M137" i="52"/>
  <c r="N137" i="52" s="1"/>
  <c r="J227" i="52"/>
  <c r="M227" i="52"/>
  <c r="N227" i="52" s="1"/>
  <c r="J287" i="52"/>
  <c r="M287" i="52"/>
  <c r="N287" i="52" s="1"/>
  <c r="J41" i="52"/>
  <c r="M41" i="52"/>
  <c r="N41" i="52" s="1"/>
  <c r="J673" i="52"/>
  <c r="M673" i="52"/>
  <c r="N673" i="52" s="1"/>
  <c r="J438" i="52"/>
  <c r="M438" i="52"/>
  <c r="N438" i="52" s="1"/>
  <c r="J16" i="52"/>
  <c r="M16" i="52"/>
  <c r="N16" i="52" s="1"/>
  <c r="J35" i="52"/>
  <c r="M35" i="52"/>
  <c r="N35" i="52" s="1"/>
  <c r="J479" i="52"/>
  <c r="M479" i="52"/>
  <c r="N479" i="52" s="1"/>
  <c r="J313" i="52"/>
  <c r="M313" i="52"/>
  <c r="N313" i="52" s="1"/>
  <c r="J659" i="52"/>
  <c r="M659" i="52"/>
  <c r="N659" i="52" s="1"/>
  <c r="J437" i="52"/>
  <c r="M437" i="52"/>
  <c r="N437" i="52" s="1"/>
  <c r="J112" i="52"/>
  <c r="M112" i="52"/>
  <c r="N112" i="52" s="1"/>
  <c r="J450" i="52"/>
  <c r="M450" i="52"/>
  <c r="N450" i="52" s="1"/>
  <c r="J157" i="52"/>
  <c r="M157" i="52"/>
  <c r="N157" i="52" s="1"/>
  <c r="J314" i="52"/>
  <c r="M314" i="52"/>
  <c r="N314" i="52" s="1"/>
  <c r="J125" i="52"/>
  <c r="M125" i="52"/>
  <c r="N125" i="52" s="1"/>
  <c r="J44" i="52"/>
  <c r="M44" i="52"/>
  <c r="N44" i="52" s="1"/>
  <c r="J180" i="52"/>
  <c r="M180" i="52"/>
  <c r="N180" i="52" s="1"/>
  <c r="J218" i="52"/>
  <c r="M218" i="52"/>
  <c r="N218" i="52" s="1"/>
  <c r="J589" i="52"/>
  <c r="M589" i="52"/>
  <c r="N589" i="52" s="1"/>
  <c r="J378" i="52"/>
  <c r="M378" i="52"/>
  <c r="N378" i="52" s="1"/>
  <c r="J362" i="52"/>
  <c r="M362" i="52"/>
  <c r="N362" i="52" s="1"/>
  <c r="J624" i="52"/>
  <c r="M624" i="52"/>
  <c r="N624" i="52" s="1"/>
  <c r="J515" i="52"/>
  <c r="M515" i="52"/>
  <c r="N515" i="52" s="1"/>
  <c r="J502" i="52"/>
  <c r="M502" i="52"/>
  <c r="N502" i="52" s="1"/>
  <c r="J80" i="52"/>
  <c r="M80" i="52"/>
  <c r="N80" i="52" s="1"/>
  <c r="J439" i="52"/>
  <c r="M439" i="52"/>
  <c r="N439" i="52" s="1"/>
  <c r="J730" i="52"/>
  <c r="M730" i="52"/>
  <c r="N730" i="52" s="1"/>
  <c r="J423" i="52"/>
  <c r="M423" i="52"/>
  <c r="N423" i="52" s="1"/>
  <c r="J78" i="52"/>
  <c r="M78" i="52"/>
  <c r="N78" i="52" s="1"/>
  <c r="J644" i="52"/>
  <c r="M644" i="52"/>
  <c r="N644" i="52" s="1"/>
  <c r="J645" i="52"/>
  <c r="M645" i="52"/>
  <c r="N645" i="52" s="1"/>
  <c r="J367" i="52"/>
  <c r="M367" i="52"/>
  <c r="N367" i="52" s="1"/>
  <c r="J171" i="52"/>
  <c r="M171" i="52"/>
  <c r="N171" i="52" s="1"/>
  <c r="J395" i="52"/>
  <c r="M395" i="52"/>
  <c r="N395" i="52" s="1"/>
  <c r="J413" i="52"/>
  <c r="M413" i="52"/>
  <c r="N413" i="52" s="1"/>
  <c r="J145" i="52"/>
  <c r="M145" i="52"/>
  <c r="N145" i="52" s="1"/>
  <c r="J97" i="52"/>
  <c r="M97" i="52"/>
  <c r="N97" i="52" s="1"/>
  <c r="J416" i="52"/>
  <c r="M416" i="52"/>
  <c r="N416" i="52" s="1"/>
  <c r="J617" i="52"/>
  <c r="M617" i="52"/>
  <c r="N617" i="52" s="1"/>
  <c r="J186" i="52"/>
  <c r="M186" i="52"/>
  <c r="N186" i="52" s="1"/>
  <c r="J563" i="52"/>
  <c r="M563" i="52"/>
  <c r="N563" i="52" s="1"/>
  <c r="J728" i="52"/>
  <c r="M728" i="52"/>
  <c r="N728" i="52" s="1"/>
  <c r="J651" i="52"/>
  <c r="M651" i="52"/>
  <c r="N651" i="52" s="1"/>
  <c r="J345" i="52"/>
  <c r="M345" i="52"/>
  <c r="N345" i="52" s="1"/>
  <c r="J160" i="52"/>
  <c r="M160" i="52"/>
  <c r="N160" i="52" s="1"/>
  <c r="J167" i="52"/>
  <c r="M167" i="52"/>
  <c r="N167" i="52" s="1"/>
  <c r="J74" i="52"/>
  <c r="M74" i="52"/>
  <c r="N74" i="52" s="1"/>
  <c r="J70" i="52"/>
  <c r="M70" i="52"/>
  <c r="N70" i="52" s="1"/>
  <c r="J104" i="52"/>
  <c r="M104" i="52"/>
  <c r="N104" i="52" s="1"/>
  <c r="J498" i="52"/>
  <c r="M498" i="52"/>
  <c r="N498" i="52" s="1"/>
  <c r="J631" i="52"/>
  <c r="M631" i="52"/>
  <c r="N631" i="52" s="1"/>
  <c r="J29" i="52"/>
  <c r="M29" i="52"/>
  <c r="N29" i="52" s="1"/>
  <c r="J573" i="52"/>
  <c r="M573" i="52"/>
  <c r="N573" i="52" s="1"/>
  <c r="J310" i="52"/>
  <c r="M310" i="52"/>
  <c r="N310" i="52" s="1"/>
  <c r="J521" i="52"/>
  <c r="M521" i="52"/>
  <c r="N521" i="52" s="1"/>
  <c r="J435" i="52"/>
  <c r="M435" i="52"/>
  <c r="N435" i="52" s="1"/>
  <c r="J230" i="52"/>
  <c r="M230" i="52"/>
  <c r="N230" i="52" s="1"/>
  <c r="J382" i="52"/>
  <c r="M382" i="52"/>
  <c r="N382" i="52" s="1"/>
  <c r="J732" i="52"/>
  <c r="M732" i="52"/>
  <c r="N732" i="52" s="1"/>
  <c r="J431" i="52"/>
  <c r="M431" i="52"/>
  <c r="N431" i="52" s="1"/>
  <c r="J381" i="52"/>
  <c r="M381" i="52"/>
  <c r="N381" i="52" s="1"/>
  <c r="J339" i="52"/>
  <c r="M339" i="52"/>
  <c r="N339" i="52" s="1"/>
  <c r="J357" i="52"/>
  <c r="M357" i="52"/>
  <c r="N357" i="52" s="1"/>
  <c r="J267" i="52"/>
  <c r="M267" i="52"/>
  <c r="N267" i="52" s="1"/>
  <c r="J626" i="52"/>
  <c r="M626" i="52"/>
  <c r="N626" i="52" s="1"/>
  <c r="J136" i="52"/>
  <c r="M136" i="52"/>
  <c r="N136" i="52" s="1"/>
  <c r="J642" i="52"/>
  <c r="M642" i="52"/>
  <c r="N642" i="52" s="1"/>
  <c r="J432" i="52"/>
  <c r="M432" i="52"/>
  <c r="N432" i="52" s="1"/>
  <c r="J667" i="52"/>
  <c r="M667" i="52"/>
  <c r="N667" i="52" s="1"/>
  <c r="J233" i="52"/>
  <c r="M233" i="52"/>
  <c r="N233" i="52" s="1"/>
  <c r="J225" i="52"/>
  <c r="M225" i="52"/>
  <c r="N225" i="52" s="1"/>
  <c r="J90" i="52"/>
  <c r="M90" i="52"/>
  <c r="N90" i="52" s="1"/>
  <c r="J17" i="52"/>
  <c r="M17" i="52"/>
  <c r="N17" i="52" s="1"/>
  <c r="J433" i="52"/>
  <c r="M433" i="52"/>
  <c r="N433" i="52" s="1"/>
  <c r="J205" i="52"/>
  <c r="M205" i="52"/>
  <c r="N205" i="52" s="1"/>
  <c r="J691" i="52"/>
  <c r="M691" i="52"/>
  <c r="N691" i="52" s="1"/>
  <c r="J123" i="52"/>
  <c r="M123" i="52"/>
  <c r="N123" i="52" s="1"/>
  <c r="J532" i="52"/>
  <c r="M532" i="52"/>
  <c r="N532" i="52" s="1"/>
  <c r="J54" i="52"/>
  <c r="M54" i="52"/>
  <c r="N54" i="52" s="1"/>
  <c r="J255" i="52"/>
  <c r="M255" i="52"/>
  <c r="N255" i="52" s="1"/>
  <c r="J182" i="52"/>
  <c r="M182" i="52"/>
  <c r="N182" i="52" s="1"/>
  <c r="J476" i="52"/>
  <c r="M476" i="52"/>
  <c r="N476" i="52" s="1"/>
  <c r="J596" i="52"/>
  <c r="M596" i="52"/>
  <c r="N596" i="52" s="1"/>
  <c r="J684" i="52"/>
  <c r="M684" i="52"/>
  <c r="N684" i="52" s="1"/>
  <c r="J376" i="52"/>
  <c r="M376" i="52"/>
  <c r="N376" i="52" s="1"/>
  <c r="J591" i="52"/>
  <c r="M591" i="52"/>
  <c r="N591" i="52" s="1"/>
  <c r="J682" i="52"/>
  <c r="M682" i="52"/>
  <c r="N682" i="52" s="1"/>
  <c r="J282" i="52"/>
  <c r="M282" i="52"/>
  <c r="N282" i="52" s="1"/>
  <c r="J26" i="52"/>
  <c r="M26" i="52"/>
  <c r="N26" i="52" s="1"/>
  <c r="J496" i="52"/>
  <c r="M496" i="52"/>
  <c r="N496" i="52" s="1"/>
  <c r="J292" i="52"/>
  <c r="M292" i="52"/>
  <c r="N292" i="52" s="1"/>
  <c r="J449" i="52"/>
  <c r="M449" i="52"/>
  <c r="N449" i="52" s="1"/>
  <c r="J154" i="52"/>
  <c r="M154" i="52"/>
  <c r="N154" i="52" s="1"/>
  <c r="J695" i="52"/>
  <c r="M695" i="52"/>
  <c r="N695" i="52" s="1"/>
  <c r="J593" i="52"/>
  <c r="M593" i="52"/>
  <c r="N593" i="52" s="1"/>
  <c r="J619" i="52"/>
  <c r="M619" i="52"/>
  <c r="N619" i="52" s="1"/>
  <c r="J20" i="52"/>
  <c r="M20" i="52"/>
  <c r="N20" i="52" s="1"/>
  <c r="J130" i="52"/>
  <c r="M130" i="52"/>
  <c r="N130" i="52" s="1"/>
  <c r="J468" i="52"/>
  <c r="M468" i="52"/>
  <c r="N468" i="52" s="1"/>
  <c r="J609" i="52"/>
  <c r="M609" i="52"/>
  <c r="N609" i="52" s="1"/>
  <c r="J400" i="52"/>
  <c r="M400" i="52"/>
  <c r="N400" i="52" s="1"/>
  <c r="J333" i="52"/>
  <c r="M333" i="52"/>
  <c r="N333" i="52" s="1"/>
  <c r="J686" i="52"/>
  <c r="M686" i="52"/>
  <c r="N686" i="52" s="1"/>
  <c r="J266" i="52"/>
  <c r="M266" i="52"/>
  <c r="N266" i="52" s="1"/>
  <c r="J668" i="52"/>
  <c r="M668" i="52"/>
  <c r="N668" i="52" s="1"/>
  <c r="J232" i="52"/>
  <c r="M232" i="52"/>
  <c r="N232" i="52" s="1"/>
  <c r="J321" i="52"/>
  <c r="M321" i="52"/>
  <c r="N321" i="52" s="1"/>
  <c r="J55" i="52"/>
  <c r="M55" i="52"/>
  <c r="N55" i="52" s="1"/>
  <c r="J335" i="52"/>
  <c r="M335" i="52"/>
  <c r="N335" i="52" s="1"/>
  <c r="J526" i="52"/>
  <c r="M526" i="52"/>
  <c r="N526" i="52" s="1"/>
  <c r="J541" i="52"/>
  <c r="M541" i="52"/>
  <c r="N541" i="52" s="1"/>
  <c r="J245" i="52"/>
  <c r="M245" i="52"/>
  <c r="N245" i="52" s="1"/>
  <c r="J615" i="52"/>
  <c r="M615" i="52"/>
  <c r="N615" i="52" s="1"/>
  <c r="J178" i="52"/>
  <c r="M178" i="52"/>
  <c r="N178" i="52" s="1"/>
  <c r="J77" i="52"/>
  <c r="M77" i="52"/>
  <c r="N77" i="52" s="1"/>
  <c r="J165" i="52"/>
  <c r="M165" i="52"/>
  <c r="N165" i="52" s="1"/>
  <c r="J620" i="52"/>
  <c r="M620" i="52"/>
  <c r="N620" i="52" s="1"/>
  <c r="J159" i="52"/>
  <c r="M159" i="52"/>
  <c r="N159" i="52" s="1"/>
  <c r="J622" i="52"/>
  <c r="M622" i="52"/>
  <c r="N622" i="52" s="1"/>
  <c r="J366" i="52"/>
  <c r="M366" i="52"/>
  <c r="N366" i="52" s="1"/>
  <c r="J569" i="52"/>
  <c r="M569" i="52"/>
  <c r="N569" i="52" s="1"/>
  <c r="J132" i="52"/>
  <c r="M132" i="52"/>
  <c r="N132" i="52" s="1"/>
  <c r="J544" i="52"/>
  <c r="M544" i="52"/>
  <c r="N544" i="52" s="1"/>
  <c r="J96" i="52"/>
  <c r="M96" i="52"/>
  <c r="N96" i="52" s="1"/>
  <c r="J348" i="52"/>
  <c r="M348" i="52"/>
  <c r="N348" i="52" s="1"/>
  <c r="J483" i="52"/>
  <c r="M483" i="52"/>
  <c r="N483" i="52" s="1"/>
  <c r="J677" i="52"/>
  <c r="M677" i="52"/>
  <c r="N677" i="52" s="1"/>
  <c r="J24" i="52"/>
  <c r="M24" i="52"/>
  <c r="N24" i="52" s="1"/>
  <c r="J127" i="52"/>
  <c r="M127" i="52"/>
  <c r="N127" i="52" s="1"/>
  <c r="J528" i="52"/>
  <c r="M528" i="52"/>
  <c r="N528" i="52" s="1"/>
  <c r="J279" i="52"/>
  <c r="M279" i="52"/>
  <c r="N279" i="52" s="1"/>
  <c r="J163" i="52"/>
  <c r="M163" i="52"/>
  <c r="N163" i="52" s="1"/>
  <c r="J392" i="52"/>
  <c r="M392" i="52"/>
  <c r="N392" i="52" s="1"/>
  <c r="J213" i="52"/>
  <c r="M213" i="52"/>
  <c r="N213" i="52" s="1"/>
  <c r="J428" i="52"/>
  <c r="M428" i="52"/>
  <c r="N428" i="52" s="1"/>
  <c r="J618" i="52"/>
  <c r="M618" i="52"/>
  <c r="N618" i="52" s="1"/>
  <c r="J45" i="52"/>
  <c r="M45" i="52"/>
  <c r="N45" i="52" s="1"/>
  <c r="J269" i="52"/>
  <c r="M269" i="52"/>
  <c r="N269" i="52" s="1"/>
  <c r="J337" i="52"/>
  <c r="M337" i="52"/>
  <c r="N337" i="52" s="1"/>
  <c r="J119" i="52"/>
  <c r="M119" i="52"/>
  <c r="N119" i="52" s="1"/>
  <c r="J494" i="52"/>
  <c r="M494" i="52"/>
  <c r="N494" i="52" s="1"/>
  <c r="J147" i="52"/>
  <c r="M147" i="52"/>
  <c r="N147" i="52" s="1"/>
  <c r="J168" i="52"/>
  <c r="M168" i="52"/>
  <c r="N168" i="52" s="1"/>
  <c r="J740" i="52"/>
  <c r="M740" i="52"/>
  <c r="N740" i="52" s="1"/>
  <c r="J637" i="52"/>
  <c r="M637" i="52"/>
  <c r="N637" i="52" s="1"/>
  <c r="J156" i="52"/>
  <c r="M156" i="52"/>
  <c r="N156" i="52" s="1"/>
  <c r="J543" i="52"/>
  <c r="M543" i="52"/>
  <c r="N543" i="52" s="1"/>
  <c r="J518" i="52"/>
  <c r="M518" i="52"/>
  <c r="N518" i="52" s="1"/>
  <c r="J108" i="52"/>
  <c r="M108" i="52"/>
  <c r="N108" i="52" s="1"/>
  <c r="J517" i="52"/>
  <c r="M517" i="52"/>
  <c r="N517" i="52" s="1"/>
  <c r="J76" i="52"/>
  <c r="M76" i="52"/>
  <c r="N76" i="52" s="1"/>
  <c r="J692" i="52"/>
  <c r="M692" i="52"/>
  <c r="N692" i="52" s="1"/>
  <c r="J402" i="52"/>
  <c r="M402" i="52"/>
  <c r="N402" i="52" s="1"/>
  <c r="J199" i="52"/>
  <c r="M199" i="52"/>
  <c r="N199" i="52" s="1"/>
  <c r="J336" i="52"/>
  <c r="M336" i="52"/>
  <c r="N336" i="52" s="1"/>
  <c r="J11" i="52"/>
  <c r="M11" i="52"/>
  <c r="N11" i="52" s="1"/>
  <c r="J343" i="52"/>
  <c r="M343" i="52"/>
  <c r="N343" i="52" s="1"/>
  <c r="J284" i="52"/>
  <c r="M284" i="52"/>
  <c r="N284" i="52" s="1"/>
  <c r="J327" i="52"/>
  <c r="M327" i="52"/>
  <c r="N327" i="52" s="1"/>
  <c r="J259" i="52"/>
  <c r="M259" i="52"/>
  <c r="N259" i="52" s="1"/>
  <c r="J89" i="52"/>
  <c r="M89" i="52"/>
  <c r="N89" i="52" s="1"/>
  <c r="J639" i="52"/>
  <c r="M639" i="52"/>
  <c r="N639" i="52" s="1"/>
  <c r="J377" i="52"/>
  <c r="M377" i="52"/>
  <c r="N377" i="52" s="1"/>
  <c r="J749" i="52"/>
  <c r="M749" i="52"/>
  <c r="N749" i="52" s="1"/>
  <c r="J493" i="52"/>
  <c r="M493" i="52"/>
  <c r="N493" i="52" s="1"/>
  <c r="J443" i="52"/>
  <c r="M443" i="52"/>
  <c r="N443" i="52" s="1"/>
  <c r="J699" i="52"/>
  <c r="M699" i="52"/>
  <c r="N699" i="52" s="1"/>
  <c r="J499" i="52"/>
  <c r="M499" i="52"/>
  <c r="N499" i="52" s="1"/>
  <c r="J50" i="52"/>
  <c r="M50" i="52"/>
  <c r="N50" i="52" s="1"/>
  <c r="J397" i="52"/>
  <c r="M397" i="52"/>
  <c r="N397" i="52" s="1"/>
  <c r="J109" i="52"/>
  <c r="M109" i="52"/>
  <c r="N109" i="52" s="1"/>
  <c r="J217" i="52"/>
  <c r="M217" i="52"/>
  <c r="N217" i="52" s="1"/>
  <c r="J299" i="52"/>
  <c r="M299" i="52"/>
  <c r="N299" i="52" s="1"/>
  <c r="J88" i="52"/>
  <c r="M88" i="52"/>
  <c r="N88" i="52" s="1"/>
  <c r="J158" i="52"/>
  <c r="M158" i="52"/>
  <c r="N158" i="52" s="1"/>
  <c r="J33" i="52"/>
  <c r="M33" i="52"/>
  <c r="N33" i="52" s="1"/>
  <c r="J297" i="52"/>
  <c r="M297" i="52"/>
  <c r="N297" i="52" s="1"/>
  <c r="J523" i="52"/>
  <c r="M523" i="52"/>
  <c r="N523" i="52" s="1"/>
  <c r="J497" i="52"/>
  <c r="M497" i="52"/>
  <c r="N497" i="52" s="1"/>
  <c r="J396" i="52"/>
  <c r="M396" i="52"/>
  <c r="N396" i="52" s="1"/>
  <c r="J427" i="52"/>
  <c r="M427" i="52"/>
  <c r="N427" i="52" s="1"/>
  <c r="J38" i="52"/>
  <c r="M38" i="52"/>
  <c r="N38" i="52" s="1"/>
  <c r="J9" i="52"/>
  <c r="M9" i="52"/>
  <c r="N9" i="52" s="1"/>
  <c r="J467" i="52"/>
  <c r="M467" i="52"/>
  <c r="N467" i="52" s="1"/>
  <c r="J716" i="52"/>
  <c r="M716" i="52"/>
  <c r="N716" i="52" s="1"/>
  <c r="J412" i="52"/>
  <c r="M412" i="52"/>
  <c r="N412" i="52" s="1"/>
  <c r="J646" i="52"/>
  <c r="M646" i="52"/>
  <c r="N646" i="52" s="1"/>
  <c r="J31" i="52"/>
  <c r="M31" i="52"/>
  <c r="N31" i="52" s="1"/>
  <c r="J277" i="52"/>
  <c r="M277" i="52"/>
  <c r="N277" i="52" s="1"/>
  <c r="J223" i="52"/>
  <c r="M223" i="52"/>
  <c r="N223" i="52" s="1"/>
  <c r="J516" i="52"/>
  <c r="M516" i="52"/>
  <c r="N516" i="52" s="1"/>
  <c r="J190" i="52"/>
  <c r="M190" i="52"/>
  <c r="N190" i="52" s="1"/>
  <c r="J713" i="52"/>
  <c r="M713" i="52"/>
  <c r="N713" i="52" s="1"/>
  <c r="J632" i="52"/>
  <c r="M632" i="52"/>
  <c r="N632" i="52" s="1"/>
  <c r="J328" i="52"/>
  <c r="M328" i="52"/>
  <c r="N328" i="52" s="1"/>
  <c r="J319" i="52"/>
  <c r="M319" i="52"/>
  <c r="N319" i="52" s="1"/>
  <c r="J579" i="52"/>
  <c r="M579" i="52"/>
  <c r="N579" i="52" s="1"/>
  <c r="J487" i="52"/>
  <c r="M487" i="52"/>
  <c r="N487" i="52" s="1"/>
  <c r="J272" i="52"/>
  <c r="M272" i="52"/>
  <c r="N272" i="52" s="1"/>
  <c r="J116" i="52"/>
  <c r="M116" i="52"/>
  <c r="N116" i="52" s="1"/>
  <c r="J64" i="52"/>
  <c r="M64" i="52"/>
  <c r="N64" i="52" s="1"/>
  <c r="J652" i="52"/>
  <c r="M652" i="52"/>
  <c r="N652" i="52" s="1"/>
  <c r="J462" i="52"/>
  <c r="M462" i="52"/>
  <c r="N462" i="52" s="1"/>
  <c r="J414" i="52"/>
  <c r="M414" i="52"/>
  <c r="N414" i="52" s="1"/>
  <c r="J275" i="52"/>
  <c r="M275" i="52"/>
  <c r="N275" i="52" s="1"/>
  <c r="J305" i="52"/>
  <c r="M305" i="52"/>
  <c r="N305" i="52" s="1"/>
  <c r="J649" i="52"/>
  <c r="M649" i="52"/>
  <c r="N649" i="52" s="1"/>
  <c r="J364" i="52"/>
  <c r="M364" i="52"/>
  <c r="N364" i="52" s="1"/>
  <c r="J634" i="52"/>
  <c r="M634" i="52"/>
  <c r="N634" i="52" s="1"/>
  <c r="J113" i="52"/>
  <c r="M113" i="52"/>
  <c r="N113" i="52" s="1"/>
  <c r="J718" i="52"/>
  <c r="M718" i="52"/>
  <c r="N718" i="52" s="1"/>
  <c r="J741" i="52"/>
  <c r="M741" i="52"/>
  <c r="N741" i="52" s="1"/>
  <c r="J693" i="52"/>
  <c r="M693" i="52"/>
  <c r="N693" i="52" s="1"/>
  <c r="J346" i="52"/>
  <c r="M346" i="52"/>
  <c r="N346" i="52" s="1"/>
  <c r="J103" i="52"/>
  <c r="M103" i="52"/>
  <c r="N103" i="52" s="1"/>
  <c r="J648" i="52"/>
  <c r="M648" i="52"/>
  <c r="N648" i="52" s="1"/>
  <c r="J188" i="52"/>
  <c r="M188" i="52"/>
  <c r="N188" i="52" s="1"/>
  <c r="J507" i="52"/>
  <c r="M507" i="52"/>
  <c r="N507" i="52" s="1"/>
  <c r="J463" i="52"/>
  <c r="M463" i="52"/>
  <c r="N463" i="52" s="1"/>
  <c r="J118" i="52"/>
  <c r="M118" i="52"/>
  <c r="N118" i="52" s="1"/>
  <c r="J525" i="52"/>
  <c r="M525" i="52"/>
  <c r="N525" i="52" s="1"/>
  <c r="J429" i="52"/>
  <c r="M429" i="52"/>
  <c r="N429" i="52" s="1"/>
  <c r="J344" i="52"/>
  <c r="M344" i="52"/>
  <c r="N344" i="52" s="1"/>
  <c r="J530" i="52"/>
  <c r="M530" i="52"/>
  <c r="N530" i="52" s="1"/>
  <c r="J286" i="52"/>
  <c r="M286" i="52"/>
  <c r="N286" i="52" s="1"/>
  <c r="J183" i="52"/>
  <c r="M183" i="52"/>
  <c r="N183" i="52" s="1"/>
  <c r="J360" i="52"/>
  <c r="M360" i="52"/>
  <c r="N360" i="52" s="1"/>
  <c r="J172" i="52"/>
  <c r="M172" i="52"/>
  <c r="N172" i="52" s="1"/>
  <c r="J250" i="52"/>
  <c r="M250" i="52"/>
  <c r="N250" i="52" s="1"/>
  <c r="J212" i="52"/>
  <c r="M212" i="52"/>
  <c r="N212" i="52" s="1"/>
  <c r="J302" i="52"/>
  <c r="M302" i="52"/>
  <c r="N302" i="52" s="1"/>
  <c r="J252" i="52"/>
  <c r="M252" i="52"/>
  <c r="N252" i="52" s="1"/>
  <c r="J418" i="52"/>
  <c r="M418" i="52"/>
  <c r="N418" i="52" s="1"/>
  <c r="J276" i="52"/>
  <c r="M276" i="52"/>
  <c r="N276" i="52" s="1"/>
  <c r="J258" i="52"/>
  <c r="M258" i="52"/>
  <c r="N258" i="52" s="1"/>
  <c r="J380" i="52"/>
  <c r="M380" i="52"/>
  <c r="N380" i="52" s="1"/>
  <c r="J725" i="52"/>
  <c r="M725" i="52"/>
  <c r="N725" i="52" s="1"/>
  <c r="J685" i="52"/>
  <c r="M685" i="52"/>
  <c r="N685" i="52" s="1"/>
  <c r="J121" i="52"/>
  <c r="M121" i="52"/>
  <c r="N121" i="52" s="1"/>
  <c r="J166" i="52"/>
  <c r="M166" i="52"/>
  <c r="N166" i="52" s="1"/>
  <c r="J627" i="52"/>
  <c r="M627" i="52"/>
  <c r="N627" i="52" s="1"/>
  <c r="J504" i="52"/>
  <c r="M504" i="52"/>
  <c r="N504" i="52" s="1"/>
  <c r="J51" i="52"/>
  <c r="M51" i="52"/>
  <c r="N51" i="52" s="1"/>
  <c r="J542" i="52"/>
  <c r="M542" i="52"/>
  <c r="N542" i="52" s="1"/>
  <c r="J566" i="52"/>
  <c r="M566" i="52"/>
  <c r="N566" i="52" s="1"/>
  <c r="J585" i="52"/>
  <c r="M585" i="52"/>
  <c r="N585" i="52" s="1"/>
  <c r="J92" i="52"/>
  <c r="M92" i="52"/>
  <c r="N92" i="52" s="1"/>
  <c r="J752" i="52"/>
  <c r="M752" i="52"/>
  <c r="N752" i="52" s="1"/>
  <c r="J448" i="52"/>
  <c r="M448" i="52"/>
  <c r="N448" i="52" s="1"/>
  <c r="J63" i="52"/>
  <c r="M63" i="52"/>
  <c r="N63" i="52" s="1"/>
  <c r="J472" i="52"/>
  <c r="M472" i="52"/>
  <c r="N472" i="52" s="1"/>
  <c r="J669" i="52"/>
  <c r="M669" i="52"/>
  <c r="N669" i="52" s="1"/>
  <c r="J19" i="52"/>
  <c r="M19" i="52"/>
  <c r="N19" i="52" s="1"/>
  <c r="J727" i="52"/>
  <c r="M727" i="52"/>
  <c r="N727" i="52" s="1"/>
  <c r="J694" i="52"/>
  <c r="M694" i="52"/>
  <c r="N694" i="52" s="1"/>
  <c r="J253" i="52"/>
  <c r="M253" i="52"/>
  <c r="N253" i="52" s="1"/>
  <c r="J288" i="52"/>
  <c r="M288" i="52"/>
  <c r="N288" i="52" s="1"/>
  <c r="J608" i="52"/>
  <c r="M608" i="52"/>
  <c r="N608" i="52" s="1"/>
  <c r="J13" i="52"/>
  <c r="M13" i="52"/>
  <c r="N13" i="52" s="1"/>
  <c r="J195" i="52"/>
  <c r="M195" i="52"/>
  <c r="N195" i="52" s="1"/>
  <c r="J535" i="52"/>
  <c r="M535" i="52"/>
  <c r="N535" i="52" s="1"/>
  <c r="J534" i="52"/>
  <c r="M534" i="52"/>
  <c r="N534" i="52" s="1"/>
  <c r="J342" i="52"/>
  <c r="M342" i="52"/>
  <c r="N342" i="52" s="1"/>
  <c r="J653" i="52"/>
  <c r="M653" i="52"/>
  <c r="N653" i="52" s="1"/>
  <c r="J352" i="52"/>
  <c r="M352" i="52"/>
  <c r="N352" i="52" s="1"/>
  <c r="J575" i="52"/>
  <c r="M575" i="52"/>
  <c r="N575" i="52" s="1"/>
  <c r="J307" i="52"/>
  <c r="M307" i="52"/>
  <c r="N307" i="52" s="1"/>
  <c r="J122" i="52"/>
  <c r="M122" i="52"/>
  <c r="N122" i="52" s="1"/>
  <c r="J365" i="52"/>
  <c r="M365" i="52"/>
  <c r="N365" i="52" s="1"/>
  <c r="J562" i="52"/>
  <c r="M562" i="52"/>
  <c r="N562" i="52" s="1"/>
  <c r="J736" i="52"/>
  <c r="M736" i="52"/>
  <c r="N736" i="52" s="1"/>
  <c r="J513" i="52"/>
  <c r="M513" i="52"/>
  <c r="N513" i="52" s="1"/>
  <c r="J59" i="52"/>
  <c r="M59" i="52"/>
  <c r="N59" i="52" s="1"/>
  <c r="J588" i="52"/>
  <c r="M588" i="52"/>
  <c r="N588" i="52" s="1"/>
  <c r="J726" i="52"/>
  <c r="M726" i="52"/>
  <c r="N726" i="52" s="1"/>
  <c r="J434" i="52"/>
  <c r="M434" i="52"/>
  <c r="N434" i="52" s="1"/>
  <c r="J347" i="52"/>
  <c r="M347" i="52"/>
  <c r="N347" i="52" s="1"/>
  <c r="J322" i="52"/>
  <c r="M322" i="52"/>
  <c r="N322" i="52" s="1"/>
  <c r="J46" i="52"/>
  <c r="M46" i="52"/>
  <c r="N46" i="52" s="1"/>
  <c r="J675" i="52"/>
  <c r="M675" i="52"/>
  <c r="N675" i="52" s="1"/>
  <c r="J454" i="52"/>
  <c r="M454" i="52"/>
  <c r="N454" i="52" s="1"/>
  <c r="J39" i="52"/>
  <c r="M39" i="52"/>
  <c r="N39" i="52" s="1"/>
  <c r="J251" i="52"/>
  <c r="M251" i="52"/>
  <c r="N251" i="52" s="1"/>
  <c r="J72" i="52"/>
  <c r="M72" i="52"/>
  <c r="N72" i="52" s="1"/>
  <c r="J15" i="52"/>
  <c r="M15" i="52"/>
  <c r="N15" i="52" s="1"/>
  <c r="J340" i="52"/>
  <c r="M340" i="52"/>
  <c r="N340" i="52" s="1"/>
  <c r="J126" i="52"/>
  <c r="M126" i="52"/>
  <c r="N126" i="52" s="1"/>
  <c r="J37" i="52"/>
  <c r="M37" i="52"/>
  <c r="N37" i="52" s="1"/>
  <c r="J654" i="52"/>
  <c r="M654" i="52"/>
  <c r="N654" i="52" s="1"/>
  <c r="J466" i="52"/>
  <c r="M466" i="52"/>
  <c r="N466" i="52" s="1"/>
  <c r="J40" i="52"/>
  <c r="M40" i="52"/>
  <c r="N40" i="52" s="1"/>
  <c r="J120" i="52"/>
  <c r="M120" i="52"/>
  <c r="N120" i="52" s="1"/>
  <c r="J425" i="52"/>
  <c r="M425" i="52"/>
  <c r="N425" i="52" s="1"/>
  <c r="J93" i="52"/>
  <c r="M93" i="52"/>
  <c r="N93" i="52" s="1"/>
  <c r="J553" i="52"/>
  <c r="M553" i="52"/>
  <c r="N553" i="52" s="1"/>
  <c r="J260" i="52"/>
  <c r="M260" i="52"/>
  <c r="N260" i="52" s="1"/>
  <c r="J170" i="52"/>
  <c r="M170" i="52"/>
  <c r="N170" i="52" s="1"/>
  <c r="J643" i="52"/>
  <c r="M643" i="52"/>
  <c r="N643" i="52" s="1"/>
  <c r="J247" i="52"/>
  <c r="M247" i="52"/>
  <c r="N247" i="52" s="1"/>
  <c r="J411" i="52"/>
  <c r="M411" i="52"/>
  <c r="N411" i="52" s="1"/>
  <c r="J134" i="52"/>
  <c r="M134" i="52"/>
  <c r="N134" i="52" s="1"/>
  <c r="J129" i="52"/>
  <c r="M129" i="52"/>
  <c r="N129" i="52" s="1"/>
  <c r="J293" i="52"/>
  <c r="M293" i="52"/>
  <c r="N293" i="52" s="1"/>
  <c r="J477" i="52"/>
  <c r="M477" i="52"/>
  <c r="N477" i="52" s="1"/>
  <c r="J545" i="52"/>
  <c r="M545" i="52"/>
  <c r="N545" i="52" s="1"/>
  <c r="J61" i="52"/>
  <c r="M61" i="52"/>
  <c r="N61" i="52" s="1"/>
  <c r="J295" i="52"/>
  <c r="M295" i="52"/>
  <c r="N295" i="52" s="1"/>
  <c r="J599" i="52"/>
  <c r="M599" i="52"/>
  <c r="N599" i="52" s="1"/>
  <c r="J665" i="52"/>
  <c r="M665" i="52"/>
  <c r="N665" i="52" s="1"/>
  <c r="J12" i="52"/>
  <c r="M12" i="52"/>
  <c r="N12" i="52" s="1"/>
  <c r="J743" i="52"/>
  <c r="M743" i="52"/>
  <c r="N743" i="52" s="1"/>
  <c r="J680" i="52"/>
  <c r="M680" i="52"/>
  <c r="N680" i="52" s="1"/>
  <c r="J612" i="52"/>
  <c r="M612" i="52"/>
  <c r="N612" i="52" s="1"/>
  <c r="J208" i="52"/>
  <c r="M208" i="52"/>
  <c r="N208" i="52" s="1"/>
  <c r="J704" i="52"/>
  <c r="M704" i="52"/>
  <c r="N704" i="52" s="1"/>
  <c r="J200" i="52"/>
  <c r="M200" i="52"/>
  <c r="N200" i="52" s="1"/>
  <c r="J184" i="52"/>
  <c r="M184" i="52"/>
  <c r="N184" i="52" s="1"/>
  <c r="J703" i="52"/>
  <c r="M703" i="52"/>
  <c r="N703" i="52" s="1"/>
  <c r="J689" i="52"/>
  <c r="M689" i="52"/>
  <c r="N689" i="52" s="1"/>
  <c r="J474" i="52"/>
  <c r="M474" i="52"/>
  <c r="N474" i="52" s="1"/>
  <c r="J656" i="52"/>
  <c r="M656" i="52"/>
  <c r="N656" i="52" s="1"/>
  <c r="J274" i="52"/>
  <c r="M274" i="52"/>
  <c r="N274" i="52" s="1"/>
  <c r="J735" i="52"/>
  <c r="M735" i="52"/>
  <c r="N735" i="52" s="1"/>
  <c r="J422" i="52"/>
  <c r="M422" i="52"/>
  <c r="N422" i="52" s="1"/>
  <c r="J189" i="52"/>
  <c r="M189" i="52"/>
  <c r="N189" i="52" s="1"/>
  <c r="J341" i="52"/>
  <c r="M341" i="52"/>
  <c r="N341" i="52" s="1"/>
  <c r="J510" i="52"/>
  <c r="M510" i="52"/>
  <c r="N510" i="52" s="1"/>
  <c r="J403" i="52"/>
  <c r="M403" i="52"/>
  <c r="N403" i="52" s="1"/>
  <c r="J485" i="52"/>
  <c r="M485" i="52"/>
  <c r="N485" i="52" s="1"/>
  <c r="J353" i="52"/>
  <c r="M353" i="52"/>
  <c r="N353" i="52" s="1"/>
  <c r="J491" i="52"/>
  <c r="M491" i="52"/>
  <c r="N491" i="52" s="1"/>
  <c r="J461" i="52"/>
  <c r="M461" i="52"/>
  <c r="N461" i="52" s="1"/>
  <c r="J420" i="52"/>
  <c r="M420" i="52"/>
  <c r="N420" i="52" s="1"/>
  <c r="J554" i="52"/>
  <c r="M554" i="52"/>
  <c r="N554" i="52" s="1"/>
  <c r="J65" i="52"/>
  <c r="M65" i="52"/>
  <c r="N65" i="52" s="1"/>
  <c r="J594" i="52"/>
  <c r="M594" i="52"/>
  <c r="N594" i="52" s="1"/>
  <c r="J318" i="52"/>
  <c r="M318" i="52"/>
  <c r="N318" i="52" s="1"/>
  <c r="J527" i="52"/>
  <c r="M527" i="52"/>
  <c r="N527" i="52" s="1"/>
  <c r="J602" i="52"/>
  <c r="M602" i="52"/>
  <c r="N602" i="52" s="1"/>
  <c r="J666" i="52"/>
  <c r="M666" i="52"/>
  <c r="N666" i="52" s="1"/>
  <c r="J152" i="52"/>
  <c r="M152" i="52"/>
  <c r="N152" i="52" s="1"/>
  <c r="J231" i="52"/>
  <c r="M231" i="52"/>
  <c r="N231" i="52" s="1"/>
  <c r="J426" i="52"/>
  <c r="M426" i="52"/>
  <c r="N426" i="52" s="1"/>
  <c r="J560" i="52"/>
  <c r="M560" i="52"/>
  <c r="N560" i="52" s="1"/>
  <c r="J638" i="52"/>
  <c r="M638" i="52"/>
  <c r="N638" i="52" s="1"/>
  <c r="J464" i="52"/>
  <c r="M464" i="52"/>
  <c r="N464" i="52" s="1"/>
  <c r="J552" i="52"/>
  <c r="M552" i="52"/>
  <c r="N552" i="52" s="1"/>
  <c r="J390" i="52"/>
  <c r="M390" i="52"/>
  <c r="N390" i="52" s="1"/>
  <c r="J683" i="52"/>
  <c r="M683" i="52"/>
  <c r="N683" i="52" s="1"/>
  <c r="J294" i="52"/>
  <c r="M294" i="52"/>
  <c r="N294" i="52" s="1"/>
  <c r="J197" i="52"/>
  <c r="M197" i="52"/>
  <c r="N197" i="52" s="1"/>
  <c r="J478" i="52"/>
  <c r="M478" i="52"/>
  <c r="N478" i="52" s="1"/>
  <c r="J248" i="52"/>
  <c r="M248" i="52"/>
  <c r="N248" i="52" s="1"/>
  <c r="J296" i="52"/>
  <c r="M296" i="52"/>
  <c r="N296" i="52" s="1"/>
  <c r="J107" i="52"/>
  <c r="M107" i="52"/>
  <c r="N107" i="52" s="1"/>
  <c r="J301" i="52"/>
  <c r="M301" i="52"/>
  <c r="N301" i="52" s="1"/>
  <c r="J452" i="52"/>
  <c r="M452" i="52"/>
  <c r="N452" i="52" s="1"/>
  <c r="J697" i="52"/>
  <c r="M697" i="52"/>
  <c r="N697" i="52" s="1"/>
  <c r="J273" i="52"/>
  <c r="M273" i="52"/>
  <c r="N273" i="52" s="1"/>
  <c r="J303" i="52"/>
  <c r="M303" i="52"/>
  <c r="N303" i="52" s="1"/>
  <c r="J512" i="52"/>
  <c r="M512" i="52"/>
  <c r="N512" i="52" s="1"/>
  <c r="J558" i="52"/>
  <c r="M558" i="52"/>
  <c r="N558" i="52" s="1"/>
  <c r="J338" i="52"/>
  <c r="M338" i="52"/>
  <c r="N338" i="52" s="1"/>
  <c r="J222" i="52"/>
  <c r="M222" i="52"/>
  <c r="N222" i="52" s="1"/>
  <c r="J149" i="52"/>
  <c r="M149" i="52"/>
  <c r="N149" i="52" s="1"/>
  <c r="J453" i="52"/>
  <c r="M453" i="52"/>
  <c r="N453" i="52" s="1"/>
  <c r="J473" i="52"/>
  <c r="M473" i="52"/>
  <c r="N473" i="52" s="1"/>
  <c r="J249" i="52"/>
  <c r="M249" i="52"/>
  <c r="N249" i="52" s="1"/>
  <c r="J131" i="52"/>
  <c r="M131" i="52"/>
  <c r="N131" i="52" s="1"/>
  <c r="J709" i="52"/>
  <c r="M709" i="52"/>
  <c r="N709" i="52" s="1"/>
  <c r="J663" i="52"/>
  <c r="M663" i="52"/>
  <c r="N663" i="52" s="1"/>
  <c r="J715" i="52"/>
  <c r="M715" i="52"/>
  <c r="N715" i="52" s="1"/>
  <c r="J320" i="52"/>
  <c r="M320" i="52"/>
  <c r="N320" i="52" s="1"/>
  <c r="J719" i="52"/>
  <c r="M719" i="52"/>
  <c r="N719" i="52" s="1"/>
  <c r="J332" i="52"/>
  <c r="M332" i="52"/>
  <c r="N332" i="52" s="1"/>
  <c r="J312" i="52"/>
  <c r="M312" i="52"/>
  <c r="N312" i="52" s="1"/>
  <c r="J590" i="52"/>
  <c r="M590" i="52"/>
  <c r="N590" i="52" s="1"/>
  <c r="J636" i="52"/>
  <c r="M636" i="52"/>
  <c r="N636" i="52" s="1"/>
  <c r="J262" i="52"/>
  <c r="M262" i="52"/>
  <c r="N262" i="52" s="1"/>
  <c r="J459" i="52"/>
  <c r="M459" i="52"/>
  <c r="N459" i="52" s="1"/>
  <c r="J329" i="52"/>
  <c r="M329" i="52"/>
  <c r="N329" i="52" s="1"/>
  <c r="J550" i="52"/>
  <c r="M550" i="52"/>
  <c r="N550" i="52" s="1"/>
  <c r="J419" i="52"/>
  <c r="M419" i="52"/>
  <c r="N419" i="52" s="1"/>
  <c r="J705" i="52"/>
  <c r="M705" i="52"/>
  <c r="N705" i="52" s="1"/>
  <c r="J707" i="52"/>
  <c r="M707" i="52"/>
  <c r="N707" i="52" s="1"/>
  <c r="J117" i="52"/>
  <c r="M117" i="52"/>
  <c r="N117" i="52" s="1"/>
  <c r="J355" i="52"/>
  <c r="M355" i="52"/>
  <c r="N355" i="52" s="1"/>
  <c r="J441" i="52"/>
  <c r="M441" i="52"/>
  <c r="N441" i="52" s="1"/>
  <c r="J514" i="52"/>
  <c r="M514" i="52"/>
  <c r="N514" i="52" s="1"/>
  <c r="J101" i="52"/>
  <c r="M101" i="52"/>
  <c r="N101" i="52" s="1"/>
  <c r="J83" i="52"/>
  <c r="M83" i="52"/>
  <c r="N83" i="52" s="1"/>
  <c r="J193" i="52"/>
  <c r="M193" i="52"/>
  <c r="N193" i="52" s="1"/>
  <c r="J150" i="52"/>
  <c r="M150" i="52"/>
  <c r="N150" i="52" s="1"/>
  <c r="J207" i="52"/>
  <c r="M207" i="52"/>
  <c r="N207" i="52" s="1"/>
  <c r="J408" i="52"/>
  <c r="M408" i="52"/>
  <c r="N408" i="52" s="1"/>
  <c r="J731" i="52"/>
  <c r="M731" i="52"/>
  <c r="N731" i="52" s="1"/>
  <c r="J181" i="52"/>
  <c r="M181" i="52"/>
  <c r="N181" i="52" s="1"/>
  <c r="J111" i="52"/>
  <c r="M111" i="52"/>
  <c r="N111" i="52" s="1"/>
  <c r="J747" i="52"/>
  <c r="M747" i="52"/>
  <c r="N747" i="52" s="1"/>
  <c r="J53" i="52"/>
  <c r="M53" i="52"/>
  <c r="N53" i="52" s="1"/>
  <c r="J421" i="52"/>
  <c r="M421" i="52"/>
  <c r="N421" i="52" s="1"/>
  <c r="J139" i="52"/>
  <c r="M139" i="52"/>
  <c r="N139" i="52" s="1"/>
  <c r="J584" i="52"/>
  <c r="M584" i="52"/>
  <c r="N584" i="52" s="1"/>
  <c r="J538" i="52"/>
  <c r="M538" i="52"/>
  <c r="N538" i="52" s="1"/>
  <c r="J94" i="52"/>
  <c r="M94" i="52"/>
  <c r="N94" i="52" s="1"/>
  <c r="J555" i="52"/>
  <c r="M555" i="52"/>
  <c r="N555" i="52" s="1"/>
  <c r="U28" i="1"/>
  <c r="Y28" i="1" s="1"/>
  <c r="Z28" i="1" s="1"/>
  <c r="T31" i="1"/>
  <c r="U36" i="1"/>
  <c r="J431" i="51" s="1"/>
  <c r="L431" i="51" s="1"/>
  <c r="M431" i="51" s="1"/>
  <c r="T39" i="1"/>
  <c r="U44" i="1"/>
  <c r="Y44" i="1" s="1"/>
  <c r="Z44" i="1" s="1"/>
  <c r="T47" i="1"/>
  <c r="U56" i="1"/>
  <c r="T59" i="1"/>
  <c r="U17" i="1"/>
  <c r="Y17" i="1" s="1"/>
  <c r="Z17" i="1" s="1"/>
  <c r="U25" i="1"/>
  <c r="Y25" i="1" s="1"/>
  <c r="Z25" i="1" s="1"/>
  <c r="T36" i="1"/>
  <c r="T44" i="1"/>
  <c r="T48" i="1"/>
  <c r="T52" i="1"/>
  <c r="T60" i="1"/>
  <c r="I236" i="54" s="1"/>
  <c r="T64" i="1"/>
  <c r="I118" i="54" s="1"/>
  <c r="U73" i="1"/>
  <c r="Y73" i="1" s="1"/>
  <c r="Z73" i="1" s="1"/>
  <c r="U77" i="1"/>
  <c r="T84" i="1"/>
  <c r="T88" i="1"/>
  <c r="T96" i="1"/>
  <c r="T100" i="1"/>
  <c r="I650" i="51" s="1"/>
  <c r="T108" i="1"/>
  <c r="I326" i="51" s="1"/>
  <c r="T112" i="1"/>
  <c r="I157" i="54" s="1"/>
  <c r="T120" i="1"/>
  <c r="I521" i="51" s="1"/>
  <c r="T128" i="1"/>
  <c r="I738" i="51" s="1"/>
  <c r="T132" i="1"/>
  <c r="T140" i="1"/>
  <c r="T144" i="1"/>
  <c r="T152" i="1"/>
  <c r="T160" i="1"/>
  <c r="I643" i="54" s="1"/>
  <c r="T168" i="1"/>
  <c r="T172" i="1"/>
  <c r="T180" i="1"/>
  <c r="T184" i="1"/>
  <c r="I68" i="54" s="1"/>
  <c r="T192" i="1"/>
  <c r="T196" i="1"/>
  <c r="T204" i="1"/>
  <c r="U209" i="1"/>
  <c r="Y209" i="1" s="1"/>
  <c r="Z209" i="1" s="1"/>
  <c r="T216" i="1"/>
  <c r="I545" i="54" s="1"/>
  <c r="U10" i="1"/>
  <c r="Y10" i="1" s="1"/>
  <c r="Z10" i="1" s="1"/>
  <c r="U14" i="1"/>
  <c r="Y14" i="1" s="1"/>
  <c r="Z14" i="1" s="1"/>
  <c r="T17" i="1"/>
  <c r="T25" i="1"/>
  <c r="U30" i="1"/>
  <c r="Y30" i="1" s="1"/>
  <c r="Z30" i="1" s="1"/>
  <c r="T33" i="1"/>
  <c r="I77" i="51" s="1"/>
  <c r="U34" i="1"/>
  <c r="J467" i="51" s="1"/>
  <c r="L467" i="51" s="1"/>
  <c r="M467" i="51" s="1"/>
  <c r="T37" i="1"/>
  <c r="T41" i="1"/>
  <c r="U46" i="1"/>
  <c r="T49" i="1"/>
  <c r="I350" i="51" s="1"/>
  <c r="U50" i="1"/>
  <c r="Y50" i="1" s="1"/>
  <c r="Z50" i="1" s="1"/>
  <c r="T53" i="1"/>
  <c r="U54" i="1"/>
  <c r="T57" i="1"/>
  <c r="T61" i="1"/>
  <c r="U66" i="1"/>
  <c r="Y66" i="1" s="1"/>
  <c r="Z66" i="1" s="1"/>
  <c r="T69" i="1"/>
  <c r="I692" i="51" s="1"/>
  <c r="U70" i="1"/>
  <c r="Y70" i="1" s="1"/>
  <c r="Z70" i="1" s="1"/>
  <c r="T73" i="1"/>
  <c r="I589" i="51" s="1"/>
  <c r="T77" i="1"/>
  <c r="U82" i="1"/>
  <c r="Y82" i="1" s="1"/>
  <c r="Z82" i="1" s="1"/>
  <c r="T85" i="1"/>
  <c r="I445" i="51" s="1"/>
  <c r="T89" i="1"/>
  <c r="U94" i="1"/>
  <c r="Y94" i="1" s="1"/>
  <c r="Z94" i="1" s="1"/>
  <c r="T97" i="1"/>
  <c r="I179" i="51" s="1"/>
  <c r="U98" i="1"/>
  <c r="Y98" i="1" s="1"/>
  <c r="Z98" i="1" s="1"/>
  <c r="T101" i="1"/>
  <c r="U106" i="1"/>
  <c r="Y106" i="1" s="1"/>
  <c r="Z106" i="1" s="1"/>
  <c r="T109" i="1"/>
  <c r="I71" i="51" s="1"/>
  <c r="U110" i="1"/>
  <c r="Y110" i="1" s="1"/>
  <c r="Z110" i="1" s="1"/>
  <c r="T113" i="1"/>
  <c r="T117" i="1"/>
  <c r="U122" i="1"/>
  <c r="Y122" i="1" s="1"/>
  <c r="Z122" i="1" s="1"/>
  <c r="T125" i="1"/>
  <c r="T129" i="1"/>
  <c r="U134" i="1"/>
  <c r="Y134" i="1" s="1"/>
  <c r="Z134" i="1" s="1"/>
  <c r="T137" i="1"/>
  <c r="I90" i="51" s="1"/>
  <c r="T141" i="1"/>
  <c r="T145" i="1"/>
  <c r="U150" i="1"/>
  <c r="Y150" i="1" s="1"/>
  <c r="Z150" i="1" s="1"/>
  <c r="T153" i="1"/>
  <c r="T157" i="1"/>
  <c r="T161" i="1"/>
  <c r="T165" i="1"/>
  <c r="U166" i="1"/>
  <c r="J387" i="51" s="1"/>
  <c r="L387" i="51" s="1"/>
  <c r="M387" i="51" s="1"/>
  <c r="T169" i="1"/>
  <c r="I174" i="54" s="1"/>
  <c r="U170" i="1"/>
  <c r="Y170" i="1" s="1"/>
  <c r="Z170" i="1" s="1"/>
  <c r="T173" i="1"/>
  <c r="U174" i="1"/>
  <c r="T177" i="1"/>
  <c r="I89" i="51" s="1"/>
  <c r="U178" i="1"/>
  <c r="Y178" i="1" s="1"/>
  <c r="Z178" i="1" s="1"/>
  <c r="T181" i="1"/>
  <c r="U182" i="1"/>
  <c r="T185" i="1"/>
  <c r="U186" i="1"/>
  <c r="Y186" i="1" s="1"/>
  <c r="Z186" i="1" s="1"/>
  <c r="T189" i="1"/>
  <c r="I736" i="54" s="1"/>
  <c r="U190" i="1"/>
  <c r="J222" i="51" s="1"/>
  <c r="L222" i="51" s="1"/>
  <c r="M222" i="51" s="1"/>
  <c r="T193" i="1"/>
  <c r="I299" i="51" s="1"/>
  <c r="U194" i="1"/>
  <c r="Y194" i="1" s="1"/>
  <c r="Z194" i="1" s="1"/>
  <c r="T197" i="1"/>
  <c r="U198" i="1"/>
  <c r="J433" i="54" s="1"/>
  <c r="L433" i="54" s="1"/>
  <c r="M433" i="54" s="1"/>
  <c r="T201" i="1"/>
  <c r="I304" i="51" s="1"/>
  <c r="U202" i="1"/>
  <c r="Y202" i="1" s="1"/>
  <c r="Z202" i="1" s="1"/>
  <c r="T205" i="1"/>
  <c r="I109" i="51" s="1"/>
  <c r="U206" i="1"/>
  <c r="T209" i="1"/>
  <c r="U210" i="1"/>
  <c r="Y210" i="1" s="1"/>
  <c r="Z210" i="1" s="1"/>
  <c r="T213" i="1"/>
  <c r="U214" i="1"/>
  <c r="J745" i="51" s="1"/>
  <c r="L745" i="51" s="1"/>
  <c r="M745" i="51" s="1"/>
  <c r="T217" i="1"/>
  <c r="I329" i="54" s="1"/>
  <c r="U218" i="1"/>
  <c r="Y218" i="1" s="1"/>
  <c r="Z218" i="1" s="1"/>
  <c r="T221" i="1"/>
  <c r="I755" i="54" s="1"/>
  <c r="U222" i="1"/>
  <c r="Y222" i="1" s="1"/>
  <c r="Z222" i="1" s="1"/>
  <c r="T225" i="1"/>
  <c r="U226" i="1"/>
  <c r="Y226" i="1" s="1"/>
  <c r="Z226" i="1" s="1"/>
  <c r="T229" i="1"/>
  <c r="I161" i="51" s="1"/>
  <c r="U230" i="1"/>
  <c r="Y230" i="1" s="1"/>
  <c r="Z230" i="1" s="1"/>
  <c r="T233" i="1"/>
  <c r="U234" i="1"/>
  <c r="Y234" i="1" s="1"/>
  <c r="Z234" i="1" s="1"/>
  <c r="T237" i="1"/>
  <c r="U238" i="1"/>
  <c r="T241" i="1"/>
  <c r="U242" i="1"/>
  <c r="Y242" i="1" s="1"/>
  <c r="Z242" i="1" s="1"/>
  <c r="T245" i="1"/>
  <c r="U246" i="1"/>
  <c r="Y246" i="1" s="1"/>
  <c r="Z246" i="1" s="1"/>
  <c r="T249" i="1"/>
  <c r="I539" i="51" s="1"/>
  <c r="U250" i="1"/>
  <c r="Y250" i="1" s="1"/>
  <c r="Z250" i="1" s="1"/>
  <c r="T253" i="1"/>
  <c r="U254" i="1"/>
  <c r="T257" i="1"/>
  <c r="I592" i="51" s="1"/>
  <c r="U258" i="1"/>
  <c r="Y258" i="1" s="1"/>
  <c r="Z258" i="1" s="1"/>
  <c r="T261" i="1"/>
  <c r="U262" i="1"/>
  <c r="T265" i="1"/>
  <c r="I99" i="51" s="1"/>
  <c r="U266" i="1"/>
  <c r="Y266" i="1" s="1"/>
  <c r="Z266" i="1" s="1"/>
  <c r="T269" i="1"/>
  <c r="U270" i="1"/>
  <c r="T273" i="1"/>
  <c r="I355" i="54" s="1"/>
  <c r="U274" i="1"/>
  <c r="Y274" i="1" s="1"/>
  <c r="Z274" i="1" s="1"/>
  <c r="T277" i="1"/>
  <c r="I440" i="51" s="1"/>
  <c r="U278" i="1"/>
  <c r="Y278" i="1" s="1"/>
  <c r="Z278" i="1" s="1"/>
  <c r="T281" i="1"/>
  <c r="I210" i="54" s="1"/>
  <c r="U282" i="1"/>
  <c r="Y282" i="1" s="1"/>
  <c r="Z282" i="1" s="1"/>
  <c r="T285" i="1"/>
  <c r="U286" i="1"/>
  <c r="Y286" i="1" s="1"/>
  <c r="Z286" i="1" s="1"/>
  <c r="T289" i="1"/>
  <c r="U290" i="1"/>
  <c r="Y290" i="1" s="1"/>
  <c r="Z290" i="1" s="1"/>
  <c r="T293" i="1"/>
  <c r="U294" i="1"/>
  <c r="Y294" i="1" s="1"/>
  <c r="Z294" i="1" s="1"/>
  <c r="T297" i="1"/>
  <c r="I614" i="51" s="1"/>
  <c r="U298" i="1"/>
  <c r="Y298" i="1" s="1"/>
  <c r="Z298" i="1" s="1"/>
  <c r="T301" i="1"/>
  <c r="U302" i="1"/>
  <c r="Y302" i="1" s="1"/>
  <c r="Z302" i="1" s="1"/>
  <c r="T305" i="1"/>
  <c r="I366" i="54" s="1"/>
  <c r="U306" i="1"/>
  <c r="Y306" i="1" s="1"/>
  <c r="Z306" i="1" s="1"/>
  <c r="T309" i="1"/>
  <c r="U310" i="1"/>
  <c r="T313" i="1"/>
  <c r="U314" i="1"/>
  <c r="Y314" i="1" s="1"/>
  <c r="Z314" i="1" s="1"/>
  <c r="T317" i="1"/>
  <c r="U318" i="1"/>
  <c r="Y318" i="1" s="1"/>
  <c r="Z318" i="1" s="1"/>
  <c r="T321" i="1"/>
  <c r="I452" i="51" s="1"/>
  <c r="U322" i="1"/>
  <c r="Y322" i="1" s="1"/>
  <c r="Z322" i="1" s="1"/>
  <c r="T325" i="1"/>
  <c r="I132" i="51" s="1"/>
  <c r="U326" i="1"/>
  <c r="Y326" i="1" s="1"/>
  <c r="Z326" i="1" s="1"/>
  <c r="T329" i="1"/>
  <c r="I34" i="51" s="1"/>
  <c r="U330" i="1"/>
  <c r="Y330" i="1" s="1"/>
  <c r="Z330" i="1" s="1"/>
  <c r="T333" i="1"/>
  <c r="U334" i="1"/>
  <c r="Y334" i="1" s="1"/>
  <c r="Z334" i="1" s="1"/>
  <c r="T337" i="1"/>
  <c r="U338" i="1"/>
  <c r="Y338" i="1" s="1"/>
  <c r="Z338" i="1" s="1"/>
  <c r="T341" i="1"/>
  <c r="U342" i="1"/>
  <c r="T345" i="1"/>
  <c r="I122" i="51" s="1"/>
  <c r="U346" i="1"/>
  <c r="Y346" i="1" s="1"/>
  <c r="Z346" i="1" s="1"/>
  <c r="T349" i="1"/>
  <c r="I160" i="51" s="1"/>
  <c r="U350" i="1"/>
  <c r="Y350" i="1" s="1"/>
  <c r="Z350" i="1" s="1"/>
  <c r="T353" i="1"/>
  <c r="U354" i="1"/>
  <c r="Y354" i="1" s="1"/>
  <c r="Z354" i="1" s="1"/>
  <c r="T357" i="1"/>
  <c r="U358" i="1"/>
  <c r="T361" i="1"/>
  <c r="I391" i="54" s="1"/>
  <c r="U362" i="1"/>
  <c r="Y362" i="1" s="1"/>
  <c r="Z362" i="1" s="1"/>
  <c r="T365" i="1"/>
  <c r="U366" i="1"/>
  <c r="Y366" i="1" s="1"/>
  <c r="Z366" i="1" s="1"/>
  <c r="T369" i="1"/>
  <c r="I732" i="54" s="1"/>
  <c r="U370" i="1"/>
  <c r="Y370" i="1" s="1"/>
  <c r="Z370" i="1" s="1"/>
  <c r="T373" i="1"/>
  <c r="U374" i="1"/>
  <c r="Y374" i="1" s="1"/>
  <c r="Z374" i="1" s="1"/>
  <c r="T377" i="1"/>
  <c r="U378" i="1"/>
  <c r="Y378" i="1" s="1"/>
  <c r="Z378" i="1" s="1"/>
  <c r="T381" i="1"/>
  <c r="I450" i="54" s="1"/>
  <c r="U382" i="1"/>
  <c r="Y382" i="1" s="1"/>
  <c r="Z382" i="1" s="1"/>
  <c r="T385" i="1"/>
  <c r="I699" i="51" s="1"/>
  <c r="U386" i="1"/>
  <c r="Y386" i="1" s="1"/>
  <c r="Z386" i="1" s="1"/>
  <c r="T389" i="1"/>
  <c r="U390" i="1"/>
  <c r="Y390" i="1" s="1"/>
  <c r="Z390" i="1" s="1"/>
  <c r="T393" i="1"/>
  <c r="I509" i="51" s="1"/>
  <c r="U394" i="1"/>
  <c r="Y394" i="1" s="1"/>
  <c r="Z394" i="1" s="1"/>
  <c r="T397" i="1"/>
  <c r="U398" i="1"/>
  <c r="Y398" i="1" s="1"/>
  <c r="Z398" i="1" s="1"/>
  <c r="T401" i="1"/>
  <c r="U402" i="1"/>
  <c r="Y402" i="1" s="1"/>
  <c r="Z402" i="1" s="1"/>
  <c r="T405" i="1"/>
  <c r="U406" i="1"/>
  <c r="Y406" i="1" s="1"/>
  <c r="Z406" i="1" s="1"/>
  <c r="T409" i="1"/>
  <c r="U410" i="1"/>
  <c r="Y410" i="1" s="1"/>
  <c r="Z410" i="1" s="1"/>
  <c r="T413" i="1"/>
  <c r="I165" i="51" s="1"/>
  <c r="U414" i="1"/>
  <c r="U418" i="1"/>
  <c r="Y418" i="1" s="1"/>
  <c r="Z418" i="1" s="1"/>
  <c r="T421" i="1"/>
  <c r="U422" i="1"/>
  <c r="Y422" i="1" s="1"/>
  <c r="Z422" i="1" s="1"/>
  <c r="T425" i="1"/>
  <c r="U426" i="1"/>
  <c r="Y426" i="1" s="1"/>
  <c r="Z426" i="1" s="1"/>
  <c r="U430" i="1"/>
  <c r="Y430" i="1" s="1"/>
  <c r="Z430" i="1" s="1"/>
  <c r="T433" i="1"/>
  <c r="U434" i="1"/>
  <c r="Y434" i="1" s="1"/>
  <c r="Z434" i="1" s="1"/>
  <c r="T437" i="1"/>
  <c r="U438" i="1"/>
  <c r="Y438" i="1" s="1"/>
  <c r="Z438" i="1" s="1"/>
  <c r="T441" i="1"/>
  <c r="I323" i="51" s="1"/>
  <c r="U442" i="1"/>
  <c r="Y442" i="1" s="1"/>
  <c r="Z442" i="1" s="1"/>
  <c r="T445" i="1"/>
  <c r="I607" i="51" s="1"/>
  <c r="U446" i="1"/>
  <c r="Y446" i="1" s="1"/>
  <c r="Z446" i="1" s="1"/>
  <c r="T449" i="1"/>
  <c r="U450" i="1"/>
  <c r="Y450" i="1" s="1"/>
  <c r="Z450" i="1" s="1"/>
  <c r="T453" i="1"/>
  <c r="I314" i="51" s="1"/>
  <c r="U454" i="1"/>
  <c r="Y454" i="1" s="1"/>
  <c r="Z454" i="1" s="1"/>
  <c r="T457" i="1"/>
  <c r="I33" i="54" s="1"/>
  <c r="U458" i="1"/>
  <c r="Y458" i="1" s="1"/>
  <c r="Z458" i="1" s="1"/>
  <c r="T461" i="1"/>
  <c r="U462" i="1"/>
  <c r="T465" i="1"/>
  <c r="I96" i="54" s="1"/>
  <c r="U466" i="1"/>
  <c r="T469" i="1"/>
  <c r="I85" i="51" s="1"/>
  <c r="U470" i="1"/>
  <c r="T473" i="1"/>
  <c r="U474" i="1"/>
  <c r="T477" i="1"/>
  <c r="I233" i="51" s="1"/>
  <c r="U478" i="1"/>
  <c r="Y478" i="1" s="1"/>
  <c r="Z478" i="1" s="1"/>
  <c r="T481" i="1"/>
  <c r="U482" i="1"/>
  <c r="T485" i="1"/>
  <c r="I389" i="51" s="1"/>
  <c r="U486" i="1"/>
  <c r="Y486" i="1" s="1"/>
  <c r="Z486" i="1" s="1"/>
  <c r="T489" i="1"/>
  <c r="I451" i="54" s="1"/>
  <c r="U490" i="1"/>
  <c r="J272" i="51" s="1"/>
  <c r="L272" i="51" s="1"/>
  <c r="M272" i="51" s="1"/>
  <c r="T493" i="1"/>
  <c r="U494" i="1"/>
  <c r="Y494" i="1" s="1"/>
  <c r="Z494" i="1" s="1"/>
  <c r="T497" i="1"/>
  <c r="U498" i="1"/>
  <c r="T501" i="1"/>
  <c r="I83" i="51" s="1"/>
  <c r="U502" i="1"/>
  <c r="Y502" i="1" s="1"/>
  <c r="Z502" i="1" s="1"/>
  <c r="T505" i="1"/>
  <c r="U506" i="1"/>
  <c r="J748" i="54" s="1"/>
  <c r="L748" i="54" s="1"/>
  <c r="M748" i="54" s="1"/>
  <c r="T509" i="1"/>
  <c r="U510" i="1"/>
  <c r="Y510" i="1" s="1"/>
  <c r="Z510" i="1" s="1"/>
  <c r="T513" i="1"/>
  <c r="U514" i="1"/>
  <c r="T517" i="1"/>
  <c r="U518" i="1"/>
  <c r="Y518" i="1" s="1"/>
  <c r="Z518" i="1" s="1"/>
  <c r="U522" i="1"/>
  <c r="Y522" i="1" s="1"/>
  <c r="Z522" i="1" s="1"/>
  <c r="T525" i="1"/>
  <c r="I734" i="54" s="1"/>
  <c r="U526" i="1"/>
  <c r="Y526" i="1" s="1"/>
  <c r="Z526" i="1" s="1"/>
  <c r="T529" i="1"/>
  <c r="U530" i="1"/>
  <c r="Y530" i="1" s="1"/>
  <c r="Z530" i="1" s="1"/>
  <c r="T533" i="1"/>
  <c r="I696" i="51" s="1"/>
  <c r="U534" i="1"/>
  <c r="Y534" i="1" s="1"/>
  <c r="Z534" i="1" s="1"/>
  <c r="T537" i="1"/>
  <c r="U538" i="1"/>
  <c r="T541" i="1"/>
  <c r="U542" i="1"/>
  <c r="T545" i="1"/>
  <c r="I121" i="51" s="1"/>
  <c r="U546" i="1"/>
  <c r="J228" i="51" s="1"/>
  <c r="L228" i="51" s="1"/>
  <c r="M228" i="51" s="1"/>
  <c r="T549" i="1"/>
  <c r="U550" i="1"/>
  <c r="T553" i="1"/>
  <c r="U554" i="1"/>
  <c r="J558" i="51" s="1"/>
  <c r="L558" i="51" s="1"/>
  <c r="M558" i="51" s="1"/>
  <c r="T557" i="1"/>
  <c r="U558" i="1"/>
  <c r="J619" i="51" s="1"/>
  <c r="L619" i="51" s="1"/>
  <c r="M619" i="51" s="1"/>
  <c r="T561" i="1"/>
  <c r="U562" i="1"/>
  <c r="T573" i="1"/>
  <c r="T577" i="1"/>
  <c r="T581" i="1"/>
  <c r="U590" i="1"/>
  <c r="T597" i="1"/>
  <c r="I594" i="51" s="1"/>
  <c r="T601" i="1"/>
  <c r="I463" i="51" s="1"/>
  <c r="T605" i="1"/>
  <c r="T613" i="1"/>
  <c r="T617" i="1"/>
  <c r="T621" i="1"/>
  <c r="I682" i="51" s="1"/>
  <c r="T637" i="1"/>
  <c r="T649" i="1"/>
  <c r="T653" i="1"/>
  <c r="T657" i="1"/>
  <c r="T661" i="1"/>
  <c r="T669" i="1"/>
  <c r="T673" i="1"/>
  <c r="I36" i="51" s="1"/>
  <c r="T677" i="1"/>
  <c r="I35" i="51" s="1"/>
  <c r="T681" i="1"/>
  <c r="T685" i="1"/>
  <c r="T701" i="1"/>
  <c r="T705" i="1"/>
  <c r="I752" i="51" s="1"/>
  <c r="T709" i="1"/>
  <c r="T713" i="1"/>
  <c r="T721" i="1"/>
  <c r="I32" i="51" s="1"/>
  <c r="T725" i="1"/>
  <c r="T729" i="1"/>
  <c r="T747" i="1"/>
  <c r="U12" i="1"/>
  <c r="U16" i="1"/>
  <c r="J157" i="54" s="1"/>
  <c r="L157" i="54" s="1"/>
  <c r="M157" i="54" s="1"/>
  <c r="T19" i="1"/>
  <c r="T23" i="1"/>
  <c r="U40" i="1"/>
  <c r="T43" i="1"/>
  <c r="I21" i="54" s="1"/>
  <c r="U48" i="1"/>
  <c r="T51" i="1"/>
  <c r="U60" i="1"/>
  <c r="J236" i="54" s="1"/>
  <c r="L236" i="54" s="1"/>
  <c r="M236" i="54" s="1"/>
  <c r="U29" i="1"/>
  <c r="U33" i="1"/>
  <c r="J77" i="51" s="1"/>
  <c r="L77" i="51" s="1"/>
  <c r="M77" i="51" s="1"/>
  <c r="T40" i="1"/>
  <c r="T56" i="1"/>
  <c r="I141" i="54" s="1"/>
  <c r="T68" i="1"/>
  <c r="I178" i="54" s="1"/>
  <c r="T80" i="1"/>
  <c r="T92" i="1"/>
  <c r="T104" i="1"/>
  <c r="U113" i="1"/>
  <c r="J550" i="51" s="1"/>
  <c r="L550" i="51" s="1"/>
  <c r="M550" i="51" s="1"/>
  <c r="U117" i="1"/>
  <c r="J500" i="54" s="1"/>
  <c r="L500" i="54" s="1"/>
  <c r="M500" i="54" s="1"/>
  <c r="T124" i="1"/>
  <c r="I602" i="51" s="1"/>
  <c r="T136" i="1"/>
  <c r="I494" i="51" s="1"/>
  <c r="T148" i="1"/>
  <c r="U153" i="1"/>
  <c r="U157" i="1"/>
  <c r="T164" i="1"/>
  <c r="I147" i="51" s="1"/>
  <c r="T176" i="1"/>
  <c r="I355" i="51" s="1"/>
  <c r="T188" i="1"/>
  <c r="T200" i="1"/>
  <c r="I716" i="51" s="1"/>
  <c r="T208" i="1"/>
  <c r="I380" i="51" s="1"/>
  <c r="U213" i="1"/>
  <c r="Y213" i="1" s="1"/>
  <c r="Z213" i="1" s="1"/>
  <c r="T220" i="1"/>
  <c r="T224" i="1"/>
  <c r="I696" i="54" s="1"/>
  <c r="U18" i="1"/>
  <c r="J119" i="54" s="1"/>
  <c r="L119" i="54" s="1"/>
  <c r="M119" i="54" s="1"/>
  <c r="U22" i="1"/>
  <c r="J393" i="51" s="1"/>
  <c r="L393" i="51" s="1"/>
  <c r="M393" i="51" s="1"/>
  <c r="U26" i="1"/>
  <c r="T29" i="1"/>
  <c r="U38" i="1"/>
  <c r="U42" i="1"/>
  <c r="Y42" i="1" s="1"/>
  <c r="Z42" i="1" s="1"/>
  <c r="T45" i="1"/>
  <c r="U58" i="1"/>
  <c r="Y58" i="1" s="1"/>
  <c r="Z58" i="1" s="1"/>
  <c r="U62" i="1"/>
  <c r="Y62" i="1" s="1"/>
  <c r="Z62" i="1" s="1"/>
  <c r="T65" i="1"/>
  <c r="U74" i="1"/>
  <c r="Y74" i="1" s="1"/>
  <c r="Z74" i="1" s="1"/>
  <c r="U78" i="1"/>
  <c r="T81" i="1"/>
  <c r="U86" i="1"/>
  <c r="U90" i="1"/>
  <c r="Y90" i="1" s="1"/>
  <c r="Z90" i="1" s="1"/>
  <c r="T93" i="1"/>
  <c r="I484" i="51" s="1"/>
  <c r="U102" i="1"/>
  <c r="Y102" i="1" s="1"/>
  <c r="Z102" i="1" s="1"/>
  <c r="T105" i="1"/>
  <c r="U114" i="1"/>
  <c r="Y114" i="1" s="1"/>
  <c r="Z114" i="1" s="1"/>
  <c r="U118" i="1"/>
  <c r="J115" i="51" s="1"/>
  <c r="L115" i="51" s="1"/>
  <c r="M115" i="51" s="1"/>
  <c r="T121" i="1"/>
  <c r="U126" i="1"/>
  <c r="Y126" i="1" s="1"/>
  <c r="Z126" i="1" s="1"/>
  <c r="U130" i="1"/>
  <c r="Y130" i="1" s="1"/>
  <c r="Z130" i="1" s="1"/>
  <c r="T133" i="1"/>
  <c r="U138" i="1"/>
  <c r="Y138" i="1" s="1"/>
  <c r="Z138" i="1" s="1"/>
  <c r="U142" i="1"/>
  <c r="U146" i="1"/>
  <c r="Y146" i="1" s="1"/>
  <c r="Z146" i="1" s="1"/>
  <c r="T149" i="1"/>
  <c r="U154" i="1"/>
  <c r="Y154" i="1" s="1"/>
  <c r="Z154" i="1" s="1"/>
  <c r="U158" i="1"/>
  <c r="Y158" i="1" s="1"/>
  <c r="Z158" i="1" s="1"/>
  <c r="U162" i="1"/>
  <c r="Y162" i="1" s="1"/>
  <c r="Z162" i="1" s="1"/>
  <c r="T10" i="1"/>
  <c r="I303" i="51" s="1"/>
  <c r="U11" i="1"/>
  <c r="Y11" i="1" s="1"/>
  <c r="Z11" i="1" s="1"/>
  <c r="U15" i="1"/>
  <c r="T18" i="1"/>
  <c r="U19" i="1"/>
  <c r="Y19" i="1" s="1"/>
  <c r="Z19" i="1" s="1"/>
  <c r="U23" i="1"/>
  <c r="T26" i="1"/>
  <c r="I704" i="54" s="1"/>
  <c r="U27" i="1"/>
  <c r="Y27" i="1" s="1"/>
  <c r="Z27" i="1" s="1"/>
  <c r="T30" i="1"/>
  <c r="U31" i="1"/>
  <c r="Y31" i="1" s="1"/>
  <c r="Z31" i="1" s="1"/>
  <c r="T34" i="1"/>
  <c r="I467" i="51" s="1"/>
  <c r="U35" i="1"/>
  <c r="Y35" i="1" s="1"/>
  <c r="Z35" i="1" s="1"/>
  <c r="T38" i="1"/>
  <c r="U39" i="1"/>
  <c r="Y39" i="1" s="1"/>
  <c r="Z39" i="1" s="1"/>
  <c r="T42" i="1"/>
  <c r="U43" i="1"/>
  <c r="Y43" i="1" s="1"/>
  <c r="Z43" i="1" s="1"/>
  <c r="T46" i="1"/>
  <c r="U47" i="1"/>
  <c r="T50" i="1"/>
  <c r="U51" i="1"/>
  <c r="Y51" i="1" s="1"/>
  <c r="Z51" i="1" s="1"/>
  <c r="T54" i="1"/>
  <c r="U55" i="1"/>
  <c r="Y55" i="1" s="1"/>
  <c r="Z55" i="1" s="1"/>
  <c r="T58" i="1"/>
  <c r="I576" i="54" s="1"/>
  <c r="U59" i="1"/>
  <c r="Y59" i="1" s="1"/>
  <c r="Z59" i="1" s="1"/>
  <c r="T62" i="1"/>
  <c r="U63" i="1"/>
  <c r="Y63" i="1" s="1"/>
  <c r="Z63" i="1" s="1"/>
  <c r="T66" i="1"/>
  <c r="I156" i="54" s="1"/>
  <c r="U67" i="1"/>
  <c r="Y67" i="1" s="1"/>
  <c r="Z67" i="1" s="1"/>
  <c r="T70" i="1"/>
  <c r="U71" i="1"/>
  <c r="T74" i="1"/>
  <c r="U75" i="1"/>
  <c r="Y75" i="1" s="1"/>
  <c r="Z75" i="1" s="1"/>
  <c r="T78" i="1"/>
  <c r="U79" i="1"/>
  <c r="J691" i="51" s="1"/>
  <c r="L691" i="51" s="1"/>
  <c r="M691" i="51" s="1"/>
  <c r="T82" i="1"/>
  <c r="U83" i="1"/>
  <c r="Y83" i="1" s="1"/>
  <c r="Z83" i="1" s="1"/>
  <c r="T86" i="1"/>
  <c r="U87" i="1"/>
  <c r="T90" i="1"/>
  <c r="I552" i="51" s="1"/>
  <c r="U91" i="1"/>
  <c r="Y91" i="1" s="1"/>
  <c r="Z91" i="1" s="1"/>
  <c r="T94" i="1"/>
  <c r="I317" i="51" s="1"/>
  <c r="U95" i="1"/>
  <c r="Y95" i="1" s="1"/>
  <c r="Z95" i="1" s="1"/>
  <c r="T98" i="1"/>
  <c r="I498" i="54" s="1"/>
  <c r="U99" i="1"/>
  <c r="Y99" i="1" s="1"/>
  <c r="Z99" i="1" s="1"/>
  <c r="T102" i="1"/>
  <c r="U103" i="1"/>
  <c r="Y103" i="1" s="1"/>
  <c r="Z103" i="1" s="1"/>
  <c r="T106" i="1"/>
  <c r="I392" i="51" s="1"/>
  <c r="U107" i="1"/>
  <c r="Y107" i="1" s="1"/>
  <c r="Z107" i="1" s="1"/>
  <c r="T110" i="1"/>
  <c r="U111" i="1"/>
  <c r="T114" i="1"/>
  <c r="I497" i="51" s="1"/>
  <c r="U115" i="1"/>
  <c r="Y115" i="1" s="1"/>
  <c r="Z115" i="1" s="1"/>
  <c r="T118" i="1"/>
  <c r="U119" i="1"/>
  <c r="Y119" i="1" s="1"/>
  <c r="Z119" i="1" s="1"/>
  <c r="T122" i="1"/>
  <c r="I444" i="51" s="1"/>
  <c r="U123" i="1"/>
  <c r="J517" i="51" s="1"/>
  <c r="L517" i="51" s="1"/>
  <c r="M517" i="51" s="1"/>
  <c r="T126" i="1"/>
  <c r="I502" i="51" s="1"/>
  <c r="U127" i="1"/>
  <c r="T130" i="1"/>
  <c r="U131" i="1"/>
  <c r="T134" i="1"/>
  <c r="U135" i="1"/>
  <c r="J81" i="51" s="1"/>
  <c r="L81" i="51" s="1"/>
  <c r="M81" i="51" s="1"/>
  <c r="T138" i="1"/>
  <c r="I542" i="54" s="1"/>
  <c r="U139" i="1"/>
  <c r="T142" i="1"/>
  <c r="U143" i="1"/>
  <c r="T146" i="1"/>
  <c r="U147" i="1"/>
  <c r="T150" i="1"/>
  <c r="U151" i="1"/>
  <c r="J372" i="51" s="1"/>
  <c r="L372" i="51" s="1"/>
  <c r="M372" i="51" s="1"/>
  <c r="T154" i="1"/>
  <c r="I230" i="51" s="1"/>
  <c r="U155" i="1"/>
  <c r="J137" i="51" s="1"/>
  <c r="L137" i="51" s="1"/>
  <c r="M137" i="51" s="1"/>
  <c r="T158" i="1"/>
  <c r="I384" i="54" s="1"/>
  <c r="U159" i="1"/>
  <c r="J562" i="51" s="1"/>
  <c r="L562" i="51" s="1"/>
  <c r="M562" i="51" s="1"/>
  <c r="T162" i="1"/>
  <c r="I590" i="51" s="1"/>
  <c r="U163" i="1"/>
  <c r="J162" i="51" s="1"/>
  <c r="L162" i="51" s="1"/>
  <c r="M162" i="51" s="1"/>
  <c r="T166" i="1"/>
  <c r="U167" i="1"/>
  <c r="T170" i="1"/>
  <c r="U171" i="1"/>
  <c r="J240" i="51" s="1"/>
  <c r="L240" i="51" s="1"/>
  <c r="M240" i="51" s="1"/>
  <c r="T174" i="1"/>
  <c r="U175" i="1"/>
  <c r="J309" i="54" s="1"/>
  <c r="L309" i="54" s="1"/>
  <c r="M309" i="54" s="1"/>
  <c r="T178" i="1"/>
  <c r="U179" i="1"/>
  <c r="J428" i="51" s="1"/>
  <c r="L428" i="51" s="1"/>
  <c r="M428" i="51" s="1"/>
  <c r="T182" i="1"/>
  <c r="U183" i="1"/>
  <c r="J501" i="51" s="1"/>
  <c r="L501" i="51" s="1"/>
  <c r="M501" i="51" s="1"/>
  <c r="T186" i="1"/>
  <c r="I60" i="51" s="1"/>
  <c r="U187" i="1"/>
  <c r="T190" i="1"/>
  <c r="I222" i="51" s="1"/>
  <c r="U191" i="1"/>
  <c r="J176" i="51" s="1"/>
  <c r="L176" i="51" s="1"/>
  <c r="M176" i="51" s="1"/>
  <c r="T194" i="1"/>
  <c r="U195" i="1"/>
  <c r="T198" i="1"/>
  <c r="U199" i="1"/>
  <c r="J377" i="51" s="1"/>
  <c r="L377" i="51" s="1"/>
  <c r="M377" i="51" s="1"/>
  <c r="T202" i="1"/>
  <c r="U203" i="1"/>
  <c r="T206" i="1"/>
  <c r="U207" i="1"/>
  <c r="J245" i="51" s="1"/>
  <c r="L245" i="51" s="1"/>
  <c r="M245" i="51" s="1"/>
  <c r="T210" i="1"/>
  <c r="I367" i="54" s="1"/>
  <c r="U211" i="1"/>
  <c r="J92" i="51" s="1"/>
  <c r="L92" i="51" s="1"/>
  <c r="M92" i="51" s="1"/>
  <c r="T214" i="1"/>
  <c r="U215" i="1"/>
  <c r="T218" i="1"/>
  <c r="I477" i="51" s="1"/>
  <c r="U219" i="1"/>
  <c r="T222" i="1"/>
  <c r="U223" i="1"/>
  <c r="J309" i="51" s="1"/>
  <c r="L309" i="51" s="1"/>
  <c r="M309" i="51" s="1"/>
  <c r="T226" i="1"/>
  <c r="I229" i="51" s="1"/>
  <c r="U227" i="1"/>
  <c r="T230" i="1"/>
  <c r="U231" i="1"/>
  <c r="J228" i="54" s="1"/>
  <c r="L228" i="54" s="1"/>
  <c r="M228" i="54" s="1"/>
  <c r="T234" i="1"/>
  <c r="I586" i="51" s="1"/>
  <c r="U235" i="1"/>
  <c r="J370" i="51" s="1"/>
  <c r="L370" i="51" s="1"/>
  <c r="M370" i="51" s="1"/>
  <c r="T238" i="1"/>
  <c r="U239" i="1"/>
  <c r="T242" i="1"/>
  <c r="U243" i="1"/>
  <c r="T246" i="1"/>
  <c r="U247" i="1"/>
  <c r="J623" i="51" s="1"/>
  <c r="L623" i="51" s="1"/>
  <c r="M623" i="51" s="1"/>
  <c r="T250" i="1"/>
  <c r="I264" i="51" s="1"/>
  <c r="U251" i="1"/>
  <c r="T254" i="1"/>
  <c r="U255" i="1"/>
  <c r="J290" i="54" s="1"/>
  <c r="L290" i="54" s="1"/>
  <c r="M290" i="54" s="1"/>
  <c r="T258" i="1"/>
  <c r="U259" i="1"/>
  <c r="J177" i="51" s="1"/>
  <c r="L177" i="51" s="1"/>
  <c r="M177" i="51" s="1"/>
  <c r="T262" i="1"/>
  <c r="U263" i="1"/>
  <c r="J320" i="51" s="1"/>
  <c r="L320" i="51" s="1"/>
  <c r="M320" i="51" s="1"/>
  <c r="T266" i="1"/>
  <c r="I128" i="51" s="1"/>
  <c r="U267" i="1"/>
  <c r="T270" i="1"/>
  <c r="U271" i="1"/>
  <c r="T274" i="1"/>
  <c r="U275" i="1"/>
  <c r="J599" i="51" s="1"/>
  <c r="L599" i="51" s="1"/>
  <c r="M599" i="51" s="1"/>
  <c r="T278" i="1"/>
  <c r="U279" i="1"/>
  <c r="T282" i="1"/>
  <c r="I27" i="51" s="1"/>
  <c r="U283" i="1"/>
  <c r="T286" i="1"/>
  <c r="I703" i="51" s="1"/>
  <c r="U287" i="1"/>
  <c r="Y287" i="1" s="1"/>
  <c r="Z287" i="1" s="1"/>
  <c r="T290" i="1"/>
  <c r="U291" i="1"/>
  <c r="T294" i="1"/>
  <c r="U295" i="1"/>
  <c r="J300" i="51" s="1"/>
  <c r="L300" i="51" s="1"/>
  <c r="M300" i="51" s="1"/>
  <c r="T298" i="1"/>
  <c r="I76" i="51" s="1"/>
  <c r="U299" i="1"/>
  <c r="T302" i="1"/>
  <c r="U303" i="1"/>
  <c r="T306" i="1"/>
  <c r="I498" i="51" s="1"/>
  <c r="U307" i="1"/>
  <c r="T310" i="1"/>
  <c r="U311" i="1"/>
  <c r="J273" i="54" s="1"/>
  <c r="L273" i="54" s="1"/>
  <c r="M273" i="54" s="1"/>
  <c r="T314" i="1"/>
  <c r="I704" i="51" s="1"/>
  <c r="U315" i="1"/>
  <c r="T318" i="1"/>
  <c r="U319" i="1"/>
  <c r="Y319" i="1" s="1"/>
  <c r="Z319" i="1" s="1"/>
  <c r="T322" i="1"/>
  <c r="U323" i="1"/>
  <c r="Y323" i="1" s="1"/>
  <c r="Z323" i="1" s="1"/>
  <c r="T326" i="1"/>
  <c r="U327" i="1"/>
  <c r="T330" i="1"/>
  <c r="U331" i="1"/>
  <c r="U335" i="1"/>
  <c r="Y335" i="1" s="1"/>
  <c r="Z335" i="1" s="1"/>
  <c r="T338" i="1"/>
  <c r="I454" i="51" s="1"/>
  <c r="U339" i="1"/>
  <c r="Y339" i="1" s="1"/>
  <c r="Z339" i="1" s="1"/>
  <c r="T342" i="1"/>
  <c r="U343" i="1"/>
  <c r="Y343" i="1" s="1"/>
  <c r="Z343" i="1" s="1"/>
  <c r="T346" i="1"/>
  <c r="U347" i="1"/>
  <c r="Y347" i="1" s="1"/>
  <c r="Z347" i="1" s="1"/>
  <c r="T350" i="1"/>
  <c r="I251" i="51" s="1"/>
  <c r="U351" i="1"/>
  <c r="Y351" i="1" s="1"/>
  <c r="Z351" i="1" s="1"/>
  <c r="T354" i="1"/>
  <c r="I54" i="51" s="1"/>
  <c r="U355" i="1"/>
  <c r="Y355" i="1" s="1"/>
  <c r="Z355" i="1" s="1"/>
  <c r="T358" i="1"/>
  <c r="I709" i="51" s="1"/>
  <c r="U359" i="1"/>
  <c r="Y359" i="1" s="1"/>
  <c r="Z359" i="1" s="1"/>
  <c r="T362" i="1"/>
  <c r="I379" i="51" s="1"/>
  <c r="U363" i="1"/>
  <c r="T366" i="1"/>
  <c r="I12" i="51" s="1"/>
  <c r="U367" i="1"/>
  <c r="Y367" i="1" s="1"/>
  <c r="Z367" i="1" s="1"/>
  <c r="T370" i="1"/>
  <c r="I670" i="51" s="1"/>
  <c r="U371" i="1"/>
  <c r="J291" i="51" s="1"/>
  <c r="L291" i="51" s="1"/>
  <c r="M291" i="51" s="1"/>
  <c r="T374" i="1"/>
  <c r="U375" i="1"/>
  <c r="Y375" i="1" s="1"/>
  <c r="Z375" i="1" s="1"/>
  <c r="T378" i="1"/>
  <c r="I407" i="51" s="1"/>
  <c r="U379" i="1"/>
  <c r="J579" i="54" s="1"/>
  <c r="L579" i="54" s="1"/>
  <c r="M579" i="54" s="1"/>
  <c r="T382" i="1"/>
  <c r="U383" i="1"/>
  <c r="Y383" i="1" s="1"/>
  <c r="Z383" i="1" s="1"/>
  <c r="T386" i="1"/>
  <c r="I485" i="51" s="1"/>
  <c r="U387" i="1"/>
  <c r="J99" i="54" s="1"/>
  <c r="L99" i="54" s="1"/>
  <c r="M99" i="54" s="1"/>
  <c r="T390" i="1"/>
  <c r="U391" i="1"/>
  <c r="Y391" i="1" s="1"/>
  <c r="Z391" i="1" s="1"/>
  <c r="T394" i="1"/>
  <c r="I542" i="51" s="1"/>
  <c r="U395" i="1"/>
  <c r="Y395" i="1" s="1"/>
  <c r="Z395" i="1" s="1"/>
  <c r="T398" i="1"/>
  <c r="U399" i="1"/>
  <c r="Y399" i="1" s="1"/>
  <c r="Z399" i="1" s="1"/>
  <c r="T402" i="1"/>
  <c r="I401" i="51" s="1"/>
  <c r="U403" i="1"/>
  <c r="Y403" i="1" s="1"/>
  <c r="Z403" i="1" s="1"/>
  <c r="T406" i="1"/>
  <c r="I752" i="54" s="1"/>
  <c r="U407" i="1"/>
  <c r="Y407" i="1" s="1"/>
  <c r="Z407" i="1" s="1"/>
  <c r="T410" i="1"/>
  <c r="I210" i="51" s="1"/>
  <c r="U411" i="1"/>
  <c r="Y411" i="1" s="1"/>
  <c r="Z411" i="1" s="1"/>
  <c r="T414" i="1"/>
  <c r="I723" i="54" s="1"/>
  <c r="U415" i="1"/>
  <c r="Y415" i="1" s="1"/>
  <c r="Z415" i="1" s="1"/>
  <c r="T418" i="1"/>
  <c r="U419" i="1"/>
  <c r="Y419" i="1" s="1"/>
  <c r="Z419" i="1" s="1"/>
  <c r="T422" i="1"/>
  <c r="I489" i="51" s="1"/>
  <c r="U423" i="1"/>
  <c r="Y423" i="1" s="1"/>
  <c r="Z423" i="1" s="1"/>
  <c r="T426" i="1"/>
  <c r="I731" i="51" s="1"/>
  <c r="U427" i="1"/>
  <c r="T430" i="1"/>
  <c r="I741" i="51" s="1"/>
  <c r="U431" i="1"/>
  <c r="Y431" i="1" s="1"/>
  <c r="Z431" i="1" s="1"/>
  <c r="T434" i="1"/>
  <c r="U435" i="1"/>
  <c r="Y435" i="1" s="1"/>
  <c r="Z435" i="1" s="1"/>
  <c r="T438" i="1"/>
  <c r="I102" i="54" s="1"/>
  <c r="U439" i="1"/>
  <c r="Y439" i="1" s="1"/>
  <c r="Z439" i="1" s="1"/>
  <c r="T442" i="1"/>
  <c r="U443" i="1"/>
  <c r="T446" i="1"/>
  <c r="U447" i="1"/>
  <c r="Y447" i="1" s="1"/>
  <c r="Z447" i="1" s="1"/>
  <c r="T450" i="1"/>
  <c r="U451" i="1"/>
  <c r="Y451" i="1" s="1"/>
  <c r="Z451" i="1" s="1"/>
  <c r="T454" i="1"/>
  <c r="I133" i="51" s="1"/>
  <c r="U455" i="1"/>
  <c r="J429" i="54" s="1"/>
  <c r="L429" i="54" s="1"/>
  <c r="M429" i="54" s="1"/>
  <c r="T458" i="1"/>
  <c r="I16" i="51" s="1"/>
  <c r="U459" i="1"/>
  <c r="Y459" i="1" s="1"/>
  <c r="Z459" i="1" s="1"/>
  <c r="T462" i="1"/>
  <c r="I155" i="54" s="1"/>
  <c r="U463" i="1"/>
  <c r="T466" i="1"/>
  <c r="I101" i="51" s="1"/>
  <c r="U467" i="1"/>
  <c r="Y467" i="1" s="1"/>
  <c r="Z467" i="1" s="1"/>
  <c r="T470" i="1"/>
  <c r="I534" i="51" s="1"/>
  <c r="U471" i="1"/>
  <c r="T474" i="1"/>
  <c r="I597" i="54" s="1"/>
  <c r="U475" i="1"/>
  <c r="Y475" i="1" s="1"/>
  <c r="Z475" i="1" s="1"/>
  <c r="T478" i="1"/>
  <c r="U479" i="1"/>
  <c r="U483" i="1"/>
  <c r="J81" i="54" s="1"/>
  <c r="L81" i="54" s="1"/>
  <c r="M81" i="54" s="1"/>
  <c r="T486" i="1"/>
  <c r="I233" i="54" s="1"/>
  <c r="U487" i="1"/>
  <c r="J473" i="51" s="1"/>
  <c r="L473" i="51" s="1"/>
  <c r="M473" i="51" s="1"/>
  <c r="T490" i="1"/>
  <c r="I303" i="54" s="1"/>
  <c r="U491" i="1"/>
  <c r="T494" i="1"/>
  <c r="U495" i="1"/>
  <c r="Y495" i="1" s="1"/>
  <c r="Z495" i="1" s="1"/>
  <c r="T498" i="1"/>
  <c r="U499" i="1"/>
  <c r="T502" i="1"/>
  <c r="U503" i="1"/>
  <c r="J754" i="54" s="1"/>
  <c r="L754" i="54" s="1"/>
  <c r="M754" i="54" s="1"/>
  <c r="T506" i="1"/>
  <c r="U507" i="1"/>
  <c r="Y507" i="1" s="1"/>
  <c r="Z507" i="1" s="1"/>
  <c r="T510" i="1"/>
  <c r="I293" i="51" s="1"/>
  <c r="U511" i="1"/>
  <c r="Y511" i="1" s="1"/>
  <c r="Z511" i="1" s="1"/>
  <c r="T514" i="1"/>
  <c r="U515" i="1"/>
  <c r="T518" i="1"/>
  <c r="U519" i="1"/>
  <c r="Y519" i="1" s="1"/>
  <c r="Z519" i="1" s="1"/>
  <c r="T522" i="1"/>
  <c r="U523" i="1"/>
  <c r="T526" i="1"/>
  <c r="U527" i="1"/>
  <c r="Y527" i="1" s="1"/>
  <c r="Z527" i="1" s="1"/>
  <c r="T530" i="1"/>
  <c r="U531" i="1"/>
  <c r="J425" i="51" s="1"/>
  <c r="L425" i="51" s="1"/>
  <c r="M425" i="51" s="1"/>
  <c r="T534" i="1"/>
  <c r="I32" i="54" s="1"/>
  <c r="U535" i="1"/>
  <c r="T538" i="1"/>
  <c r="U539" i="1"/>
  <c r="Y539" i="1" s="1"/>
  <c r="Z539" i="1" s="1"/>
  <c r="T542" i="1"/>
  <c r="U543" i="1"/>
  <c r="T546" i="1"/>
  <c r="U547" i="1"/>
  <c r="T550" i="1"/>
  <c r="I643" i="51" s="1"/>
  <c r="U551" i="1"/>
  <c r="T554" i="1"/>
  <c r="U555" i="1"/>
  <c r="Y555" i="1" s="1"/>
  <c r="Z555" i="1" s="1"/>
  <c r="T558" i="1"/>
  <c r="I462" i="54" s="1"/>
  <c r="U559" i="1"/>
  <c r="Y559" i="1" s="1"/>
  <c r="Z559" i="1" s="1"/>
  <c r="T562" i="1"/>
  <c r="U563" i="1"/>
  <c r="J533" i="51" s="1"/>
  <c r="L533" i="51" s="1"/>
  <c r="M533" i="51" s="1"/>
  <c r="T566" i="1"/>
  <c r="U567" i="1"/>
  <c r="J21" i="54" s="1"/>
  <c r="L21" i="54" s="1"/>
  <c r="M21" i="54" s="1"/>
  <c r="T570" i="1"/>
  <c r="I198" i="54" s="1"/>
  <c r="U571" i="1"/>
  <c r="J564" i="51" s="1"/>
  <c r="L564" i="51" s="1"/>
  <c r="M564" i="51" s="1"/>
  <c r="T574" i="1"/>
  <c r="U575" i="1"/>
  <c r="J611" i="51" s="1"/>
  <c r="L611" i="51" s="1"/>
  <c r="M611" i="51" s="1"/>
  <c r="T578" i="1"/>
  <c r="U579" i="1"/>
  <c r="J441" i="51" s="1"/>
  <c r="L441" i="51" s="1"/>
  <c r="M441" i="51" s="1"/>
  <c r="T582" i="1"/>
  <c r="U583" i="1"/>
  <c r="T586" i="1"/>
  <c r="U587" i="1"/>
  <c r="T590" i="1"/>
  <c r="U591" i="1"/>
  <c r="T594" i="1"/>
  <c r="U595" i="1"/>
  <c r="J578" i="54" s="1"/>
  <c r="L578" i="54" s="1"/>
  <c r="M578" i="54" s="1"/>
  <c r="T598" i="1"/>
  <c r="I162" i="51" s="1"/>
  <c r="U599" i="1"/>
  <c r="T602" i="1"/>
  <c r="I132" i="54" s="1"/>
  <c r="U603" i="1"/>
  <c r="T606" i="1"/>
  <c r="I116" i="51" s="1"/>
  <c r="U607" i="1"/>
  <c r="T610" i="1"/>
  <c r="U611" i="1"/>
  <c r="T626" i="1"/>
  <c r="I339" i="51" s="1"/>
  <c r="T634" i="1"/>
  <c r="U667" i="1"/>
  <c r="T690" i="1"/>
  <c r="T722" i="1"/>
  <c r="I712" i="54" s="1"/>
  <c r="U723" i="1"/>
  <c r="T744" i="1"/>
  <c r="I94" i="51" s="1"/>
  <c r="T756" i="1"/>
  <c r="T763" i="1"/>
  <c r="I63" i="54" s="1"/>
  <c r="T11" i="1"/>
  <c r="U24" i="1"/>
  <c r="J28" i="54" s="1"/>
  <c r="L28" i="54" s="1"/>
  <c r="M28" i="54" s="1"/>
  <c r="T27" i="1"/>
  <c r="I367" i="51" s="1"/>
  <c r="U32" i="1"/>
  <c r="Y32" i="1" s="1"/>
  <c r="Z32" i="1" s="1"/>
  <c r="T63" i="1"/>
  <c r="I429" i="51" s="1"/>
  <c r="U64" i="1"/>
  <c r="T67" i="1"/>
  <c r="U68" i="1"/>
  <c r="T71" i="1"/>
  <c r="U72" i="1"/>
  <c r="J526" i="51" s="1"/>
  <c r="L526" i="51" s="1"/>
  <c r="M526" i="51" s="1"/>
  <c r="T75" i="1"/>
  <c r="U76" i="1"/>
  <c r="Y76" i="1" s="1"/>
  <c r="Z76" i="1" s="1"/>
  <c r="T79" i="1"/>
  <c r="U80" i="1"/>
  <c r="Y80" i="1" s="1"/>
  <c r="Z80" i="1" s="1"/>
  <c r="T83" i="1"/>
  <c r="U84" i="1"/>
  <c r="Y84" i="1" s="1"/>
  <c r="Z84" i="1" s="1"/>
  <c r="T87" i="1"/>
  <c r="U88" i="1"/>
  <c r="T91" i="1"/>
  <c r="I711" i="54" s="1"/>
  <c r="U92" i="1"/>
  <c r="T95" i="1"/>
  <c r="I433" i="51" s="1"/>
  <c r="U96" i="1"/>
  <c r="Y96" i="1" s="1"/>
  <c r="Z96" i="1" s="1"/>
  <c r="T99" i="1"/>
  <c r="U100" i="1"/>
  <c r="Y100" i="1" s="1"/>
  <c r="Z100" i="1" s="1"/>
  <c r="T103" i="1"/>
  <c r="I721" i="51" s="1"/>
  <c r="U104" i="1"/>
  <c r="J739" i="51" s="1"/>
  <c r="L739" i="51" s="1"/>
  <c r="M739" i="51" s="1"/>
  <c r="T107" i="1"/>
  <c r="I347" i="54" s="1"/>
  <c r="U108" i="1"/>
  <c r="Y108" i="1" s="1"/>
  <c r="Z108" i="1" s="1"/>
  <c r="T111" i="1"/>
  <c r="I408" i="51" s="1"/>
  <c r="U112" i="1"/>
  <c r="Y112" i="1" s="1"/>
  <c r="Z112" i="1" s="1"/>
  <c r="T115" i="1"/>
  <c r="U116" i="1"/>
  <c r="Y116" i="1" s="1"/>
  <c r="Z116" i="1" s="1"/>
  <c r="T119" i="1"/>
  <c r="I278" i="54" s="1"/>
  <c r="U120" i="1"/>
  <c r="J521" i="51" s="1"/>
  <c r="L521" i="51" s="1"/>
  <c r="M521" i="51" s="1"/>
  <c r="T123" i="1"/>
  <c r="U124" i="1"/>
  <c r="T127" i="1"/>
  <c r="I338" i="51" s="1"/>
  <c r="U128" i="1"/>
  <c r="T131" i="1"/>
  <c r="I158" i="54" s="1"/>
  <c r="U132" i="1"/>
  <c r="T135" i="1"/>
  <c r="U136" i="1"/>
  <c r="J598" i="51" s="1"/>
  <c r="L598" i="51" s="1"/>
  <c r="M598" i="51" s="1"/>
  <c r="T139" i="1"/>
  <c r="U140" i="1"/>
  <c r="T143" i="1"/>
  <c r="U144" i="1"/>
  <c r="T147" i="1"/>
  <c r="U148" i="1"/>
  <c r="J190" i="51" s="1"/>
  <c r="L190" i="51" s="1"/>
  <c r="M190" i="51" s="1"/>
  <c r="T151" i="1"/>
  <c r="I372" i="51" s="1"/>
  <c r="U152" i="1"/>
  <c r="T155" i="1"/>
  <c r="U156" i="1"/>
  <c r="T159" i="1"/>
  <c r="I71" i="54" s="1"/>
  <c r="U160" i="1"/>
  <c r="J643" i="54" s="1"/>
  <c r="L643" i="54" s="1"/>
  <c r="M643" i="54" s="1"/>
  <c r="T163" i="1"/>
  <c r="I605" i="51" s="1"/>
  <c r="U164" i="1"/>
  <c r="J172" i="51" s="1"/>
  <c r="L172" i="51" s="1"/>
  <c r="M172" i="51" s="1"/>
  <c r="T167" i="1"/>
  <c r="I153" i="51" s="1"/>
  <c r="U168" i="1"/>
  <c r="T171" i="1"/>
  <c r="U172" i="1"/>
  <c r="J12" i="51" s="1"/>
  <c r="L12" i="51" s="1"/>
  <c r="M12" i="51" s="1"/>
  <c r="T175" i="1"/>
  <c r="I255" i="54" s="1"/>
  <c r="U176" i="1"/>
  <c r="J355" i="51" s="1"/>
  <c r="L355" i="51" s="1"/>
  <c r="M355" i="51" s="1"/>
  <c r="T179" i="1"/>
  <c r="U180" i="1"/>
  <c r="T183" i="1"/>
  <c r="U184" i="1"/>
  <c r="T187" i="1"/>
  <c r="I130" i="54" s="1"/>
  <c r="U188" i="1"/>
  <c r="T191" i="1"/>
  <c r="I176" i="51" s="1"/>
  <c r="U192" i="1"/>
  <c r="J584" i="51" s="1"/>
  <c r="L584" i="51" s="1"/>
  <c r="M584" i="51" s="1"/>
  <c r="T195" i="1"/>
  <c r="U196" i="1"/>
  <c r="T199" i="1"/>
  <c r="I409" i="54" s="1"/>
  <c r="U200" i="1"/>
  <c r="T203" i="1"/>
  <c r="U204" i="1"/>
  <c r="T207" i="1"/>
  <c r="U208" i="1"/>
  <c r="J380" i="51" s="1"/>
  <c r="L380" i="51" s="1"/>
  <c r="M380" i="51" s="1"/>
  <c r="T211" i="1"/>
  <c r="U212" i="1"/>
  <c r="T215" i="1"/>
  <c r="I414" i="54" s="1"/>
  <c r="U216" i="1"/>
  <c r="T219" i="1"/>
  <c r="U220" i="1"/>
  <c r="J383" i="51" s="1"/>
  <c r="L383" i="51" s="1"/>
  <c r="M383" i="51" s="1"/>
  <c r="T223" i="1"/>
  <c r="I242" i="54" s="1"/>
  <c r="U224" i="1"/>
  <c r="T227" i="1"/>
  <c r="I126" i="51" s="1"/>
  <c r="U228" i="1"/>
  <c r="T231" i="1"/>
  <c r="I228" i="54" s="1"/>
  <c r="U232" i="1"/>
  <c r="J174" i="51" s="1"/>
  <c r="L174" i="51" s="1"/>
  <c r="M174" i="51" s="1"/>
  <c r="U236" i="1"/>
  <c r="Y236" i="1" s="1"/>
  <c r="Z236" i="1" s="1"/>
  <c r="T239" i="1"/>
  <c r="U240" i="1"/>
  <c r="Y240" i="1" s="1"/>
  <c r="Z240" i="1" s="1"/>
  <c r="T243" i="1"/>
  <c r="U244" i="1"/>
  <c r="T247" i="1"/>
  <c r="I214" i="54" s="1"/>
  <c r="U248" i="1"/>
  <c r="Y248" i="1" s="1"/>
  <c r="Z248" i="1" s="1"/>
  <c r="T251" i="1"/>
  <c r="U252" i="1"/>
  <c r="Y252" i="1" s="1"/>
  <c r="Z252" i="1" s="1"/>
  <c r="T255" i="1"/>
  <c r="U256" i="1"/>
  <c r="J200" i="51" s="1"/>
  <c r="L200" i="51" s="1"/>
  <c r="M200" i="51" s="1"/>
  <c r="T259" i="1"/>
  <c r="U260" i="1"/>
  <c r="Y260" i="1" s="1"/>
  <c r="Z260" i="1" s="1"/>
  <c r="T263" i="1"/>
  <c r="U264" i="1"/>
  <c r="Y264" i="1" s="1"/>
  <c r="Z264" i="1" s="1"/>
  <c r="T267" i="1"/>
  <c r="I445" i="54" s="1"/>
  <c r="U268" i="1"/>
  <c r="T271" i="1"/>
  <c r="U272" i="1"/>
  <c r="Y272" i="1" s="1"/>
  <c r="Z272" i="1" s="1"/>
  <c r="T275" i="1"/>
  <c r="U276" i="1"/>
  <c r="T279" i="1"/>
  <c r="U280" i="1"/>
  <c r="Y280" i="1" s="1"/>
  <c r="Z280" i="1" s="1"/>
  <c r="T283" i="1"/>
  <c r="I722" i="54" s="1"/>
  <c r="U284" i="1"/>
  <c r="T287" i="1"/>
  <c r="U288" i="1"/>
  <c r="T291" i="1"/>
  <c r="I738" i="54" s="1"/>
  <c r="U292" i="1"/>
  <c r="Y292" i="1" s="1"/>
  <c r="Z292" i="1" s="1"/>
  <c r="T295" i="1"/>
  <c r="U296" i="1"/>
  <c r="T299" i="1"/>
  <c r="I451" i="51" s="1"/>
  <c r="U300" i="1"/>
  <c r="T303" i="1"/>
  <c r="U304" i="1"/>
  <c r="Y304" i="1" s="1"/>
  <c r="Z304" i="1" s="1"/>
  <c r="T307" i="1"/>
  <c r="U308" i="1"/>
  <c r="Y308" i="1" s="1"/>
  <c r="Z308" i="1" s="1"/>
  <c r="T311" i="1"/>
  <c r="U312" i="1"/>
  <c r="J21" i="51" s="1"/>
  <c r="L21" i="51" s="1"/>
  <c r="M21" i="51" s="1"/>
  <c r="T315" i="1"/>
  <c r="U316" i="1"/>
  <c r="Y316" i="1" s="1"/>
  <c r="Z316" i="1" s="1"/>
  <c r="T319" i="1"/>
  <c r="I185" i="54" s="1"/>
  <c r="U320" i="1"/>
  <c r="J110" i="51" s="1"/>
  <c r="L110" i="51" s="1"/>
  <c r="M110" i="51" s="1"/>
  <c r="T323" i="1"/>
  <c r="U324" i="1"/>
  <c r="T327" i="1"/>
  <c r="U328" i="1"/>
  <c r="Y328" i="1" s="1"/>
  <c r="Z328" i="1" s="1"/>
  <c r="T331" i="1"/>
  <c r="I472" i="51" s="1"/>
  <c r="U332" i="1"/>
  <c r="Y332" i="1" s="1"/>
  <c r="Z332" i="1" s="1"/>
  <c r="T335" i="1"/>
  <c r="U336" i="1"/>
  <c r="Y336" i="1" s="1"/>
  <c r="Z336" i="1" s="1"/>
  <c r="T339" i="1"/>
  <c r="U340" i="1"/>
  <c r="T343" i="1"/>
  <c r="U344" i="1"/>
  <c r="T347" i="1"/>
  <c r="U348" i="1"/>
  <c r="Y348" i="1" s="1"/>
  <c r="Z348" i="1" s="1"/>
  <c r="T351" i="1"/>
  <c r="U352" i="1"/>
  <c r="T355" i="1"/>
  <c r="I476" i="54" s="1"/>
  <c r="U356" i="1"/>
  <c r="Y356" i="1" s="1"/>
  <c r="Z356" i="1" s="1"/>
  <c r="T359" i="1"/>
  <c r="U360" i="1"/>
  <c r="T363" i="1"/>
  <c r="U364" i="1"/>
  <c r="Y364" i="1" s="1"/>
  <c r="Z364" i="1" s="1"/>
  <c r="T367" i="1"/>
  <c r="U368" i="1"/>
  <c r="Y368" i="1" s="1"/>
  <c r="Z368" i="1" s="1"/>
  <c r="T371" i="1"/>
  <c r="U372" i="1"/>
  <c r="T375" i="1"/>
  <c r="U376" i="1"/>
  <c r="Y376" i="1" s="1"/>
  <c r="Z376" i="1" s="1"/>
  <c r="T379" i="1"/>
  <c r="I508" i="51" s="1"/>
  <c r="U380" i="1"/>
  <c r="T383" i="1"/>
  <c r="U384" i="1"/>
  <c r="T387" i="1"/>
  <c r="U388" i="1"/>
  <c r="Y388" i="1" s="1"/>
  <c r="Z388" i="1" s="1"/>
  <c r="T391" i="1"/>
  <c r="U392" i="1"/>
  <c r="Y392" i="1" s="1"/>
  <c r="Z392" i="1" s="1"/>
  <c r="T395" i="1"/>
  <c r="I267" i="54" s="1"/>
  <c r="U396" i="1"/>
  <c r="Y396" i="1" s="1"/>
  <c r="Z396" i="1" s="1"/>
  <c r="T399" i="1"/>
  <c r="U400" i="1"/>
  <c r="Y400" i="1" s="1"/>
  <c r="Z400" i="1" s="1"/>
  <c r="T403" i="1"/>
  <c r="U404" i="1"/>
  <c r="T407" i="1"/>
  <c r="U408" i="1"/>
  <c r="Y408" i="1" s="1"/>
  <c r="Z408" i="1" s="1"/>
  <c r="T411" i="1"/>
  <c r="U412" i="1"/>
  <c r="T415" i="1"/>
  <c r="U416" i="1"/>
  <c r="Y416" i="1" s="1"/>
  <c r="Z416" i="1" s="1"/>
  <c r="T419" i="1"/>
  <c r="I128" i="54" s="1"/>
  <c r="U420" i="1"/>
  <c r="Y420" i="1" s="1"/>
  <c r="Z420" i="1" s="1"/>
  <c r="T423" i="1"/>
  <c r="U424" i="1"/>
  <c r="Y424" i="1" s="1"/>
  <c r="Z424" i="1" s="1"/>
  <c r="T427" i="1"/>
  <c r="I442" i="51" s="1"/>
  <c r="U428" i="1"/>
  <c r="T431" i="1"/>
  <c r="U432" i="1"/>
  <c r="T435" i="1"/>
  <c r="I706" i="51" s="1"/>
  <c r="U436" i="1"/>
  <c r="Y436" i="1" s="1"/>
  <c r="Z436" i="1" s="1"/>
  <c r="T439" i="1"/>
  <c r="U440" i="1"/>
  <c r="T443" i="1"/>
  <c r="U444" i="1"/>
  <c r="T447" i="1"/>
  <c r="U448" i="1"/>
  <c r="Y448" i="1" s="1"/>
  <c r="Z448" i="1" s="1"/>
  <c r="T451" i="1"/>
  <c r="I610" i="54" s="1"/>
  <c r="U452" i="1"/>
  <c r="Y452" i="1" s="1"/>
  <c r="Z452" i="1" s="1"/>
  <c r="T455" i="1"/>
  <c r="U456" i="1"/>
  <c r="T459" i="1"/>
  <c r="U460" i="1"/>
  <c r="Y460" i="1" s="1"/>
  <c r="Z460" i="1" s="1"/>
  <c r="T463" i="1"/>
  <c r="U464" i="1"/>
  <c r="Y464" i="1" s="1"/>
  <c r="Z464" i="1" s="1"/>
  <c r="T467" i="1"/>
  <c r="U468" i="1"/>
  <c r="T471" i="1"/>
  <c r="U472" i="1"/>
  <c r="Y472" i="1" s="1"/>
  <c r="Z472" i="1" s="1"/>
  <c r="T475" i="1"/>
  <c r="I358" i="54" s="1"/>
  <c r="U476" i="1"/>
  <c r="Y476" i="1" s="1"/>
  <c r="Z476" i="1" s="1"/>
  <c r="T479" i="1"/>
  <c r="I276" i="54" s="1"/>
  <c r="U480" i="1"/>
  <c r="Y480" i="1" s="1"/>
  <c r="Z480" i="1" s="1"/>
  <c r="T483" i="1"/>
  <c r="I81" i="54" s="1"/>
  <c r="U484" i="1"/>
  <c r="T487" i="1"/>
  <c r="U488" i="1"/>
  <c r="T491" i="1"/>
  <c r="I203" i="51" s="1"/>
  <c r="U492" i="1"/>
  <c r="T495" i="1"/>
  <c r="U496" i="1"/>
  <c r="T499" i="1"/>
  <c r="U500" i="1"/>
  <c r="Y500" i="1" s="1"/>
  <c r="Z500" i="1" s="1"/>
  <c r="T503" i="1"/>
  <c r="U504" i="1"/>
  <c r="J305" i="51" s="1"/>
  <c r="L305" i="51" s="1"/>
  <c r="M305" i="51" s="1"/>
  <c r="T507" i="1"/>
  <c r="U508" i="1"/>
  <c r="Y508" i="1" s="1"/>
  <c r="Z508" i="1" s="1"/>
  <c r="T511" i="1"/>
  <c r="U512" i="1"/>
  <c r="Y512" i="1" s="1"/>
  <c r="Z512" i="1" s="1"/>
  <c r="T515" i="1"/>
  <c r="I150" i="51" s="1"/>
  <c r="U516" i="1"/>
  <c r="T519" i="1"/>
  <c r="U520" i="1"/>
  <c r="T523" i="1"/>
  <c r="U524" i="1"/>
  <c r="T527" i="1"/>
  <c r="U528" i="1"/>
  <c r="J139" i="51" s="1"/>
  <c r="L139" i="51" s="1"/>
  <c r="M139" i="51" s="1"/>
  <c r="T531" i="1"/>
  <c r="U532" i="1"/>
  <c r="Y532" i="1" s="1"/>
  <c r="Z532" i="1" s="1"/>
  <c r="U536" i="1"/>
  <c r="Y536" i="1" s="1"/>
  <c r="Z536" i="1" s="1"/>
  <c r="T539" i="1"/>
  <c r="U540" i="1"/>
  <c r="Y540" i="1" s="1"/>
  <c r="Z540" i="1" s="1"/>
  <c r="T543" i="1"/>
  <c r="U544" i="1"/>
  <c r="T547" i="1"/>
  <c r="T551" i="1"/>
  <c r="T563" i="1"/>
  <c r="I533" i="51" s="1"/>
  <c r="T567" i="1"/>
  <c r="T587" i="1"/>
  <c r="I148" i="54" s="1"/>
  <c r="T591" i="1"/>
  <c r="I423" i="51" s="1"/>
  <c r="T595" i="1"/>
  <c r="I111" i="54" s="1"/>
  <c r="U600" i="1"/>
  <c r="T603" i="1"/>
  <c r="I135" i="51" s="1"/>
  <c r="T615" i="1"/>
  <c r="T619" i="1"/>
  <c r="I84" i="54" s="1"/>
  <c r="T627" i="1"/>
  <c r="I62" i="54" s="1"/>
  <c r="T635" i="1"/>
  <c r="I52" i="51" s="1"/>
  <c r="T639" i="1"/>
  <c r="T647" i="1"/>
  <c r="T651" i="1"/>
  <c r="T659" i="1"/>
  <c r="T667" i="1"/>
  <c r="I743" i="51" s="1"/>
  <c r="T671" i="1"/>
  <c r="T679" i="1"/>
  <c r="T683" i="1"/>
  <c r="T687" i="1"/>
  <c r="I435" i="54" s="1"/>
  <c r="T691" i="1"/>
  <c r="T699" i="1"/>
  <c r="T707" i="1"/>
  <c r="I687" i="54" s="1"/>
  <c r="U708" i="1"/>
  <c r="J80" i="51" s="1"/>
  <c r="L80" i="51" s="1"/>
  <c r="M80" i="51" s="1"/>
  <c r="T723" i="1"/>
  <c r="T727" i="1"/>
  <c r="T731" i="1"/>
  <c r="I675" i="54" s="1"/>
  <c r="T737" i="1"/>
  <c r="I742" i="54" s="1"/>
  <c r="T745" i="1"/>
  <c r="T753" i="1"/>
  <c r="T764" i="1"/>
  <c r="I230" i="54" s="1"/>
  <c r="U20" i="1"/>
  <c r="Y20" i="1" s="1"/>
  <c r="Z20" i="1" s="1"/>
  <c r="T35" i="1"/>
  <c r="U52" i="1"/>
  <c r="Y52" i="1" s="1"/>
  <c r="Z52" i="1" s="1"/>
  <c r="T55" i="1"/>
  <c r="U9" i="1"/>
  <c r="Y9" i="1" s="1"/>
  <c r="Z9" i="1" s="1"/>
  <c r="U13" i="1"/>
  <c r="J170" i="51" s="1"/>
  <c r="L170" i="51" s="1"/>
  <c r="M170" i="51" s="1"/>
  <c r="U21" i="1"/>
  <c r="Y21" i="1" s="1"/>
  <c r="Z21" i="1" s="1"/>
  <c r="T24" i="1"/>
  <c r="T28" i="1"/>
  <c r="T32" i="1"/>
  <c r="U37" i="1"/>
  <c r="Y37" i="1" s="1"/>
  <c r="Z37" i="1" s="1"/>
  <c r="U41" i="1"/>
  <c r="U45" i="1"/>
  <c r="Y45" i="1" s="1"/>
  <c r="Z45" i="1" s="1"/>
  <c r="U49" i="1"/>
  <c r="U53" i="1"/>
  <c r="Y53" i="1" s="1"/>
  <c r="Z53" i="1" s="1"/>
  <c r="U57" i="1"/>
  <c r="U61" i="1"/>
  <c r="J395" i="51" s="1"/>
  <c r="L395" i="51" s="1"/>
  <c r="M395" i="51" s="1"/>
  <c r="U65" i="1"/>
  <c r="U69" i="1"/>
  <c r="Y69" i="1" s="1"/>
  <c r="Z69" i="1" s="1"/>
  <c r="T72" i="1"/>
  <c r="I581" i="51" s="1"/>
  <c r="T76" i="1"/>
  <c r="U81" i="1"/>
  <c r="J609" i="51" s="1"/>
  <c r="L609" i="51" s="1"/>
  <c r="M609" i="51" s="1"/>
  <c r="U85" i="1"/>
  <c r="Y85" i="1" s="1"/>
  <c r="Z85" i="1" s="1"/>
  <c r="U89" i="1"/>
  <c r="U93" i="1"/>
  <c r="Y93" i="1" s="1"/>
  <c r="Z93" i="1" s="1"/>
  <c r="U97" i="1"/>
  <c r="Y97" i="1" s="1"/>
  <c r="Z97" i="1" s="1"/>
  <c r="U101" i="1"/>
  <c r="Y101" i="1" s="1"/>
  <c r="Z101" i="1" s="1"/>
  <c r="U105" i="1"/>
  <c r="U109" i="1"/>
  <c r="T116" i="1"/>
  <c r="I494" i="54" s="1"/>
  <c r="U121" i="1"/>
  <c r="Y121" i="1" s="1"/>
  <c r="Z121" i="1" s="1"/>
  <c r="U125" i="1"/>
  <c r="J727" i="51" s="1"/>
  <c r="L727" i="51" s="1"/>
  <c r="M727" i="51" s="1"/>
  <c r="U129" i="1"/>
  <c r="Y129" i="1" s="1"/>
  <c r="Z129" i="1" s="1"/>
  <c r="U133" i="1"/>
  <c r="Y133" i="1" s="1"/>
  <c r="Z133" i="1" s="1"/>
  <c r="U137" i="1"/>
  <c r="U141" i="1"/>
  <c r="U145" i="1"/>
  <c r="U149" i="1"/>
  <c r="Y149" i="1" s="1"/>
  <c r="Z149" i="1" s="1"/>
  <c r="T156" i="1"/>
  <c r="U161" i="1"/>
  <c r="J565" i="51" s="1"/>
  <c r="L565" i="51" s="1"/>
  <c r="M565" i="51" s="1"/>
  <c r="U165" i="1"/>
  <c r="Y165" i="1" s="1"/>
  <c r="Z165" i="1" s="1"/>
  <c r="U169" i="1"/>
  <c r="Y169" i="1" s="1"/>
  <c r="Z169" i="1" s="1"/>
  <c r="U173" i="1"/>
  <c r="Y173" i="1" s="1"/>
  <c r="Z173" i="1" s="1"/>
  <c r="U177" i="1"/>
  <c r="U181" i="1"/>
  <c r="U185" i="1"/>
  <c r="Y185" i="1" s="1"/>
  <c r="Z185" i="1" s="1"/>
  <c r="U189" i="1"/>
  <c r="Y189" i="1" s="1"/>
  <c r="Z189" i="1" s="1"/>
  <c r="U193" i="1"/>
  <c r="Y193" i="1" s="1"/>
  <c r="Z193" i="1" s="1"/>
  <c r="U197" i="1"/>
  <c r="Y197" i="1" s="1"/>
  <c r="Z197" i="1" s="1"/>
  <c r="U201" i="1"/>
  <c r="U205" i="1"/>
  <c r="Y205" i="1" s="1"/>
  <c r="Z205" i="1" s="1"/>
  <c r="T212" i="1"/>
  <c r="U217" i="1"/>
  <c r="J554" i="51" s="1"/>
  <c r="L554" i="51" s="1"/>
  <c r="M554" i="51" s="1"/>
  <c r="U221" i="1"/>
  <c r="U225" i="1"/>
  <c r="T228" i="1"/>
  <c r="I553" i="54" s="1"/>
  <c r="U229" i="1"/>
  <c r="T232" i="1"/>
  <c r="U233" i="1"/>
  <c r="T236" i="1"/>
  <c r="U237" i="1"/>
  <c r="J288" i="51" s="1"/>
  <c r="L288" i="51" s="1"/>
  <c r="M288" i="51" s="1"/>
  <c r="T240" i="1"/>
  <c r="U241" i="1"/>
  <c r="T244" i="1"/>
  <c r="U245" i="1"/>
  <c r="J722" i="51" s="1"/>
  <c r="L722" i="51" s="1"/>
  <c r="M722" i="51" s="1"/>
  <c r="U249" i="1"/>
  <c r="T252" i="1"/>
  <c r="U253" i="1"/>
  <c r="Y253" i="1" s="1"/>
  <c r="Z253" i="1" s="1"/>
  <c r="T256" i="1"/>
  <c r="U257" i="1"/>
  <c r="J592" i="51" s="1"/>
  <c r="L592" i="51" s="1"/>
  <c r="M592" i="51" s="1"/>
  <c r="T260" i="1"/>
  <c r="U261" i="1"/>
  <c r="Y261" i="1" s="1"/>
  <c r="Z261" i="1" s="1"/>
  <c r="T264" i="1"/>
  <c r="I95" i="51" s="1"/>
  <c r="U265" i="1"/>
  <c r="T268" i="1"/>
  <c r="I121" i="54" s="1"/>
  <c r="U269" i="1"/>
  <c r="Y269" i="1" s="1"/>
  <c r="Z269" i="1" s="1"/>
  <c r="T272" i="1"/>
  <c r="I318" i="51" s="1"/>
  <c r="U273" i="1"/>
  <c r="T276" i="1"/>
  <c r="U277" i="1"/>
  <c r="J492" i="54" s="1"/>
  <c r="L492" i="54" s="1"/>
  <c r="M492" i="54" s="1"/>
  <c r="T280" i="1"/>
  <c r="U281" i="1"/>
  <c r="Y281" i="1" s="1"/>
  <c r="Z281" i="1" s="1"/>
  <c r="T284" i="1"/>
  <c r="U285" i="1"/>
  <c r="T288" i="1"/>
  <c r="I402" i="51" s="1"/>
  <c r="U289" i="1"/>
  <c r="T292" i="1"/>
  <c r="U293" i="1"/>
  <c r="Y293" i="1" s="1"/>
  <c r="Z293" i="1" s="1"/>
  <c r="T296" i="1"/>
  <c r="U297" i="1"/>
  <c r="Y297" i="1" s="1"/>
  <c r="Z297" i="1" s="1"/>
  <c r="T300" i="1"/>
  <c r="I467" i="54" s="1"/>
  <c r="U301" i="1"/>
  <c r="J63" i="51" s="1"/>
  <c r="L63" i="51" s="1"/>
  <c r="M63" i="51" s="1"/>
  <c r="T304" i="1"/>
  <c r="I182" i="51" s="1"/>
  <c r="U305" i="1"/>
  <c r="T308" i="1"/>
  <c r="U309" i="1"/>
  <c r="Y309" i="1" s="1"/>
  <c r="Z309" i="1" s="1"/>
  <c r="T312" i="1"/>
  <c r="I259" i="51" s="1"/>
  <c r="U313" i="1"/>
  <c r="Y313" i="1" s="1"/>
  <c r="Z313" i="1" s="1"/>
  <c r="T316" i="1"/>
  <c r="I473" i="54" s="1"/>
  <c r="U317" i="1"/>
  <c r="J723" i="51" s="1"/>
  <c r="L723" i="51" s="1"/>
  <c r="M723" i="51" s="1"/>
  <c r="T320" i="1"/>
  <c r="I521" i="54" s="1"/>
  <c r="U321" i="1"/>
  <c r="T324" i="1"/>
  <c r="U325" i="1"/>
  <c r="Y325" i="1" s="1"/>
  <c r="Z325" i="1" s="1"/>
  <c r="T328" i="1"/>
  <c r="I134" i="51" s="1"/>
  <c r="U329" i="1"/>
  <c r="Y329" i="1" s="1"/>
  <c r="Z329" i="1" s="1"/>
  <c r="T332" i="1"/>
  <c r="U333" i="1"/>
  <c r="J671" i="54" s="1"/>
  <c r="L671" i="54" s="1"/>
  <c r="M671" i="54" s="1"/>
  <c r="T336" i="1"/>
  <c r="I522" i="51" s="1"/>
  <c r="U337" i="1"/>
  <c r="T340" i="1"/>
  <c r="U341" i="1"/>
  <c r="J189" i="54" s="1"/>
  <c r="L189" i="54" s="1"/>
  <c r="M189" i="54" s="1"/>
  <c r="T344" i="1"/>
  <c r="U345" i="1"/>
  <c r="U349" i="1"/>
  <c r="T352" i="1"/>
  <c r="I25" i="54" s="1"/>
  <c r="U353" i="1"/>
  <c r="T356" i="1"/>
  <c r="U357" i="1"/>
  <c r="T360" i="1"/>
  <c r="I706" i="54" s="1"/>
  <c r="U361" i="1"/>
  <c r="J388" i="51" s="1"/>
  <c r="L388" i="51" s="1"/>
  <c r="M388" i="51" s="1"/>
  <c r="T364" i="1"/>
  <c r="U365" i="1"/>
  <c r="T368" i="1"/>
  <c r="U369" i="1"/>
  <c r="U373" i="1"/>
  <c r="J453" i="51" s="1"/>
  <c r="L453" i="51" s="1"/>
  <c r="M453" i="51" s="1"/>
  <c r="T376" i="1"/>
  <c r="U377" i="1"/>
  <c r="Y377" i="1" s="1"/>
  <c r="Z377" i="1" s="1"/>
  <c r="T380" i="1"/>
  <c r="U381" i="1"/>
  <c r="Y381" i="1" s="1"/>
  <c r="Z381" i="1" s="1"/>
  <c r="T384" i="1"/>
  <c r="U385" i="1"/>
  <c r="J709" i="54" s="1"/>
  <c r="L709" i="54" s="1"/>
  <c r="M709" i="54" s="1"/>
  <c r="T388" i="1"/>
  <c r="I604" i="54" s="1"/>
  <c r="U389" i="1"/>
  <c r="T392" i="1"/>
  <c r="U393" i="1"/>
  <c r="J509" i="51" s="1"/>
  <c r="L509" i="51" s="1"/>
  <c r="M509" i="51" s="1"/>
  <c r="T396" i="1"/>
  <c r="U397" i="1"/>
  <c r="Y397" i="1" s="1"/>
  <c r="Z397" i="1" s="1"/>
  <c r="T400" i="1"/>
  <c r="U401" i="1"/>
  <c r="Y401" i="1" s="1"/>
  <c r="Z401" i="1" s="1"/>
  <c r="T404" i="1"/>
  <c r="U405" i="1"/>
  <c r="T408" i="1"/>
  <c r="U409" i="1"/>
  <c r="Y409" i="1" s="1"/>
  <c r="Z409" i="1" s="1"/>
  <c r="T412" i="1"/>
  <c r="U413" i="1"/>
  <c r="Y413" i="1" s="1"/>
  <c r="Z413" i="1" s="1"/>
  <c r="T416" i="1"/>
  <c r="U417" i="1"/>
  <c r="T420" i="1"/>
  <c r="I206" i="54" s="1"/>
  <c r="U421" i="1"/>
  <c r="T424" i="1"/>
  <c r="U425" i="1"/>
  <c r="Y425" i="1" s="1"/>
  <c r="Z425" i="1" s="1"/>
  <c r="T428" i="1"/>
  <c r="U429" i="1"/>
  <c r="Y429" i="1" s="1"/>
  <c r="Z429" i="1" s="1"/>
  <c r="T432" i="1"/>
  <c r="U433" i="1"/>
  <c r="J627" i="51" s="1"/>
  <c r="L627" i="51" s="1"/>
  <c r="M627" i="51" s="1"/>
  <c r="T436" i="1"/>
  <c r="I571" i="54" s="1"/>
  <c r="U437" i="1"/>
  <c r="J86" i="54" s="1"/>
  <c r="L86" i="54" s="1"/>
  <c r="M86" i="54" s="1"/>
  <c r="T440" i="1"/>
  <c r="U441" i="1"/>
  <c r="J314" i="54" s="1"/>
  <c r="L314" i="54" s="1"/>
  <c r="M314" i="54" s="1"/>
  <c r="T444" i="1"/>
  <c r="I488" i="54" s="1"/>
  <c r="U445" i="1"/>
  <c r="T448" i="1"/>
  <c r="I108" i="54" s="1"/>
  <c r="U449" i="1"/>
  <c r="Y449" i="1" s="1"/>
  <c r="Z449" i="1" s="1"/>
  <c r="T452" i="1"/>
  <c r="I466" i="54" s="1"/>
  <c r="U453" i="1"/>
  <c r="J314" i="51" s="1"/>
  <c r="L314" i="51" s="1"/>
  <c r="M314" i="51" s="1"/>
  <c r="T456" i="1"/>
  <c r="U457" i="1"/>
  <c r="Y457" i="1" s="1"/>
  <c r="Z457" i="1" s="1"/>
  <c r="T460" i="1"/>
  <c r="U461" i="1"/>
  <c r="Y461" i="1" s="1"/>
  <c r="Z461" i="1" s="1"/>
  <c r="T464" i="1"/>
  <c r="U465" i="1"/>
  <c r="Y465" i="1" s="1"/>
  <c r="Z465" i="1" s="1"/>
  <c r="T468" i="1"/>
  <c r="I637" i="54" s="1"/>
  <c r="U469" i="1"/>
  <c r="T472" i="1"/>
  <c r="U473" i="1"/>
  <c r="Y473" i="1" s="1"/>
  <c r="Z473" i="1" s="1"/>
  <c r="T476" i="1"/>
  <c r="I475" i="51" s="1"/>
  <c r="U477" i="1"/>
  <c r="Y477" i="1" s="1"/>
  <c r="Z477" i="1" s="1"/>
  <c r="T480" i="1"/>
  <c r="U481" i="1"/>
  <c r="Y481" i="1" s="1"/>
  <c r="Z481" i="1" s="1"/>
  <c r="T484" i="1"/>
  <c r="U485" i="1"/>
  <c r="T488" i="1"/>
  <c r="U489" i="1"/>
  <c r="J457" i="51" s="1"/>
  <c r="L457" i="51" s="1"/>
  <c r="M457" i="51" s="1"/>
  <c r="T492" i="1"/>
  <c r="U493" i="1"/>
  <c r="Y493" i="1" s="1"/>
  <c r="Z493" i="1" s="1"/>
  <c r="T496" i="1"/>
  <c r="U497" i="1"/>
  <c r="T500" i="1"/>
  <c r="I168" i="54" s="1"/>
  <c r="U501" i="1"/>
  <c r="J73" i="54" s="1"/>
  <c r="L73" i="54" s="1"/>
  <c r="M73" i="54" s="1"/>
  <c r="T504" i="1"/>
  <c r="U505" i="1"/>
  <c r="Y505" i="1" s="1"/>
  <c r="Z505" i="1" s="1"/>
  <c r="T508" i="1"/>
  <c r="U509" i="1"/>
  <c r="Y509" i="1" s="1"/>
  <c r="Z509" i="1" s="1"/>
  <c r="T512" i="1"/>
  <c r="U513" i="1"/>
  <c r="Y513" i="1" s="1"/>
  <c r="Z513" i="1" s="1"/>
  <c r="T516" i="1"/>
  <c r="U517" i="1"/>
  <c r="T520" i="1"/>
  <c r="U521" i="1"/>
  <c r="Y521" i="1" s="1"/>
  <c r="Z521" i="1" s="1"/>
  <c r="T524" i="1"/>
  <c r="U525" i="1"/>
  <c r="Y525" i="1" s="1"/>
  <c r="Z525" i="1" s="1"/>
  <c r="T528" i="1"/>
  <c r="I104" i="54" s="1"/>
  <c r="U529" i="1"/>
  <c r="T532" i="1"/>
  <c r="U533" i="1"/>
  <c r="T536" i="1"/>
  <c r="U537" i="1"/>
  <c r="J14" i="51" s="1"/>
  <c r="L14" i="51" s="1"/>
  <c r="M14" i="51" s="1"/>
  <c r="T540" i="1"/>
  <c r="I101" i="54" s="1"/>
  <c r="U541" i="1"/>
  <c r="Y541" i="1" s="1"/>
  <c r="Z541" i="1" s="1"/>
  <c r="T544" i="1"/>
  <c r="U545" i="1"/>
  <c r="Y545" i="1" s="1"/>
  <c r="Z545" i="1" s="1"/>
  <c r="T548" i="1"/>
  <c r="I535" i="51" s="1"/>
  <c r="U549" i="1"/>
  <c r="J53" i="51" s="1"/>
  <c r="L53" i="51" s="1"/>
  <c r="M53" i="51" s="1"/>
  <c r="T552" i="1"/>
  <c r="U553" i="1"/>
  <c r="Y553" i="1" s="1"/>
  <c r="Z553" i="1" s="1"/>
  <c r="T556" i="1"/>
  <c r="I510" i="54" s="1"/>
  <c r="U557" i="1"/>
  <c r="Y557" i="1" s="1"/>
  <c r="Z557" i="1" s="1"/>
  <c r="T560" i="1"/>
  <c r="U561" i="1"/>
  <c r="J721" i="51" s="1"/>
  <c r="L721" i="51" s="1"/>
  <c r="M721" i="51" s="1"/>
  <c r="T564" i="1"/>
  <c r="U565" i="1"/>
  <c r="J669" i="51" s="1"/>
  <c r="L669" i="51" s="1"/>
  <c r="M669" i="51" s="1"/>
  <c r="T568" i="1"/>
  <c r="U569" i="1"/>
  <c r="Y569" i="1" s="1"/>
  <c r="Z569" i="1" s="1"/>
  <c r="T572" i="1"/>
  <c r="U573" i="1"/>
  <c r="Y573" i="1" s="1"/>
  <c r="Z573" i="1" s="1"/>
  <c r="T576" i="1"/>
  <c r="I273" i="54" s="1"/>
  <c r="U577" i="1"/>
  <c r="T580" i="1"/>
  <c r="I661" i="54" s="1"/>
  <c r="U581" i="1"/>
  <c r="T584" i="1"/>
  <c r="U585" i="1"/>
  <c r="Y585" i="1" s="1"/>
  <c r="Z585" i="1" s="1"/>
  <c r="T588" i="1"/>
  <c r="I524" i="51" s="1"/>
  <c r="U589" i="1"/>
  <c r="Y589" i="1" s="1"/>
  <c r="Z589" i="1" s="1"/>
  <c r="T592" i="1"/>
  <c r="U593" i="1"/>
  <c r="J188" i="51" s="1"/>
  <c r="L188" i="51" s="1"/>
  <c r="M188" i="51" s="1"/>
  <c r="T596" i="1"/>
  <c r="I301" i="54" s="1"/>
  <c r="T600" i="1"/>
  <c r="I437" i="54" s="1"/>
  <c r="T604" i="1"/>
  <c r="T608" i="1"/>
  <c r="T636" i="1"/>
  <c r="T644" i="1"/>
  <c r="I283" i="54" s="1"/>
  <c r="T648" i="1"/>
  <c r="T656" i="1"/>
  <c r="I354" i="51" s="1"/>
  <c r="T660" i="1"/>
  <c r="I18" i="51" s="1"/>
  <c r="T664" i="1"/>
  <c r="T668" i="1"/>
  <c r="U681" i="1"/>
  <c r="Y681" i="1" s="1"/>
  <c r="Z681" i="1" s="1"/>
  <c r="U701" i="1"/>
  <c r="J622" i="51" s="1"/>
  <c r="L622" i="51" s="1"/>
  <c r="M622" i="51" s="1"/>
  <c r="T704" i="1"/>
  <c r="I482" i="51" s="1"/>
  <c r="T708" i="1"/>
  <c r="T712" i="1"/>
  <c r="I523" i="54" s="1"/>
  <c r="T716" i="1"/>
  <c r="T720" i="1"/>
  <c r="T724" i="1"/>
  <c r="I111" i="51"/>
  <c r="I471" i="51"/>
  <c r="I113" i="51"/>
  <c r="I657" i="54"/>
  <c r="J719" i="54"/>
  <c r="L719" i="54" s="1"/>
  <c r="M719" i="54" s="1"/>
  <c r="J84" i="54"/>
  <c r="L84" i="54" s="1"/>
  <c r="M84" i="54" s="1"/>
  <c r="J394" i="54"/>
  <c r="L394" i="54" s="1"/>
  <c r="M394" i="54" s="1"/>
  <c r="J62" i="54"/>
  <c r="L62" i="54" s="1"/>
  <c r="M62" i="54" s="1"/>
  <c r="J412" i="54"/>
  <c r="L412" i="54" s="1"/>
  <c r="M412" i="54" s="1"/>
  <c r="I658" i="54"/>
  <c r="J279" i="54"/>
  <c r="L279" i="54" s="1"/>
  <c r="M279" i="54" s="1"/>
  <c r="I741" i="54"/>
  <c r="I45" i="54"/>
  <c r="J276" i="54"/>
  <c r="L276" i="54" s="1"/>
  <c r="M276" i="54" s="1"/>
  <c r="J684" i="54"/>
  <c r="L684" i="54" s="1"/>
  <c r="M684" i="54" s="1"/>
  <c r="I192" i="54"/>
  <c r="J625" i="54"/>
  <c r="L625" i="54" s="1"/>
  <c r="M625" i="54" s="1"/>
  <c r="I659" i="54"/>
  <c r="J74" i="54"/>
  <c r="L74" i="54" s="1"/>
  <c r="M74" i="54" s="1"/>
  <c r="I263" i="54"/>
  <c r="I549" i="54"/>
  <c r="I238" i="54"/>
  <c r="J687" i="54"/>
  <c r="L687" i="54" s="1"/>
  <c r="M687" i="54" s="1"/>
  <c r="I188" i="54"/>
  <c r="J79" i="54"/>
  <c r="L79" i="54" s="1"/>
  <c r="M79" i="54" s="1"/>
  <c r="I119" i="54"/>
  <c r="I513" i="54"/>
  <c r="J602" i="54"/>
  <c r="L602" i="54" s="1"/>
  <c r="M602" i="54" s="1"/>
  <c r="I320" i="54"/>
  <c r="J756" i="54"/>
  <c r="L756" i="54" s="1"/>
  <c r="M756" i="54" s="1"/>
  <c r="J266" i="54"/>
  <c r="L266" i="54" s="1"/>
  <c r="M266" i="54" s="1"/>
  <c r="I167" i="51"/>
  <c r="I258" i="54"/>
  <c r="I33" i="51"/>
  <c r="I482" i="54"/>
  <c r="J505" i="54"/>
  <c r="L505" i="54" s="1"/>
  <c r="M505" i="54" s="1"/>
  <c r="I693" i="54"/>
  <c r="J31" i="54"/>
  <c r="L31" i="54" s="1"/>
  <c r="M31" i="54" s="1"/>
  <c r="I26" i="54"/>
  <c r="J673" i="54"/>
  <c r="L673" i="54" s="1"/>
  <c r="M673" i="54" s="1"/>
  <c r="J134" i="54"/>
  <c r="L134" i="54" s="1"/>
  <c r="M134" i="54" s="1"/>
  <c r="J333" i="54"/>
  <c r="L333" i="54" s="1"/>
  <c r="M333" i="54" s="1"/>
  <c r="I432" i="54"/>
  <c r="J10" i="54"/>
  <c r="L10" i="54" s="1"/>
  <c r="M10" i="54" s="1"/>
  <c r="I88" i="54"/>
  <c r="I579" i="54"/>
  <c r="J520" i="54"/>
  <c r="L520" i="54" s="1"/>
  <c r="M520" i="54" s="1"/>
  <c r="J668" i="54"/>
  <c r="L668" i="54" s="1"/>
  <c r="M668" i="54" s="1"/>
  <c r="J498" i="54"/>
  <c r="L498" i="54" s="1"/>
  <c r="M498" i="54" s="1"/>
  <c r="J207" i="54"/>
  <c r="L207" i="54" s="1"/>
  <c r="M207" i="54" s="1"/>
  <c r="I237" i="54"/>
  <c r="I154" i="51"/>
  <c r="J349" i="54"/>
  <c r="L349" i="54" s="1"/>
  <c r="M349" i="54" s="1"/>
  <c r="I100" i="54"/>
  <c r="I31" i="54"/>
  <c r="I561" i="54"/>
  <c r="I429" i="54"/>
  <c r="J145" i="54"/>
  <c r="L145" i="54" s="1"/>
  <c r="M145" i="54" s="1"/>
  <c r="I673" i="54"/>
  <c r="J711" i="54"/>
  <c r="L711" i="54" s="1"/>
  <c r="M711" i="54" s="1"/>
  <c r="J60" i="54"/>
  <c r="L60" i="54" s="1"/>
  <c r="M60" i="54" s="1"/>
  <c r="J332" i="54"/>
  <c r="L332" i="54" s="1"/>
  <c r="M332" i="54" s="1"/>
  <c r="J681" i="54"/>
  <c r="L681" i="54" s="1"/>
  <c r="M681" i="54" s="1"/>
  <c r="I333" i="54"/>
  <c r="I496" i="54"/>
  <c r="J522" i="54"/>
  <c r="L522" i="54" s="1"/>
  <c r="M522" i="54" s="1"/>
  <c r="I227" i="54"/>
  <c r="I691" i="54"/>
  <c r="J564" i="54"/>
  <c r="L564" i="54" s="1"/>
  <c r="M564" i="54" s="1"/>
  <c r="J226" i="54"/>
  <c r="L226" i="54" s="1"/>
  <c r="M226" i="54" s="1"/>
  <c r="J124" i="51"/>
  <c r="L124" i="51" s="1"/>
  <c r="M124" i="51" s="1"/>
  <c r="I754" i="54"/>
  <c r="J82" i="54"/>
  <c r="L82" i="54" s="1"/>
  <c r="M82" i="54" s="1"/>
  <c r="I668" i="54"/>
  <c r="J473" i="54"/>
  <c r="L473" i="54" s="1"/>
  <c r="M473" i="54" s="1"/>
  <c r="J471" i="54"/>
  <c r="L471" i="54" s="1"/>
  <c r="M471" i="54" s="1"/>
  <c r="J65" i="54"/>
  <c r="L65" i="54" s="1"/>
  <c r="M65" i="54" s="1"/>
  <c r="J158" i="54"/>
  <c r="L158" i="54" s="1"/>
  <c r="M158" i="54" s="1"/>
  <c r="I568" i="51"/>
  <c r="I536" i="51"/>
  <c r="J198" i="54"/>
  <c r="L198" i="54" s="1"/>
  <c r="M198" i="54" s="1"/>
  <c r="J624" i="54"/>
  <c r="L624" i="54" s="1"/>
  <c r="M624" i="54" s="1"/>
  <c r="J184" i="54"/>
  <c r="L184" i="54" s="1"/>
  <c r="M184" i="54" s="1"/>
  <c r="I50" i="54"/>
  <c r="J390" i="54"/>
  <c r="L390" i="54" s="1"/>
  <c r="M390" i="54" s="1"/>
  <c r="J619" i="54"/>
  <c r="L619" i="54" s="1"/>
  <c r="M619" i="54" s="1"/>
  <c r="J547" i="54"/>
  <c r="L547" i="54" s="1"/>
  <c r="M547" i="54" s="1"/>
  <c r="I500" i="54"/>
  <c r="I145" i="54"/>
  <c r="J202" i="54"/>
  <c r="L202" i="54" s="1"/>
  <c r="M202" i="54" s="1"/>
  <c r="J72" i="54"/>
  <c r="L72" i="54" s="1"/>
  <c r="M72" i="54" s="1"/>
  <c r="J658" i="54"/>
  <c r="L658" i="54" s="1"/>
  <c r="M658" i="54" s="1"/>
  <c r="J753" i="54"/>
  <c r="L753" i="54" s="1"/>
  <c r="M753" i="54" s="1"/>
  <c r="J406" i="54"/>
  <c r="L406" i="54" s="1"/>
  <c r="M406" i="54" s="1"/>
  <c r="J192" i="54"/>
  <c r="L192" i="54" s="1"/>
  <c r="M192" i="54" s="1"/>
  <c r="J659" i="54"/>
  <c r="L659" i="54" s="1"/>
  <c r="M659" i="54" s="1"/>
  <c r="I189" i="54"/>
  <c r="J238" i="54"/>
  <c r="L238" i="54" s="1"/>
  <c r="M238" i="54" s="1"/>
  <c r="J132" i="54"/>
  <c r="L132" i="54" s="1"/>
  <c r="M132" i="54" s="1"/>
  <c r="I226" i="54"/>
  <c r="J29" i="54"/>
  <c r="L29" i="54" s="1"/>
  <c r="M29" i="54" s="1"/>
  <c r="J138" i="54"/>
  <c r="L138" i="54" s="1"/>
  <c r="M138" i="54" s="1"/>
  <c r="J148" i="54"/>
  <c r="L148" i="54" s="1"/>
  <c r="M148" i="54" s="1"/>
  <c r="J694" i="54"/>
  <c r="L694" i="54" s="1"/>
  <c r="M694" i="54" s="1"/>
  <c r="J361" i="54"/>
  <c r="L361" i="54" s="1"/>
  <c r="M361" i="54" s="1"/>
  <c r="J320" i="54"/>
  <c r="L320" i="54" s="1"/>
  <c r="M320" i="54" s="1"/>
  <c r="I65" i="54"/>
  <c r="J63" i="54"/>
  <c r="L63" i="54" s="1"/>
  <c r="M63" i="54" s="1"/>
  <c r="J610" i="54"/>
  <c r="L610" i="54" s="1"/>
  <c r="M610" i="54" s="1"/>
  <c r="J45" i="51"/>
  <c r="L45" i="51" s="1"/>
  <c r="M45" i="51" s="1"/>
  <c r="I606" i="51"/>
  <c r="J730" i="51"/>
  <c r="L730" i="51" s="1"/>
  <c r="M730" i="51" s="1"/>
  <c r="J530" i="51"/>
  <c r="L530" i="51" s="1"/>
  <c r="M530" i="51" s="1"/>
  <c r="J52" i="51"/>
  <c r="L52" i="51" s="1"/>
  <c r="M52" i="51" s="1"/>
  <c r="I290" i="51"/>
  <c r="I271" i="51"/>
  <c r="I584" i="51"/>
  <c r="J181" i="51"/>
  <c r="L181" i="51" s="1"/>
  <c r="M181" i="51" s="1"/>
  <c r="I248" i="51"/>
  <c r="J360" i="51"/>
  <c r="L360" i="51" s="1"/>
  <c r="M360" i="51" s="1"/>
  <c r="J716" i="51"/>
  <c r="L716" i="51" s="1"/>
  <c r="M716" i="51" s="1"/>
  <c r="I565" i="51"/>
  <c r="I140" i="51"/>
  <c r="J72" i="51"/>
  <c r="L72" i="51" s="1"/>
  <c r="M72" i="51" s="1"/>
  <c r="I511" i="51"/>
  <c r="J275" i="51"/>
  <c r="L275" i="51" s="1"/>
  <c r="M275" i="51" s="1"/>
  <c r="I727" i="51"/>
  <c r="J546" i="51"/>
  <c r="L546" i="51" s="1"/>
  <c r="M546" i="51" s="1"/>
  <c r="J38" i="51"/>
  <c r="L38" i="51" s="1"/>
  <c r="M38" i="51" s="1"/>
  <c r="J715" i="51"/>
  <c r="L715" i="51" s="1"/>
  <c r="M715" i="51" s="1"/>
  <c r="I660" i="51"/>
  <c r="J605" i="51"/>
  <c r="L605" i="51" s="1"/>
  <c r="M605" i="51" s="1"/>
  <c r="I726" i="51"/>
  <c r="J628" i="51"/>
  <c r="L628" i="51" s="1"/>
  <c r="M628" i="51" s="1"/>
  <c r="I382" i="51"/>
  <c r="J537" i="51"/>
  <c r="L537" i="51" s="1"/>
  <c r="M537" i="51" s="1"/>
  <c r="J423" i="51"/>
  <c r="L423" i="51" s="1"/>
  <c r="M423" i="51" s="1"/>
  <c r="J741" i="51"/>
  <c r="L741" i="51" s="1"/>
  <c r="M741" i="51" s="1"/>
  <c r="J352" i="51"/>
  <c r="L352" i="51" s="1"/>
  <c r="M352" i="51" s="1"/>
  <c r="J424" i="51"/>
  <c r="L424" i="51" s="1"/>
  <c r="M424" i="51" s="1"/>
  <c r="I406" i="51"/>
  <c r="I695" i="51"/>
  <c r="I678" i="51"/>
  <c r="J199" i="51"/>
  <c r="L199" i="51" s="1"/>
  <c r="M199" i="51" s="1"/>
  <c r="J32" i="51"/>
  <c r="L32" i="51" s="1"/>
  <c r="M32" i="51" s="1"/>
  <c r="I513" i="51"/>
  <c r="I288" i="51"/>
  <c r="I117" i="51"/>
  <c r="J364" i="51"/>
  <c r="L364" i="51" s="1"/>
  <c r="M364" i="51" s="1"/>
  <c r="I64" i="51"/>
  <c r="J578" i="51"/>
  <c r="L578" i="51" s="1"/>
  <c r="M578" i="51" s="1"/>
  <c r="I679" i="51"/>
  <c r="I378" i="51"/>
  <c r="I373" i="51"/>
  <c r="I65" i="51"/>
  <c r="I558" i="51"/>
  <c r="I218" i="51"/>
  <c r="J151" i="51"/>
  <c r="L151" i="51" s="1"/>
  <c r="M151" i="51" s="1"/>
  <c r="J196" i="51"/>
  <c r="L196" i="51" s="1"/>
  <c r="M196" i="51" s="1"/>
  <c r="J621" i="51"/>
  <c r="L621" i="51" s="1"/>
  <c r="M621" i="51" s="1"/>
  <c r="J266" i="51"/>
  <c r="L266" i="51" s="1"/>
  <c r="M266" i="51" s="1"/>
  <c r="I633" i="51"/>
  <c r="I733" i="51"/>
  <c r="I87" i="51"/>
  <c r="I649" i="51"/>
  <c r="I30" i="51"/>
  <c r="I173" i="51"/>
  <c r="J582" i="51"/>
  <c r="L582" i="51" s="1"/>
  <c r="M582" i="51" s="1"/>
  <c r="J742" i="51"/>
  <c r="L742" i="51" s="1"/>
  <c r="M742" i="51" s="1"/>
  <c r="J167" i="51"/>
  <c r="L167" i="51" s="1"/>
  <c r="M167" i="51" s="1"/>
  <c r="I688" i="51"/>
  <c r="J529" i="51"/>
  <c r="L529" i="51" s="1"/>
  <c r="M529" i="51" s="1"/>
  <c r="J339" i="51"/>
  <c r="L339" i="51" s="1"/>
  <c r="M339" i="51" s="1"/>
  <c r="J237" i="51"/>
  <c r="L237" i="51" s="1"/>
  <c r="M237" i="51" s="1"/>
  <c r="I483" i="51"/>
  <c r="J336" i="51"/>
  <c r="L336" i="51" s="1"/>
  <c r="M336" i="51" s="1"/>
  <c r="I734" i="51"/>
  <c r="I231" i="51"/>
  <c r="J515" i="51"/>
  <c r="L515" i="51" s="1"/>
  <c r="M515" i="51" s="1"/>
  <c r="I492" i="51"/>
  <c r="I351" i="51"/>
  <c r="I51" i="51"/>
  <c r="I370" i="51"/>
  <c r="J629" i="51"/>
  <c r="L629" i="51" s="1"/>
  <c r="M629" i="51" s="1"/>
  <c r="J178" i="51"/>
  <c r="L178" i="51" s="1"/>
  <c r="M178" i="51" s="1"/>
  <c r="J127" i="51"/>
  <c r="L127" i="51" s="1"/>
  <c r="M127" i="51" s="1"/>
  <c r="J657" i="51"/>
  <c r="L657" i="51" s="1"/>
  <c r="M657" i="51" s="1"/>
  <c r="J35" i="51"/>
  <c r="L35" i="51" s="1"/>
  <c r="M35" i="51" s="1"/>
  <c r="I629" i="51"/>
  <c r="I178" i="51"/>
  <c r="J76" i="51"/>
  <c r="L76" i="51" s="1"/>
  <c r="M76" i="51" s="1"/>
  <c r="I72" i="51"/>
  <c r="J523" i="51"/>
  <c r="L523" i="51" s="1"/>
  <c r="M523" i="51" s="1"/>
  <c r="J606" i="51"/>
  <c r="L606" i="51" s="1"/>
  <c r="M606" i="51" s="1"/>
  <c r="I91" i="51"/>
  <c r="I748" i="51"/>
  <c r="J247" i="51"/>
  <c r="L247" i="51" s="1"/>
  <c r="M247" i="51" s="1"/>
  <c r="J671" i="51"/>
  <c r="L671" i="51" s="1"/>
  <c r="M671" i="51" s="1"/>
  <c r="I537" i="51"/>
  <c r="I92" i="51"/>
  <c r="I684" i="51"/>
  <c r="I476" i="51"/>
  <c r="I507" i="51"/>
  <c r="J375" i="51"/>
  <c r="L375" i="51" s="1"/>
  <c r="M375" i="51" s="1"/>
  <c r="J264" i="51"/>
  <c r="L264" i="51" s="1"/>
  <c r="M264" i="51" s="1"/>
  <c r="I578" i="51"/>
  <c r="J36" i="51"/>
  <c r="L36" i="51" s="1"/>
  <c r="M36" i="51" s="1"/>
  <c r="I241" i="51"/>
  <c r="I386" i="51"/>
  <c r="J514" i="51"/>
  <c r="L514" i="51" s="1"/>
  <c r="M514" i="51" s="1"/>
  <c r="I146" i="51"/>
  <c r="I466" i="51"/>
  <c r="I321" i="51"/>
  <c r="J667" i="51"/>
  <c r="L667" i="51" s="1"/>
  <c r="M667" i="51" s="1"/>
  <c r="J427" i="51"/>
  <c r="L427" i="51" s="1"/>
  <c r="M427" i="51" s="1"/>
  <c r="I582" i="51"/>
  <c r="J296" i="51"/>
  <c r="L296" i="51" s="1"/>
  <c r="M296" i="51" s="1"/>
  <c r="I385" i="51"/>
  <c r="I742" i="51"/>
  <c r="J232" i="51"/>
  <c r="L232" i="51" s="1"/>
  <c r="M232" i="51" s="1"/>
  <c r="I58" i="51"/>
  <c r="J689" i="51"/>
  <c r="L689" i="51" s="1"/>
  <c r="M689" i="51" s="1"/>
  <c r="I118" i="51"/>
  <c r="J43" i="51"/>
  <c r="L43" i="51" s="1"/>
  <c r="M43" i="51" s="1"/>
  <c r="I50" i="51"/>
  <c r="I520" i="51"/>
  <c r="J574" i="51"/>
  <c r="L574" i="51" s="1"/>
  <c r="M574" i="51" s="1"/>
  <c r="I9" i="51"/>
  <c r="J692" i="51"/>
  <c r="L692" i="51" s="1"/>
  <c r="M692" i="51" s="1"/>
  <c r="I717" i="51"/>
  <c r="I104" i="51"/>
  <c r="I526" i="51"/>
  <c r="I644" i="51"/>
  <c r="I671" i="51"/>
  <c r="J642" i="51"/>
  <c r="L642" i="51" s="1"/>
  <c r="M642" i="51" s="1"/>
  <c r="J158" i="51"/>
  <c r="L158" i="51" s="1"/>
  <c r="M158" i="51" s="1"/>
  <c r="J204" i="51"/>
  <c r="L204" i="51" s="1"/>
  <c r="M204" i="51" s="1"/>
  <c r="I166" i="51"/>
  <c r="I383" i="51"/>
  <c r="J626" i="51"/>
  <c r="L626" i="51" s="1"/>
  <c r="M626" i="51" s="1"/>
  <c r="I365" i="51"/>
  <c r="I55" i="51"/>
  <c r="I184" i="51"/>
  <c r="J168" i="51"/>
  <c r="L168" i="51" s="1"/>
  <c r="M168" i="51" s="1"/>
  <c r="I246" i="51"/>
  <c r="I724" i="51"/>
  <c r="J469" i="51"/>
  <c r="L469" i="51" s="1"/>
  <c r="M469" i="51" s="1"/>
  <c r="I59" i="51"/>
  <c r="J113" i="51"/>
  <c r="L113" i="51" s="1"/>
  <c r="M113" i="51" s="1"/>
  <c r="I751" i="51"/>
  <c r="I333" i="51"/>
  <c r="J480" i="51"/>
  <c r="L480" i="51" s="1"/>
  <c r="M480" i="51" s="1"/>
  <c r="I301" i="51"/>
  <c r="I609" i="51"/>
  <c r="J302" i="51"/>
  <c r="L302" i="51" s="1"/>
  <c r="M302" i="51" s="1"/>
  <c r="I697" i="51"/>
  <c r="J447" i="51"/>
  <c r="L447" i="51" s="1"/>
  <c r="M447" i="51" s="1"/>
  <c r="I129" i="51"/>
  <c r="I258" i="51"/>
  <c r="J465" i="51"/>
  <c r="L465" i="51" s="1"/>
  <c r="M465" i="51" s="1"/>
  <c r="J726" i="51"/>
  <c r="L726" i="51" s="1"/>
  <c r="M726" i="51" s="1"/>
  <c r="J747" i="51"/>
  <c r="L747" i="51" s="1"/>
  <c r="M747" i="51" s="1"/>
  <c r="J382" i="51"/>
  <c r="L382" i="51" s="1"/>
  <c r="M382" i="51" s="1"/>
  <c r="J659" i="51"/>
  <c r="L659" i="51" s="1"/>
  <c r="M659" i="51" s="1"/>
  <c r="J426" i="51"/>
  <c r="L426" i="51" s="1"/>
  <c r="M426" i="51" s="1"/>
  <c r="I204" i="51"/>
  <c r="I387" i="51"/>
  <c r="J175" i="51"/>
  <c r="L175" i="51" s="1"/>
  <c r="M175" i="51" s="1"/>
  <c r="I515" i="51"/>
  <c r="J610" i="51"/>
  <c r="L610" i="51" s="1"/>
  <c r="M610" i="51" s="1"/>
  <c r="I360" i="51"/>
  <c r="I295" i="51"/>
  <c r="J695" i="51"/>
  <c r="L695" i="51" s="1"/>
  <c r="M695" i="51" s="1"/>
  <c r="I149" i="51"/>
  <c r="J678" i="51"/>
  <c r="L678" i="51" s="1"/>
  <c r="M678" i="51" s="1"/>
  <c r="J463" i="51"/>
  <c r="L463" i="51" s="1"/>
  <c r="M463" i="51" s="1"/>
  <c r="J472" i="51"/>
  <c r="L472" i="51" s="1"/>
  <c r="M472" i="51" s="1"/>
  <c r="I462" i="51"/>
  <c r="J513" i="51"/>
  <c r="L513" i="51" s="1"/>
  <c r="M513" i="51" s="1"/>
  <c r="I436" i="51"/>
  <c r="J350" i="51"/>
  <c r="L350" i="51" s="1"/>
  <c r="M350" i="51" s="1"/>
  <c r="I253" i="51"/>
  <c r="J64" i="51"/>
  <c r="L64" i="51" s="1"/>
  <c r="M64" i="51" s="1"/>
  <c r="J165" i="51"/>
  <c r="L165" i="51" s="1"/>
  <c r="M165" i="51" s="1"/>
  <c r="J379" i="51"/>
  <c r="L379" i="51" s="1"/>
  <c r="M379" i="51" s="1"/>
  <c r="I168" i="51"/>
  <c r="J679" i="51"/>
  <c r="L679" i="51" s="1"/>
  <c r="M679" i="51" s="1"/>
  <c r="I97" i="51"/>
  <c r="J630" i="51"/>
  <c r="L630" i="51" s="1"/>
  <c r="M630" i="51" s="1"/>
  <c r="J378" i="51"/>
  <c r="L378" i="51" s="1"/>
  <c r="M378" i="51" s="1"/>
  <c r="J373" i="51"/>
  <c r="L373" i="51" s="1"/>
  <c r="M373" i="51" s="1"/>
  <c r="I595" i="51"/>
  <c r="J65" i="51"/>
  <c r="L65" i="51" s="1"/>
  <c r="M65" i="51" s="1"/>
  <c r="J99" i="51"/>
  <c r="L99" i="51" s="1"/>
  <c r="M99" i="51" s="1"/>
  <c r="J620" i="51"/>
  <c r="L620" i="51" s="1"/>
  <c r="M620" i="51" s="1"/>
  <c r="I572" i="51"/>
  <c r="J218" i="51"/>
  <c r="L218" i="51" s="1"/>
  <c r="M218" i="51" s="1"/>
  <c r="J438" i="51"/>
  <c r="L438" i="51" s="1"/>
  <c r="M438" i="51" s="1"/>
  <c r="I499" i="51"/>
  <c r="I13" i="51"/>
  <c r="J633" i="51"/>
  <c r="L633" i="51" s="1"/>
  <c r="M633" i="51" s="1"/>
  <c r="J712" i="51"/>
  <c r="L712" i="51" s="1"/>
  <c r="M712" i="51" s="1"/>
  <c r="J84" i="51"/>
  <c r="L84" i="51" s="1"/>
  <c r="M84" i="51" s="1"/>
  <c r="J539" i="51"/>
  <c r="L539" i="51" s="1"/>
  <c r="M539" i="51" s="1"/>
  <c r="I453" i="51"/>
  <c r="J87" i="51"/>
  <c r="L87" i="51" s="1"/>
  <c r="M87" i="51" s="1"/>
  <c r="I276" i="51"/>
  <c r="J737" i="51"/>
  <c r="L737" i="51" s="1"/>
  <c r="M737" i="51" s="1"/>
  <c r="J30" i="51"/>
  <c r="L30" i="51" s="1"/>
  <c r="M30" i="51" s="1"/>
  <c r="I206" i="51"/>
  <c r="J213" i="51"/>
  <c r="L213" i="51" s="1"/>
  <c r="M213" i="51" s="1"/>
  <c r="J711" i="51"/>
  <c r="L711" i="51" s="1"/>
  <c r="M711" i="51" s="1"/>
  <c r="I616" i="51"/>
  <c r="I362" i="51"/>
  <c r="J602" i="51"/>
  <c r="L602" i="51" s="1"/>
  <c r="M602" i="51" s="1"/>
  <c r="J71" i="51"/>
  <c r="L71" i="51" s="1"/>
  <c r="M71" i="51" s="1"/>
  <c r="J709" i="51"/>
  <c r="L709" i="51" s="1"/>
  <c r="M709" i="51" s="1"/>
  <c r="J285" i="51"/>
  <c r="L285" i="51" s="1"/>
  <c r="M285" i="51" s="1"/>
  <c r="J11" i="51"/>
  <c r="L11" i="51" s="1"/>
  <c r="M11" i="51" s="1"/>
  <c r="J443" i="51"/>
  <c r="L443" i="51" s="1"/>
  <c r="M443" i="51" s="1"/>
  <c r="J325" i="51"/>
  <c r="L325" i="51" s="1"/>
  <c r="M325" i="51" s="1"/>
  <c r="J658" i="51"/>
  <c r="L658" i="51" s="1"/>
  <c r="M658" i="51" s="1"/>
  <c r="J548" i="51"/>
  <c r="L548" i="51" s="1"/>
  <c r="M548" i="51" s="1"/>
  <c r="I25" i="51"/>
  <c r="J474" i="51"/>
  <c r="L474" i="51" s="1"/>
  <c r="M474" i="51" s="1"/>
  <c r="I68" i="51"/>
  <c r="I556" i="51"/>
  <c r="J543" i="51"/>
  <c r="L543" i="51" s="1"/>
  <c r="M543" i="51" s="1"/>
  <c r="J310" i="51"/>
  <c r="L310" i="51" s="1"/>
  <c r="M310" i="51" s="1"/>
  <c r="J419" i="51"/>
  <c r="L419" i="51" s="1"/>
  <c r="M419" i="51" s="1"/>
  <c r="J169" i="51"/>
  <c r="L169" i="51" s="1"/>
  <c r="M169" i="51" s="1"/>
  <c r="I73" i="51"/>
  <c r="J585" i="51"/>
  <c r="L585" i="51" s="1"/>
  <c r="M585" i="51" s="1"/>
  <c r="J399" i="51"/>
  <c r="L399" i="51" s="1"/>
  <c r="M399" i="51" s="1"/>
  <c r="I26" i="51"/>
  <c r="I315" i="51"/>
  <c r="I664" i="51"/>
  <c r="I49" i="51"/>
  <c r="I40" i="51"/>
  <c r="I255" i="51"/>
  <c r="I170" i="51"/>
  <c r="I422" i="51"/>
  <c r="I632" i="51"/>
  <c r="I707" i="51"/>
  <c r="J430" i="51"/>
  <c r="L430" i="51" s="1"/>
  <c r="M430" i="51" s="1"/>
  <c r="I215" i="51"/>
  <c r="I305" i="51"/>
  <c r="I192" i="51"/>
  <c r="I148" i="51"/>
  <c r="I645" i="51"/>
  <c r="I191" i="51"/>
  <c r="I613" i="51"/>
  <c r="I368" i="51"/>
  <c r="I278" i="51"/>
  <c r="I174" i="51"/>
  <c r="I647" i="51"/>
  <c r="I750" i="51"/>
  <c r="J613" i="51"/>
  <c r="L613" i="51" s="1"/>
  <c r="M613" i="51" s="1"/>
  <c r="J93" i="51"/>
  <c r="L93" i="51" s="1"/>
  <c r="M93" i="51" s="1"/>
  <c r="J743" i="51"/>
  <c r="L743" i="51" s="1"/>
  <c r="M743" i="51" s="1"/>
  <c r="J460" i="51"/>
  <c r="L460" i="51" s="1"/>
  <c r="M460" i="51" s="1"/>
  <c r="J415" i="51"/>
  <c r="L415" i="51" s="1"/>
  <c r="M415" i="51" s="1"/>
  <c r="J696" i="51"/>
  <c r="L696" i="51" s="1"/>
  <c r="M696" i="51" s="1"/>
  <c r="J750" i="51"/>
  <c r="L750" i="51" s="1"/>
  <c r="M750" i="51" s="1"/>
  <c r="J707" i="51"/>
  <c r="L707" i="51" s="1"/>
  <c r="M707" i="51" s="1"/>
  <c r="J354" i="51"/>
  <c r="L354" i="51" s="1"/>
  <c r="M354" i="51" s="1"/>
  <c r="J267" i="51"/>
  <c r="L267" i="51" s="1"/>
  <c r="M267" i="51" s="1"/>
  <c r="J331" i="51"/>
  <c r="L331" i="51" s="1"/>
  <c r="M331" i="51" s="1"/>
  <c r="J66" i="51"/>
  <c r="L66" i="51" s="1"/>
  <c r="M66" i="51" s="1"/>
  <c r="J357" i="51"/>
  <c r="L357" i="51" s="1"/>
  <c r="M357" i="51" s="1"/>
  <c r="J105" i="51"/>
  <c r="L105" i="51" s="1"/>
  <c r="M105" i="51" s="1"/>
  <c r="J20" i="51"/>
  <c r="L20" i="51" s="1"/>
  <c r="M20" i="51" s="1"/>
  <c r="J648" i="51"/>
  <c r="L648" i="51" s="1"/>
  <c r="M648" i="51" s="1"/>
  <c r="J226" i="51"/>
  <c r="L226" i="51" s="1"/>
  <c r="M226" i="51" s="1"/>
  <c r="I637" i="51"/>
  <c r="I284" i="51"/>
  <c r="I79" i="51"/>
  <c r="I525" i="51"/>
  <c r="I580" i="51"/>
  <c r="I564" i="51"/>
  <c r="I545" i="51"/>
  <c r="I291" i="51"/>
  <c r="I312" i="51"/>
  <c r="I478" i="51"/>
  <c r="I683" i="51"/>
  <c r="I28" i="51"/>
  <c r="I335" i="51"/>
  <c r="I194" i="51"/>
  <c r="I67" i="51"/>
  <c r="I391" i="51"/>
  <c r="J683" i="51"/>
  <c r="L683" i="51" s="1"/>
  <c r="M683" i="51" s="1"/>
  <c r="J484" i="51"/>
  <c r="L484" i="51" s="1"/>
  <c r="M484" i="51" s="1"/>
  <c r="J334" i="51"/>
  <c r="L334" i="51" s="1"/>
  <c r="M334" i="51" s="1"/>
  <c r="J155" i="51"/>
  <c r="L155" i="51" s="1"/>
  <c r="M155" i="51" s="1"/>
  <c r="J255" i="51"/>
  <c r="L255" i="51" s="1"/>
  <c r="M255" i="51" s="1"/>
  <c r="J508" i="51"/>
  <c r="L508" i="51" s="1"/>
  <c r="M508" i="51" s="1"/>
  <c r="J261" i="51"/>
  <c r="L261" i="51" s="1"/>
  <c r="M261" i="51" s="1"/>
  <c r="J70" i="51"/>
  <c r="L70" i="51" s="1"/>
  <c r="M70" i="51" s="1"/>
  <c r="J171" i="51"/>
  <c r="L171" i="51" s="1"/>
  <c r="M171" i="51" s="1"/>
  <c r="J391" i="51"/>
  <c r="L391" i="51" s="1"/>
  <c r="M391" i="51" s="1"/>
  <c r="J432" i="51"/>
  <c r="L432" i="51" s="1"/>
  <c r="M432" i="51" s="1"/>
  <c r="J489" i="51"/>
  <c r="L489" i="51" s="1"/>
  <c r="M489" i="51" s="1"/>
  <c r="J580" i="51"/>
  <c r="L580" i="51" s="1"/>
  <c r="M580" i="51" s="1"/>
  <c r="J147" i="51"/>
  <c r="L147" i="51" s="1"/>
  <c r="M147" i="51" s="1"/>
  <c r="J108" i="51"/>
  <c r="L108" i="51" s="1"/>
  <c r="M108" i="51" s="1"/>
  <c r="J655" i="51"/>
  <c r="L655" i="51" s="1"/>
  <c r="M655" i="51" s="1"/>
  <c r="J114" i="51"/>
  <c r="L114" i="51" s="1"/>
  <c r="M114" i="51" s="1"/>
  <c r="I374" i="51"/>
  <c r="I435" i="51"/>
  <c r="I294" i="51"/>
  <c r="I139" i="51"/>
  <c r="I361" i="51"/>
  <c r="I331" i="51"/>
  <c r="I195" i="51"/>
  <c r="J545" i="51"/>
  <c r="L545" i="51" s="1"/>
  <c r="M545" i="51" s="1"/>
  <c r="J201" i="51"/>
  <c r="L201" i="51" s="1"/>
  <c r="M201" i="51" s="1"/>
  <c r="J729" i="51"/>
  <c r="L729" i="51" s="1"/>
  <c r="M729" i="51" s="1"/>
  <c r="I267" i="51"/>
  <c r="I486" i="51"/>
  <c r="I159" i="51"/>
  <c r="I280" i="51"/>
  <c r="I105" i="51"/>
  <c r="I69" i="51"/>
  <c r="I155" i="51"/>
  <c r="I455" i="51"/>
  <c r="I393" i="51"/>
  <c r="I171" i="51"/>
  <c r="I347" i="51"/>
  <c r="I17" i="51"/>
  <c r="J293" i="51"/>
  <c r="L293" i="51" s="1"/>
  <c r="M293" i="51" s="1"/>
  <c r="J217" i="51"/>
  <c r="L217" i="51" s="1"/>
  <c r="M217" i="51" s="1"/>
  <c r="J366" i="51"/>
  <c r="L366" i="51" s="1"/>
  <c r="M366" i="51" s="1"/>
  <c r="J119" i="51"/>
  <c r="L119" i="51" s="1"/>
  <c r="M119" i="51" s="1"/>
  <c r="J498" i="51"/>
  <c r="L498" i="51" s="1"/>
  <c r="M498" i="51" s="1"/>
  <c r="J347" i="51"/>
  <c r="L347" i="51" s="1"/>
  <c r="M347" i="51" s="1"/>
  <c r="J682" i="51"/>
  <c r="L682" i="51" s="1"/>
  <c r="M682" i="51" s="1"/>
  <c r="J313" i="51"/>
  <c r="L313" i="51" s="1"/>
  <c r="M313" i="51" s="1"/>
  <c r="J152" i="51"/>
  <c r="L152" i="51" s="1"/>
  <c r="M152" i="51" s="1"/>
  <c r="J601" i="51"/>
  <c r="L601" i="51" s="1"/>
  <c r="M601" i="51" s="1"/>
  <c r="J451" i="51"/>
  <c r="L451" i="51" s="1"/>
  <c r="M451" i="51" s="1"/>
  <c r="J486" i="51"/>
  <c r="L486" i="51" s="1"/>
  <c r="M486" i="51" s="1"/>
  <c r="J294" i="51"/>
  <c r="L294" i="51" s="1"/>
  <c r="M294" i="51" s="1"/>
  <c r="J280" i="51"/>
  <c r="L280" i="51" s="1"/>
  <c r="M280" i="51" s="1"/>
  <c r="J524" i="51"/>
  <c r="L524" i="51" s="1"/>
  <c r="M524" i="51" s="1"/>
  <c r="J191" i="51"/>
  <c r="L191" i="51" s="1"/>
  <c r="M191" i="51" s="1"/>
  <c r="J640" i="51"/>
  <c r="L640" i="51" s="1"/>
  <c r="M640" i="51" s="1"/>
  <c r="J632" i="51"/>
  <c r="L632" i="51" s="1"/>
  <c r="M632" i="51" s="1"/>
  <c r="J82" i="51"/>
  <c r="L82" i="51" s="1"/>
  <c r="M82" i="51" s="1"/>
  <c r="J583" i="51"/>
  <c r="L583" i="51" s="1"/>
  <c r="M583" i="51" s="1"/>
  <c r="I469" i="51"/>
  <c r="I573" i="51"/>
  <c r="I648" i="51"/>
  <c r="I740" i="51"/>
  <c r="I37" i="51"/>
  <c r="I250" i="51"/>
  <c r="I540" i="51"/>
  <c r="I496" i="51"/>
  <c r="I261" i="51"/>
  <c r="I70" i="51"/>
  <c r="I458" i="51"/>
  <c r="I416" i="51"/>
  <c r="I430" i="51"/>
  <c r="I300" i="51"/>
  <c r="J28" i="51"/>
  <c r="L28" i="51" s="1"/>
  <c r="M28" i="51" s="1"/>
  <c r="J316" i="51"/>
  <c r="L316" i="51" s="1"/>
  <c r="M316" i="51" s="1"/>
  <c r="J540" i="51"/>
  <c r="L540" i="51" s="1"/>
  <c r="M540" i="51" s="1"/>
  <c r="J194" i="51"/>
  <c r="L194" i="51" s="1"/>
  <c r="M194" i="51" s="1"/>
  <c r="J647" i="51"/>
  <c r="L647" i="51" s="1"/>
  <c r="M647" i="51" s="1"/>
  <c r="J94" i="51"/>
  <c r="L94" i="51" s="1"/>
  <c r="M94" i="51" s="1"/>
  <c r="J416" i="51"/>
  <c r="L416" i="51" s="1"/>
  <c r="M416" i="51" s="1"/>
  <c r="J700" i="51"/>
  <c r="L700" i="51" s="1"/>
  <c r="M700" i="51" s="1"/>
  <c r="J340" i="51"/>
  <c r="L340" i="51" s="1"/>
  <c r="M340" i="51" s="1"/>
  <c r="J195" i="51"/>
  <c r="L195" i="51" s="1"/>
  <c r="M195" i="51" s="1"/>
  <c r="J525" i="51"/>
  <c r="L525" i="51" s="1"/>
  <c r="M525" i="51" s="1"/>
  <c r="J549" i="51"/>
  <c r="L549" i="51" s="1"/>
  <c r="M549" i="51" s="1"/>
  <c r="J586" i="51"/>
  <c r="L586" i="51" s="1"/>
  <c r="M586" i="51" s="1"/>
  <c r="J148" i="51"/>
  <c r="L148" i="51" s="1"/>
  <c r="M148" i="51" s="1"/>
  <c r="J468" i="51"/>
  <c r="L468" i="51" s="1"/>
  <c r="M468" i="51" s="1"/>
  <c r="J284" i="51"/>
  <c r="L284" i="51" s="1"/>
  <c r="M284" i="51" s="1"/>
  <c r="J337" i="51"/>
  <c r="L337" i="51" s="1"/>
  <c r="M337" i="51" s="1"/>
  <c r="J478" i="51"/>
  <c r="L478" i="51" s="1"/>
  <c r="M478" i="51" s="1"/>
  <c r="J491" i="51"/>
  <c r="L491" i="51" s="1"/>
  <c r="M491" i="51" s="1"/>
  <c r="J547" i="51"/>
  <c r="L547" i="51" s="1"/>
  <c r="M547" i="51" s="1"/>
  <c r="J24" i="51" l="1"/>
  <c r="L24" i="51" s="1"/>
  <c r="M24" i="51" s="1"/>
  <c r="I657" i="51"/>
  <c r="I119" i="51"/>
  <c r="J317" i="51"/>
  <c r="L317" i="51" s="1"/>
  <c r="M317" i="51" s="1"/>
  <c r="J573" i="51"/>
  <c r="L573" i="51" s="1"/>
  <c r="M573" i="51" s="1"/>
  <c r="J86" i="51"/>
  <c r="L86" i="51" s="1"/>
  <c r="M86" i="51" s="1"/>
  <c r="J27" i="51"/>
  <c r="L27" i="51" s="1"/>
  <c r="M27" i="51" s="1"/>
  <c r="J485" i="51"/>
  <c r="L485" i="51" s="1"/>
  <c r="M485" i="51" s="1"/>
  <c r="J343" i="51"/>
  <c r="L343" i="51" s="1"/>
  <c r="M343" i="51" s="1"/>
  <c r="J180" i="51"/>
  <c r="L180" i="51" s="1"/>
  <c r="M180" i="51" s="1"/>
  <c r="J670" i="51"/>
  <c r="L670" i="51" s="1"/>
  <c r="M670" i="51" s="1"/>
  <c r="J282" i="51"/>
  <c r="L282" i="51" s="1"/>
  <c r="M282" i="51" s="1"/>
  <c r="J164" i="51"/>
  <c r="L164" i="51" s="1"/>
  <c r="M164" i="51" s="1"/>
  <c r="J674" i="51"/>
  <c r="L674" i="51" s="1"/>
  <c r="M674" i="51" s="1"/>
  <c r="J367" i="51"/>
  <c r="L367" i="51" s="1"/>
  <c r="M367" i="51" s="1"/>
  <c r="I588" i="54"/>
  <c r="J17" i="51"/>
  <c r="L17" i="51" s="1"/>
  <c r="M17" i="51" s="1"/>
  <c r="I495" i="54"/>
  <c r="J284" i="54"/>
  <c r="L284" i="54" s="1"/>
  <c r="M284" i="54" s="1"/>
  <c r="J523" i="54"/>
  <c r="L523" i="54" s="1"/>
  <c r="M523" i="54" s="1"/>
  <c r="J576" i="54"/>
  <c r="L576" i="54" s="1"/>
  <c r="M576" i="54" s="1"/>
  <c r="J461" i="54"/>
  <c r="L461" i="54" s="1"/>
  <c r="M461" i="54" s="1"/>
  <c r="J731" i="54"/>
  <c r="L731" i="54" s="1"/>
  <c r="M731" i="54" s="1"/>
  <c r="J8" i="54"/>
  <c r="L8" i="54" s="1"/>
  <c r="M8" i="54" s="1"/>
  <c r="J432" i="54"/>
  <c r="L432" i="54" s="1"/>
  <c r="M432" i="54" s="1"/>
  <c r="J375" i="54"/>
  <c r="L375" i="54" s="1"/>
  <c r="M375" i="54" s="1"/>
  <c r="I492" i="54"/>
  <c r="I520" i="54"/>
  <c r="I663" i="54"/>
  <c r="I692" i="54"/>
  <c r="I147" i="54"/>
  <c r="I641" i="54"/>
  <c r="I217" i="54"/>
  <c r="I268" i="54"/>
  <c r="I727" i="54"/>
  <c r="I524" i="54"/>
  <c r="J13" i="51"/>
  <c r="L13" i="51" s="1"/>
  <c r="M13" i="51" s="1"/>
  <c r="I284" i="54"/>
  <c r="I370" i="54"/>
  <c r="I511" i="54"/>
  <c r="I589" i="54"/>
  <c r="I287" i="54"/>
  <c r="J613" i="54"/>
  <c r="L613" i="54" s="1"/>
  <c r="M613" i="54" s="1"/>
  <c r="I86" i="54"/>
  <c r="J349" i="51"/>
  <c r="L349" i="51" s="1"/>
  <c r="M349" i="51" s="1"/>
  <c r="J685" i="51"/>
  <c r="L685" i="51" s="1"/>
  <c r="M685" i="51" s="1"/>
  <c r="I412" i="51"/>
  <c r="J381" i="51"/>
  <c r="L381" i="51" s="1"/>
  <c r="M381" i="51" s="1"/>
  <c r="J553" i="51"/>
  <c r="L553" i="51" s="1"/>
  <c r="M553" i="51" s="1"/>
  <c r="J133" i="51"/>
  <c r="L133" i="51" s="1"/>
  <c r="M133" i="51" s="1"/>
  <c r="J407" i="51"/>
  <c r="L407" i="51" s="1"/>
  <c r="M407" i="51" s="1"/>
  <c r="J497" i="51"/>
  <c r="L497" i="51" s="1"/>
  <c r="M497" i="51" s="1"/>
  <c r="J303" i="51"/>
  <c r="L303" i="51" s="1"/>
  <c r="M303" i="51" s="1"/>
  <c r="I397" i="51"/>
  <c r="J186" i="51"/>
  <c r="L186" i="51" s="1"/>
  <c r="M186" i="51" s="1"/>
  <c r="J356" i="51"/>
  <c r="L356" i="51" s="1"/>
  <c r="M356" i="51" s="1"/>
  <c r="J733" i="51"/>
  <c r="L733" i="51" s="1"/>
  <c r="M733" i="51" s="1"/>
  <c r="J552" i="51"/>
  <c r="L552" i="51" s="1"/>
  <c r="M552" i="51" s="1"/>
  <c r="J117" i="51"/>
  <c r="L117" i="51" s="1"/>
  <c r="M117" i="51" s="1"/>
  <c r="I10" i="51"/>
  <c r="J542" i="51"/>
  <c r="L542" i="51" s="1"/>
  <c r="M542" i="51" s="1"/>
  <c r="J697" i="51"/>
  <c r="L697" i="51" s="1"/>
  <c r="M697" i="51" s="1"/>
  <c r="I523" i="51"/>
  <c r="I106" i="51"/>
  <c r="J392" i="51"/>
  <c r="L392" i="51" s="1"/>
  <c r="M392" i="51" s="1"/>
  <c r="J219" i="51"/>
  <c r="L219" i="51" s="1"/>
  <c r="M219" i="51" s="1"/>
  <c r="J494" i="51"/>
  <c r="L494" i="51" s="1"/>
  <c r="M494" i="51" s="1"/>
  <c r="J684" i="51"/>
  <c r="L684" i="51" s="1"/>
  <c r="M684" i="51" s="1"/>
  <c r="I656" i="51"/>
  <c r="J589" i="51"/>
  <c r="L589" i="51" s="1"/>
  <c r="M589" i="51" s="1"/>
  <c r="J113" i="54"/>
  <c r="L113" i="54" s="1"/>
  <c r="M113" i="54" s="1"/>
  <c r="J441" i="54"/>
  <c r="L441" i="54" s="1"/>
  <c r="M441" i="54" s="1"/>
  <c r="J367" i="54"/>
  <c r="L367" i="54" s="1"/>
  <c r="M367" i="54" s="1"/>
  <c r="J561" i="54"/>
  <c r="L561" i="54" s="1"/>
  <c r="M561" i="54" s="1"/>
  <c r="I651" i="54"/>
  <c r="I753" i="54"/>
  <c r="I134" i="54"/>
  <c r="J446" i="51"/>
  <c r="L446" i="51" s="1"/>
  <c r="M446" i="51" s="1"/>
  <c r="I433" i="54"/>
  <c r="I695" i="54"/>
  <c r="I11" i="54"/>
  <c r="U775" i="1"/>
  <c r="Y775" i="1" s="1"/>
  <c r="Z775" i="1" s="1"/>
  <c r="I376" i="54"/>
  <c r="I685" i="51"/>
  <c r="J693" i="51"/>
  <c r="L693" i="51" s="1"/>
  <c r="M693" i="51" s="1"/>
  <c r="J389" i="51"/>
  <c r="L389" i="51" s="1"/>
  <c r="M389" i="51" s="1"/>
  <c r="Y445" i="1"/>
  <c r="Z445" i="1" s="1"/>
  <c r="J607" i="51"/>
  <c r="L607" i="51" s="1"/>
  <c r="M607" i="51" s="1"/>
  <c r="I385" i="54"/>
  <c r="I583" i="51"/>
  <c r="Y345" i="1"/>
  <c r="Z345" i="1" s="1"/>
  <c r="J122" i="51"/>
  <c r="L122" i="51" s="1"/>
  <c r="M122" i="51" s="1"/>
  <c r="Y249" i="1"/>
  <c r="Z249" i="1" s="1"/>
  <c r="J496" i="54"/>
  <c r="L496" i="54" s="1"/>
  <c r="M496" i="54" s="1"/>
  <c r="J742" i="54"/>
  <c r="L742" i="54" s="1"/>
  <c r="M742" i="54" s="1"/>
  <c r="J635" i="51"/>
  <c r="L635" i="51" s="1"/>
  <c r="M635" i="51" s="1"/>
  <c r="I386" i="54"/>
  <c r="I72" i="54"/>
  <c r="I224" i="51"/>
  <c r="Y524" i="1"/>
  <c r="Z524" i="1" s="1"/>
  <c r="J48" i="54"/>
  <c r="L48" i="54" s="1"/>
  <c r="M48" i="54" s="1"/>
  <c r="Y516" i="1"/>
  <c r="Z516" i="1" s="1"/>
  <c r="J265" i="51"/>
  <c r="L265" i="51" s="1"/>
  <c r="M265" i="51" s="1"/>
  <c r="Y492" i="1"/>
  <c r="Z492" i="1" s="1"/>
  <c r="J280" i="54"/>
  <c r="L280" i="54" s="1"/>
  <c r="M280" i="54" s="1"/>
  <c r="Y484" i="1"/>
  <c r="Z484" i="1" s="1"/>
  <c r="J612" i="51"/>
  <c r="L612" i="51" s="1"/>
  <c r="M612" i="51" s="1"/>
  <c r="Y468" i="1"/>
  <c r="Z468" i="1" s="1"/>
  <c r="J504" i="51"/>
  <c r="L504" i="51" s="1"/>
  <c r="M504" i="51" s="1"/>
  <c r="Y444" i="1"/>
  <c r="Z444" i="1" s="1"/>
  <c r="J493" i="51"/>
  <c r="L493" i="51" s="1"/>
  <c r="M493" i="51" s="1"/>
  <c r="Y428" i="1"/>
  <c r="Z428" i="1" s="1"/>
  <c r="J103" i="54"/>
  <c r="L103" i="54" s="1"/>
  <c r="M103" i="54" s="1"/>
  <c r="Y412" i="1"/>
  <c r="Z412" i="1" s="1"/>
  <c r="J173" i="51"/>
  <c r="L173" i="51" s="1"/>
  <c r="M173" i="51" s="1"/>
  <c r="Y380" i="1"/>
  <c r="Z380" i="1" s="1"/>
  <c r="J219" i="54"/>
  <c r="L219" i="54" s="1"/>
  <c r="M219" i="54" s="1"/>
  <c r="Y372" i="1"/>
  <c r="Z372" i="1" s="1"/>
  <c r="J645" i="51"/>
  <c r="L645" i="51" s="1"/>
  <c r="M645" i="51" s="1"/>
  <c r="Y340" i="1"/>
  <c r="Z340" i="1" s="1"/>
  <c r="J250" i="51"/>
  <c r="L250" i="51" s="1"/>
  <c r="M250" i="51" s="1"/>
  <c r="Y324" i="1"/>
  <c r="Z324" i="1" s="1"/>
  <c r="J278" i="51"/>
  <c r="L278" i="51" s="1"/>
  <c r="M278" i="51" s="1"/>
  <c r="Y300" i="1"/>
  <c r="Z300" i="1" s="1"/>
  <c r="J79" i="51"/>
  <c r="L79" i="51" s="1"/>
  <c r="M79" i="51" s="1"/>
  <c r="J66" i="54"/>
  <c r="L66" i="54" s="1"/>
  <c r="M66" i="54" s="1"/>
  <c r="Y276" i="1"/>
  <c r="Z276" i="1" s="1"/>
  <c r="J123" i="54"/>
  <c r="L123" i="54" s="1"/>
  <c r="M123" i="54" s="1"/>
  <c r="Y244" i="1"/>
  <c r="Z244" i="1" s="1"/>
  <c r="J254" i="54"/>
  <c r="L254" i="54" s="1"/>
  <c r="M254" i="54" s="1"/>
  <c r="I525" i="54"/>
  <c r="I240" i="51"/>
  <c r="I261" i="54"/>
  <c r="I517" i="51"/>
  <c r="Y443" i="1"/>
  <c r="Z443" i="1" s="1"/>
  <c r="J435" i="54"/>
  <c r="L435" i="54" s="1"/>
  <c r="M435" i="54" s="1"/>
  <c r="I406" i="54"/>
  <c r="I439" i="51"/>
  <c r="J130" i="51"/>
  <c r="L130" i="51" s="1"/>
  <c r="M130" i="51" s="1"/>
  <c r="I93" i="51"/>
  <c r="J397" i="51"/>
  <c r="L397" i="51" s="1"/>
  <c r="M397" i="51" s="1"/>
  <c r="J450" i="51"/>
  <c r="L450" i="51" s="1"/>
  <c r="M450" i="51" s="1"/>
  <c r="J566" i="51"/>
  <c r="L566" i="51" s="1"/>
  <c r="M566" i="51" s="1"/>
  <c r="I349" i="51"/>
  <c r="I415" i="51"/>
  <c r="J439" i="54"/>
  <c r="L439" i="54" s="1"/>
  <c r="M439" i="54" s="1"/>
  <c r="J675" i="54"/>
  <c r="L675" i="54" s="1"/>
  <c r="M675" i="54" s="1"/>
  <c r="I73" i="54"/>
  <c r="I469" i="54"/>
  <c r="I196" i="54"/>
  <c r="I642" i="51"/>
  <c r="I239" i="51"/>
  <c r="I280" i="54"/>
  <c r="Y92" i="1"/>
  <c r="Z92" i="1" s="1"/>
  <c r="J741" i="54"/>
  <c r="L741" i="54" s="1"/>
  <c r="M741" i="54" s="1"/>
  <c r="Y68" i="1"/>
  <c r="Z68" i="1" s="1"/>
  <c r="J178" i="54"/>
  <c r="L178" i="54" s="1"/>
  <c r="M178" i="54" s="1"/>
  <c r="I649" i="54"/>
  <c r="I298" i="51"/>
  <c r="Y15" i="1"/>
  <c r="Z15" i="1" s="1"/>
  <c r="J241" i="51"/>
  <c r="L241" i="51" s="1"/>
  <c r="M241" i="51" s="1"/>
  <c r="I419" i="54"/>
  <c r="I294" i="54"/>
  <c r="J412" i="51"/>
  <c r="L412" i="51" s="1"/>
  <c r="M412" i="51" s="1"/>
  <c r="J487" i="51"/>
  <c r="L487" i="51" s="1"/>
  <c r="M487" i="51" s="1"/>
  <c r="J643" i="51"/>
  <c r="L643" i="51" s="1"/>
  <c r="M643" i="51" s="1"/>
  <c r="I207" i="51"/>
  <c r="I630" i="51"/>
  <c r="J462" i="54"/>
  <c r="L462" i="54" s="1"/>
  <c r="M462" i="54" s="1"/>
  <c r="J731" i="51"/>
  <c r="L731" i="51" s="1"/>
  <c r="M731" i="51" s="1"/>
  <c r="J458" i="51"/>
  <c r="L458" i="51" s="1"/>
  <c r="M458" i="51" s="1"/>
  <c r="I675" i="51"/>
  <c r="I205" i="51"/>
  <c r="I725" i="51"/>
  <c r="J308" i="51"/>
  <c r="L308" i="51" s="1"/>
  <c r="M308" i="51" s="1"/>
  <c r="J91" i="51"/>
  <c r="L91" i="51" s="1"/>
  <c r="M91" i="51" s="1"/>
  <c r="J56" i="51"/>
  <c r="L56" i="51" s="1"/>
  <c r="M56" i="51" s="1"/>
  <c r="J45" i="54"/>
  <c r="L45" i="54" s="1"/>
  <c r="M45" i="54" s="1"/>
  <c r="J301" i="54"/>
  <c r="L301" i="54" s="1"/>
  <c r="M301" i="54" s="1"/>
  <c r="J322" i="54"/>
  <c r="L322" i="54" s="1"/>
  <c r="M322" i="54" s="1"/>
  <c r="J131" i="51"/>
  <c r="L131" i="51" s="1"/>
  <c r="M131" i="51" s="1"/>
  <c r="I719" i="54"/>
  <c r="I508" i="54"/>
  <c r="I395" i="54"/>
  <c r="I27" i="54"/>
  <c r="I42" i="54"/>
  <c r="I493" i="51"/>
  <c r="I193" i="51"/>
  <c r="I625" i="51"/>
  <c r="I439" i="54"/>
  <c r="I56" i="51"/>
  <c r="I335" i="54"/>
  <c r="I694" i="54"/>
  <c r="I461" i="54"/>
  <c r="I13" i="54"/>
  <c r="I529" i="54"/>
  <c r="I313" i="54"/>
  <c r="I321" i="54"/>
  <c r="I602" i="54"/>
  <c r="I208" i="54"/>
  <c r="I401" i="54"/>
  <c r="I485" i="54"/>
  <c r="I582" i="54"/>
  <c r="I526" i="54"/>
  <c r="J233" i="51"/>
  <c r="L233" i="51" s="1"/>
  <c r="M233" i="51" s="1"/>
  <c r="J718" i="51"/>
  <c r="L718" i="51" s="1"/>
  <c r="M718" i="51" s="1"/>
  <c r="J106" i="51"/>
  <c r="L106" i="51" s="1"/>
  <c r="M106" i="51" s="1"/>
  <c r="J34" i="51"/>
  <c r="L34" i="51" s="1"/>
  <c r="M34" i="51" s="1"/>
  <c r="J287" i="51"/>
  <c r="L287" i="51" s="1"/>
  <c r="M287" i="51" s="1"/>
  <c r="J540" i="54"/>
  <c r="L540" i="54" s="1"/>
  <c r="M540" i="54" s="1"/>
  <c r="J732" i="54"/>
  <c r="L732" i="54" s="1"/>
  <c r="M732" i="54" s="1"/>
  <c r="J169" i="54"/>
  <c r="L169" i="54" s="1"/>
  <c r="M169" i="54" s="1"/>
  <c r="I416" i="54"/>
  <c r="I288" i="54"/>
  <c r="I253" i="54"/>
  <c r="I503" i="54"/>
  <c r="I110" i="54"/>
  <c r="I308" i="54"/>
  <c r="J335" i="51"/>
  <c r="L335" i="51" s="1"/>
  <c r="M335" i="51" s="1"/>
  <c r="J299" i="51"/>
  <c r="L299" i="51" s="1"/>
  <c r="M299" i="51" s="1"/>
  <c r="I208" i="51"/>
  <c r="J502" i="54"/>
  <c r="L502" i="54" s="1"/>
  <c r="M502" i="54" s="1"/>
  <c r="J371" i="51"/>
  <c r="L371" i="51" s="1"/>
  <c r="M371" i="51" s="1"/>
  <c r="J202" i="51"/>
  <c r="L202" i="51" s="1"/>
  <c r="M202" i="51" s="1"/>
  <c r="J410" i="51"/>
  <c r="L410" i="51" s="1"/>
  <c r="M410" i="51" s="1"/>
  <c r="J46" i="51"/>
  <c r="L46" i="51" s="1"/>
  <c r="M46" i="51" s="1"/>
  <c r="Y577" i="1"/>
  <c r="Z577" i="1" s="1"/>
  <c r="J652" i="51"/>
  <c r="L652" i="51" s="1"/>
  <c r="M652" i="51" s="1"/>
  <c r="J452" i="51"/>
  <c r="L452" i="51" s="1"/>
  <c r="M452" i="51" s="1"/>
  <c r="J306" i="51"/>
  <c r="L306" i="51" s="1"/>
  <c r="M306" i="51" s="1"/>
  <c r="Y497" i="1"/>
  <c r="Z497" i="1" s="1"/>
  <c r="J260" i="51"/>
  <c r="L260" i="51" s="1"/>
  <c r="M260" i="51" s="1"/>
  <c r="Y441" i="1"/>
  <c r="Z441" i="1" s="1"/>
  <c r="J323" i="51"/>
  <c r="L323" i="51" s="1"/>
  <c r="M323" i="51" s="1"/>
  <c r="I375" i="54"/>
  <c r="I547" i="54"/>
  <c r="Y488" i="1"/>
  <c r="Z488" i="1" s="1"/>
  <c r="J422" i="51"/>
  <c r="L422" i="51" s="1"/>
  <c r="M422" i="51" s="1"/>
  <c r="Y456" i="1"/>
  <c r="Z456" i="1" s="1"/>
  <c r="J39" i="51"/>
  <c r="L39" i="51" s="1"/>
  <c r="M39" i="51" s="1"/>
  <c r="I247" i="54"/>
  <c r="I81" i="51"/>
  <c r="Y127" i="1"/>
  <c r="Z127" i="1" s="1"/>
  <c r="J338" i="51"/>
  <c r="L338" i="51" s="1"/>
  <c r="M338" i="51" s="1"/>
  <c r="Y87" i="1"/>
  <c r="Z87" i="1" s="1"/>
  <c r="J413" i="54"/>
  <c r="L413" i="54" s="1"/>
  <c r="M413" i="54" s="1"/>
  <c r="Y47" i="1"/>
  <c r="Z47" i="1" s="1"/>
  <c r="J571" i="51"/>
  <c r="L571" i="51" s="1"/>
  <c r="M571" i="51" s="1"/>
  <c r="Y482" i="1"/>
  <c r="Z482" i="1" s="1"/>
  <c r="J9" i="51"/>
  <c r="L9" i="51" s="1"/>
  <c r="M9" i="51" s="1"/>
  <c r="Y414" i="1"/>
  <c r="Z414" i="1" s="1"/>
  <c r="J719" i="51"/>
  <c r="L719" i="51" s="1"/>
  <c r="M719" i="51" s="1"/>
  <c r="Y262" i="1"/>
  <c r="Z262" i="1" s="1"/>
  <c r="J255" i="54"/>
  <c r="L255" i="54" s="1"/>
  <c r="M255" i="54" s="1"/>
  <c r="J211" i="51"/>
  <c r="L211" i="51" s="1"/>
  <c r="M211" i="51" s="1"/>
  <c r="Y238" i="1"/>
  <c r="Z238" i="1" s="1"/>
  <c r="J624" i="51"/>
  <c r="L624" i="51" s="1"/>
  <c r="M624" i="51" s="1"/>
  <c r="I207" i="54"/>
  <c r="I256" i="51"/>
  <c r="J437" i="51"/>
  <c r="L437" i="51" s="1"/>
  <c r="M437" i="51" s="1"/>
  <c r="J69" i="51"/>
  <c r="L69" i="51" s="1"/>
  <c r="M69" i="51" s="1"/>
  <c r="J448" i="51"/>
  <c r="L448" i="51" s="1"/>
  <c r="M448" i="51" s="1"/>
  <c r="J744" i="51"/>
  <c r="L744" i="51" s="1"/>
  <c r="M744" i="51" s="1"/>
  <c r="J434" i="51"/>
  <c r="L434" i="51" s="1"/>
  <c r="M434" i="51" s="1"/>
  <c r="I309" i="51"/>
  <c r="J577" i="51"/>
  <c r="L577" i="51" s="1"/>
  <c r="M577" i="51" s="1"/>
  <c r="J68" i="54"/>
  <c r="L68" i="54" s="1"/>
  <c r="M68" i="54" s="1"/>
  <c r="J213" i="54"/>
  <c r="L213" i="54" s="1"/>
  <c r="M213" i="54" s="1"/>
  <c r="J44" i="54"/>
  <c r="L44" i="54" s="1"/>
  <c r="M44" i="54" s="1"/>
  <c r="J679" i="54"/>
  <c r="L679" i="54" s="1"/>
  <c r="M679" i="54" s="1"/>
  <c r="J101" i="54"/>
  <c r="L101" i="54" s="1"/>
  <c r="M101" i="54" s="1"/>
  <c r="J663" i="54"/>
  <c r="L663" i="54" s="1"/>
  <c r="M663" i="54" s="1"/>
  <c r="Y489" i="1"/>
  <c r="Z489" i="1" s="1"/>
  <c r="J451" i="54"/>
  <c r="L451" i="54" s="1"/>
  <c r="M451" i="54" s="1"/>
  <c r="Y417" i="1"/>
  <c r="Z417" i="1" s="1"/>
  <c r="J649" i="51"/>
  <c r="L649" i="51" s="1"/>
  <c r="M649" i="51" s="1"/>
  <c r="Y285" i="1"/>
  <c r="Z285" i="1" s="1"/>
  <c r="J653" i="54"/>
  <c r="L653" i="54" s="1"/>
  <c r="M653" i="54" s="1"/>
  <c r="J559" i="51"/>
  <c r="L559" i="51" s="1"/>
  <c r="M559" i="51" s="1"/>
  <c r="I310" i="54"/>
  <c r="I307" i="51"/>
  <c r="I393" i="54"/>
  <c r="I77" i="54"/>
  <c r="Y177" i="1"/>
  <c r="Z177" i="1" s="1"/>
  <c r="J89" i="51"/>
  <c r="L89" i="51" s="1"/>
  <c r="M89" i="51" s="1"/>
  <c r="J313" i="54"/>
  <c r="L313" i="54" s="1"/>
  <c r="M313" i="54" s="1"/>
  <c r="J319" i="51"/>
  <c r="L319" i="51" s="1"/>
  <c r="M319" i="51" s="1"/>
  <c r="I277" i="54"/>
  <c r="I28" i="54"/>
  <c r="Y520" i="1"/>
  <c r="Z520" i="1" s="1"/>
  <c r="J129" i="51"/>
  <c r="L129" i="51" s="1"/>
  <c r="M129" i="51" s="1"/>
  <c r="J637" i="51"/>
  <c r="L637" i="51" s="1"/>
  <c r="M637" i="51" s="1"/>
  <c r="J135" i="51"/>
  <c r="L135" i="51" s="1"/>
  <c r="M135" i="51" s="1"/>
  <c r="Y111" i="1"/>
  <c r="Z111" i="1" s="1"/>
  <c r="J408" i="51"/>
  <c r="L408" i="51" s="1"/>
  <c r="M408" i="51" s="1"/>
  <c r="Y23" i="1"/>
  <c r="Z23" i="1" s="1"/>
  <c r="J67" i="51"/>
  <c r="L67" i="51" s="1"/>
  <c r="M67" i="51" s="1"/>
  <c r="Y38" i="1"/>
  <c r="Z38" i="1" s="1"/>
  <c r="J690" i="51"/>
  <c r="L690" i="51" s="1"/>
  <c r="M690" i="51" s="1"/>
  <c r="Y358" i="1"/>
  <c r="Z358" i="1" s="1"/>
  <c r="J600" i="51"/>
  <c r="L600" i="51" s="1"/>
  <c r="M600" i="51" s="1"/>
  <c r="Y342" i="1"/>
  <c r="Z342" i="1" s="1"/>
  <c r="J197" i="51"/>
  <c r="L197" i="51" s="1"/>
  <c r="M197" i="51" s="1"/>
  <c r="Y310" i="1"/>
  <c r="Z310" i="1" s="1"/>
  <c r="J235" i="51"/>
  <c r="L235" i="51" s="1"/>
  <c r="M235" i="51" s="1"/>
  <c r="J263" i="54"/>
  <c r="L263" i="54" s="1"/>
  <c r="M263" i="54" s="1"/>
  <c r="Y270" i="1"/>
  <c r="Z270" i="1" s="1"/>
  <c r="J418" i="51"/>
  <c r="L418" i="51" s="1"/>
  <c r="M418" i="51" s="1"/>
  <c r="Y254" i="1"/>
  <c r="Z254" i="1" s="1"/>
  <c r="J527" i="51"/>
  <c r="L527" i="51" s="1"/>
  <c r="M527" i="51" s="1"/>
  <c r="J245" i="54"/>
  <c r="L245" i="54" s="1"/>
  <c r="M245" i="54" s="1"/>
  <c r="J277" i="51"/>
  <c r="L277" i="51" s="1"/>
  <c r="M277" i="51" s="1"/>
  <c r="J330" i="51"/>
  <c r="L330" i="51" s="1"/>
  <c r="M330" i="51" s="1"/>
  <c r="J234" i="51"/>
  <c r="L234" i="51" s="1"/>
  <c r="M234" i="51" s="1"/>
  <c r="J37" i="51"/>
  <c r="L37" i="51" s="1"/>
  <c r="M37" i="51" s="1"/>
  <c r="J327" i="51"/>
  <c r="L327" i="51" s="1"/>
  <c r="M327" i="51" s="1"/>
  <c r="J740" i="51"/>
  <c r="L740" i="51" s="1"/>
  <c r="M740" i="51" s="1"/>
  <c r="J429" i="51"/>
  <c r="L429" i="51" s="1"/>
  <c r="M429" i="51" s="1"/>
  <c r="I503" i="51"/>
  <c r="J312" i="51"/>
  <c r="L312" i="51" s="1"/>
  <c r="M312" i="51" s="1"/>
  <c r="J59" i="51"/>
  <c r="L59" i="51" s="1"/>
  <c r="M59" i="51" s="1"/>
  <c r="J215" i="51"/>
  <c r="L215" i="51" s="1"/>
  <c r="M215" i="51" s="1"/>
  <c r="J413" i="51"/>
  <c r="L413" i="51" s="1"/>
  <c r="M413" i="51" s="1"/>
  <c r="J551" i="51"/>
  <c r="L551" i="51" s="1"/>
  <c r="M551" i="51" s="1"/>
  <c r="J433" i="51"/>
  <c r="L433" i="51" s="1"/>
  <c r="M433" i="51" s="1"/>
  <c r="I562" i="51"/>
  <c r="J57" i="51"/>
  <c r="L57" i="51" s="1"/>
  <c r="M57" i="51" s="1"/>
  <c r="J121" i="51"/>
  <c r="L121" i="51" s="1"/>
  <c r="M121" i="51" s="1"/>
  <c r="J703" i="51"/>
  <c r="L703" i="51" s="1"/>
  <c r="M703" i="51" s="1"/>
  <c r="J123" i="51"/>
  <c r="L123" i="51" s="1"/>
  <c r="M123" i="51" s="1"/>
  <c r="I144" i="51"/>
  <c r="J476" i="51"/>
  <c r="L476" i="51" s="1"/>
  <c r="M476" i="51" s="1"/>
  <c r="J518" i="51"/>
  <c r="L518" i="51" s="1"/>
  <c r="M518" i="51" s="1"/>
  <c r="J513" i="54"/>
  <c r="L513" i="54" s="1"/>
  <c r="M513" i="54" s="1"/>
  <c r="J216" i="51"/>
  <c r="L216" i="51" s="1"/>
  <c r="M216" i="51" s="1"/>
  <c r="J620" i="54"/>
  <c r="L620" i="54" s="1"/>
  <c r="M620" i="54" s="1"/>
  <c r="J510" i="54"/>
  <c r="L510" i="54" s="1"/>
  <c r="M510" i="54" s="1"/>
  <c r="Y496" i="1"/>
  <c r="Z496" i="1" s="1"/>
  <c r="J434" i="54"/>
  <c r="L434" i="54" s="1"/>
  <c r="M434" i="54" s="1"/>
  <c r="Y440" i="1"/>
  <c r="Z440" i="1" s="1"/>
  <c r="J436" i="54"/>
  <c r="L436" i="54" s="1"/>
  <c r="M436" i="54" s="1"/>
  <c r="Y352" i="1"/>
  <c r="Z352" i="1" s="1"/>
  <c r="J484" i="54"/>
  <c r="L484" i="54" s="1"/>
  <c r="M484" i="54" s="1"/>
  <c r="J479" i="51"/>
  <c r="L479" i="51" s="1"/>
  <c r="M479" i="51" s="1"/>
  <c r="Y327" i="1"/>
  <c r="Z327" i="1" s="1"/>
  <c r="J283" i="54"/>
  <c r="L283" i="54" s="1"/>
  <c r="M283" i="54" s="1"/>
  <c r="J440" i="51"/>
  <c r="L440" i="51" s="1"/>
  <c r="M440" i="51" s="1"/>
  <c r="I86" i="51"/>
  <c r="J16" i="51"/>
  <c r="L16" i="51" s="1"/>
  <c r="M16" i="51" s="1"/>
  <c r="J182" i="51"/>
  <c r="L182" i="51" s="1"/>
  <c r="M182" i="51" s="1"/>
  <c r="J688" i="51"/>
  <c r="L688" i="51" s="1"/>
  <c r="M688" i="51" s="1"/>
  <c r="J531" i="51"/>
  <c r="L531" i="51" s="1"/>
  <c r="M531" i="51" s="1"/>
  <c r="J654" i="51"/>
  <c r="L654" i="51" s="1"/>
  <c r="M654" i="51" s="1"/>
  <c r="I544" i="51"/>
  <c r="J238" i="51"/>
  <c r="L238" i="51" s="1"/>
  <c r="M238" i="51" s="1"/>
  <c r="J10" i="51"/>
  <c r="L10" i="51" s="1"/>
  <c r="M10" i="51" s="1"/>
  <c r="I479" i="51"/>
  <c r="J444" i="51"/>
  <c r="L444" i="51" s="1"/>
  <c r="M444" i="51" s="1"/>
  <c r="J520" i="51"/>
  <c r="L520" i="51" s="1"/>
  <c r="M520" i="51" s="1"/>
  <c r="I282" i="54"/>
  <c r="J330" i="54"/>
  <c r="L330" i="54" s="1"/>
  <c r="M330" i="54" s="1"/>
  <c r="J324" i="54"/>
  <c r="L324" i="54" s="1"/>
  <c r="M324" i="54" s="1"/>
  <c r="J661" i="54"/>
  <c r="L661" i="54" s="1"/>
  <c r="M661" i="54" s="1"/>
  <c r="I577" i="54"/>
  <c r="I377" i="54"/>
  <c r="I79" i="54"/>
  <c r="I567" i="54"/>
  <c r="J345" i="51"/>
  <c r="L345" i="51" s="1"/>
  <c r="M345" i="51" s="1"/>
  <c r="J326" i="51"/>
  <c r="L326" i="51" s="1"/>
  <c r="M326" i="51" s="1"/>
  <c r="I116" i="54"/>
  <c r="I340" i="51"/>
  <c r="I490" i="51"/>
  <c r="J593" i="51"/>
  <c r="L593" i="51" s="1"/>
  <c r="M593" i="51" s="1"/>
  <c r="J740" i="54"/>
  <c r="L740" i="54" s="1"/>
  <c r="M740" i="54" s="1"/>
  <c r="J692" i="54"/>
  <c r="L692" i="54" s="1"/>
  <c r="M692" i="54" s="1"/>
  <c r="J192" i="51"/>
  <c r="L192" i="51" s="1"/>
  <c r="M192" i="51" s="1"/>
  <c r="J311" i="51"/>
  <c r="L311" i="51" s="1"/>
  <c r="M311" i="51" s="1"/>
  <c r="J746" i="51"/>
  <c r="L746" i="51" s="1"/>
  <c r="M746" i="51" s="1"/>
  <c r="I375" i="51"/>
  <c r="I430" i="54"/>
  <c r="I458" i="54"/>
  <c r="J496" i="51"/>
  <c r="L496" i="51" s="1"/>
  <c r="M496" i="51" s="1"/>
  <c r="I271" i="54"/>
  <c r="I343" i="51"/>
  <c r="I515" i="54"/>
  <c r="I638" i="54"/>
  <c r="J150" i="51"/>
  <c r="L150" i="51" s="1"/>
  <c r="M150" i="51" s="1"/>
  <c r="J166" i="51"/>
  <c r="L166" i="51" s="1"/>
  <c r="M166" i="51" s="1"/>
  <c r="J231" i="51"/>
  <c r="L231" i="51" s="1"/>
  <c r="M231" i="51" s="1"/>
  <c r="J208" i="51"/>
  <c r="L208" i="51" s="1"/>
  <c r="M208" i="51" s="1"/>
  <c r="I173" i="54"/>
  <c r="I328" i="54"/>
  <c r="I548" i="51"/>
  <c r="I74" i="54"/>
  <c r="I346" i="54"/>
  <c r="I501" i="51"/>
  <c r="I125" i="54"/>
  <c r="J88" i="51"/>
  <c r="L88" i="51" s="1"/>
  <c r="M88" i="51" s="1"/>
  <c r="I254" i="54"/>
  <c r="I586" i="54"/>
  <c r="I309" i="54"/>
  <c r="I442" i="54"/>
  <c r="I195" i="54"/>
  <c r="I363" i="51"/>
  <c r="Y137" i="1"/>
  <c r="Z137" i="1" s="1"/>
  <c r="J90" i="51"/>
  <c r="L90" i="51" s="1"/>
  <c r="M90" i="51" s="1"/>
  <c r="I682" i="54"/>
  <c r="I497" i="54"/>
  <c r="I614" i="54"/>
  <c r="I480" i="54"/>
  <c r="J283" i="51"/>
  <c r="L283" i="51" s="1"/>
  <c r="M283" i="51" s="1"/>
  <c r="I702" i="54"/>
  <c r="I538" i="54"/>
  <c r="I477" i="54"/>
  <c r="I83" i="54"/>
  <c r="I39" i="54"/>
  <c r="I292" i="54"/>
  <c r="I655" i="54"/>
  <c r="I142" i="54"/>
  <c r="I245" i="54"/>
  <c r="I297" i="54"/>
  <c r="I171" i="54"/>
  <c r="I522" i="54"/>
  <c r="I483" i="54"/>
  <c r="I293" i="54"/>
  <c r="I541" i="54"/>
  <c r="I265" i="54"/>
  <c r="I200" i="54"/>
  <c r="J494" i="54"/>
  <c r="L494" i="54" s="1"/>
  <c r="M494" i="54" s="1"/>
  <c r="Y201" i="1"/>
  <c r="Z201" i="1" s="1"/>
  <c r="J304" i="51"/>
  <c r="L304" i="51" s="1"/>
  <c r="M304" i="51" s="1"/>
  <c r="I684" i="54"/>
  <c r="I279" i="54"/>
  <c r="Y404" i="1"/>
  <c r="Z404" i="1" s="1"/>
  <c r="J44" i="51"/>
  <c r="L44" i="51" s="1"/>
  <c r="M44" i="51" s="1"/>
  <c r="I342" i="54"/>
  <c r="I99" i="54"/>
  <c r="I396" i="51"/>
  <c r="J686" i="51"/>
  <c r="L686" i="51" s="1"/>
  <c r="M686" i="51" s="1"/>
  <c r="I486" i="54"/>
  <c r="J538" i="51"/>
  <c r="L538" i="51" s="1"/>
  <c r="M538" i="51" s="1"/>
  <c r="Y26" i="1"/>
  <c r="Z26" i="1" s="1"/>
  <c r="J704" i="54"/>
  <c r="L704" i="54" s="1"/>
  <c r="M704" i="54" s="1"/>
  <c r="I239" i="54"/>
  <c r="Y470" i="1"/>
  <c r="Z470" i="1" s="1"/>
  <c r="J534" i="51"/>
  <c r="L534" i="51" s="1"/>
  <c r="M534" i="51" s="1"/>
  <c r="Y462" i="1"/>
  <c r="Z462" i="1" s="1"/>
  <c r="J155" i="54"/>
  <c r="L155" i="54" s="1"/>
  <c r="M155" i="54" s="1"/>
  <c r="I502" i="54"/>
  <c r="J156" i="54"/>
  <c r="L156" i="54" s="1"/>
  <c r="M156" i="54" s="1"/>
  <c r="I409" i="51"/>
  <c r="I9" i="54"/>
  <c r="I44" i="51"/>
  <c r="I304" i="54"/>
  <c r="I259" i="54"/>
  <c r="I464" i="54"/>
  <c r="I543" i="54"/>
  <c r="I312" i="54"/>
  <c r="I674" i="54"/>
  <c r="I176" i="54"/>
  <c r="I387" i="54"/>
  <c r="J492" i="51"/>
  <c r="L492" i="51" s="1"/>
  <c r="M492" i="51" s="1"/>
  <c r="J239" i="51"/>
  <c r="L239" i="51" s="1"/>
  <c r="M239" i="51" s="1"/>
  <c r="I431" i="54"/>
  <c r="I474" i="51"/>
  <c r="I689" i="54"/>
  <c r="I70" i="54"/>
  <c r="I235" i="54"/>
  <c r="I307" i="54"/>
  <c r="I319" i="54"/>
  <c r="I369" i="54"/>
  <c r="I574" i="54"/>
  <c r="I105" i="54"/>
  <c r="I484" i="54"/>
  <c r="I352" i="54"/>
  <c r="J341" i="51"/>
  <c r="L341" i="51" s="1"/>
  <c r="M341" i="51" s="1"/>
  <c r="I30" i="54"/>
  <c r="I660" i="54"/>
  <c r="I750" i="54"/>
  <c r="I149" i="54"/>
  <c r="I48" i="54"/>
  <c r="I223" i="54"/>
  <c r="I138" i="54"/>
  <c r="I140" i="54"/>
  <c r="I399" i="54"/>
  <c r="I596" i="54"/>
  <c r="I222" i="54"/>
  <c r="I241" i="54"/>
  <c r="I113" i="54"/>
  <c r="I593" i="54"/>
  <c r="I421" i="54"/>
  <c r="J96" i="54"/>
  <c r="L96" i="54" s="1"/>
  <c r="M96" i="54" s="1"/>
  <c r="J720" i="54"/>
  <c r="L720" i="54" s="1"/>
  <c r="M720" i="54" s="1"/>
  <c r="J409" i="51"/>
  <c r="L409" i="51" s="1"/>
  <c r="M409" i="51" s="1"/>
  <c r="I590" i="54"/>
  <c r="I519" i="54"/>
  <c r="Y384" i="1"/>
  <c r="Z384" i="1" s="1"/>
  <c r="J363" i="51"/>
  <c r="L363" i="51" s="1"/>
  <c r="M363" i="51" s="1"/>
  <c r="I368" i="54"/>
  <c r="I251" i="54"/>
  <c r="I165" i="54"/>
  <c r="J400" i="51"/>
  <c r="L400" i="51" s="1"/>
  <c r="M400" i="51" s="1"/>
  <c r="J653" i="51"/>
  <c r="L653" i="51" s="1"/>
  <c r="M653" i="51" s="1"/>
  <c r="J748" i="51"/>
  <c r="L748" i="51" s="1"/>
  <c r="M748" i="51" s="1"/>
  <c r="Y474" i="1"/>
  <c r="Z474" i="1" s="1"/>
  <c r="J597" i="54"/>
  <c r="L597" i="54" s="1"/>
  <c r="M597" i="54" s="1"/>
  <c r="Y466" i="1"/>
  <c r="Z466" i="1" s="1"/>
  <c r="J101" i="51"/>
  <c r="L101" i="51" s="1"/>
  <c r="M101" i="51" s="1"/>
  <c r="I157" i="51"/>
  <c r="N754" i="52"/>
  <c r="I394" i="54"/>
  <c r="I235" i="51"/>
  <c r="I183" i="54"/>
  <c r="I144" i="54"/>
  <c r="I708" i="54"/>
  <c r="J74" i="51"/>
  <c r="L74" i="51" s="1"/>
  <c r="M74" i="51" s="1"/>
  <c r="I585" i="54"/>
  <c r="J203" i="51"/>
  <c r="L203" i="51" s="1"/>
  <c r="M203" i="51" s="1"/>
  <c r="J41" i="51"/>
  <c r="L41" i="51" s="1"/>
  <c r="M41" i="51" s="1"/>
  <c r="I186" i="54"/>
  <c r="I49" i="54"/>
  <c r="I751" i="54"/>
  <c r="I316" i="54"/>
  <c r="I94" i="54"/>
  <c r="I380" i="54"/>
  <c r="J699" i="51"/>
  <c r="L699" i="51" s="1"/>
  <c r="M699" i="51" s="1"/>
  <c r="I85" i="54"/>
  <c r="I38" i="54"/>
  <c r="J490" i="51"/>
  <c r="L490" i="51" s="1"/>
  <c r="M490" i="51" s="1"/>
  <c r="J661" i="51"/>
  <c r="L661" i="51" s="1"/>
  <c r="M661" i="51" s="1"/>
  <c r="J248" i="51"/>
  <c r="L248" i="51" s="1"/>
  <c r="M248" i="51" s="1"/>
  <c r="J651" i="51"/>
  <c r="L651" i="51" s="1"/>
  <c r="M651" i="51" s="1"/>
  <c r="J567" i="51"/>
  <c r="L567" i="51" s="1"/>
  <c r="M567" i="51" s="1"/>
  <c r="J644" i="51"/>
  <c r="L644" i="51" s="1"/>
  <c r="M644" i="51" s="1"/>
  <c r="I619" i="54"/>
  <c r="I444" i="54"/>
  <c r="I688" i="54"/>
  <c r="I78" i="54"/>
  <c r="I325" i="54"/>
  <c r="J617" i="51"/>
  <c r="L617" i="51" s="1"/>
  <c r="M617" i="51" s="1"/>
  <c r="I78" i="51"/>
  <c r="J384" i="54"/>
  <c r="L384" i="54" s="1"/>
  <c r="M384" i="54" s="1"/>
  <c r="J477" i="51"/>
  <c r="L477" i="51" s="1"/>
  <c r="M477" i="51" s="1"/>
  <c r="J439" i="51"/>
  <c r="L439" i="51" s="1"/>
  <c r="M439" i="51" s="1"/>
  <c r="I61" i="51"/>
  <c r="J681" i="51"/>
  <c r="L681" i="51" s="1"/>
  <c r="M681" i="51" s="1"/>
  <c r="J535" i="51"/>
  <c r="L535" i="51" s="1"/>
  <c r="M535" i="51" s="1"/>
  <c r="J116" i="51"/>
  <c r="L116" i="51" s="1"/>
  <c r="M116" i="51" s="1"/>
  <c r="J638" i="51"/>
  <c r="L638" i="51" s="1"/>
  <c r="M638" i="51" s="1"/>
  <c r="J153" i="51"/>
  <c r="L153" i="51" s="1"/>
  <c r="M153" i="51" s="1"/>
  <c r="J673" i="51"/>
  <c r="L673" i="51" s="1"/>
  <c r="M673" i="51" s="1"/>
  <c r="J532" i="51"/>
  <c r="L532" i="51" s="1"/>
  <c r="M532" i="51" s="1"/>
  <c r="I627" i="51"/>
  <c r="J549" i="54"/>
  <c r="L549" i="54" s="1"/>
  <c r="M549" i="54" s="1"/>
  <c r="I117" i="54"/>
  <c r="I180" i="54"/>
  <c r="J282" i="54"/>
  <c r="L282" i="54" s="1"/>
  <c r="M282" i="54" s="1"/>
  <c r="J227" i="54"/>
  <c r="L227" i="54" s="1"/>
  <c r="M227" i="54" s="1"/>
  <c r="J469" i="54"/>
  <c r="L469" i="54" s="1"/>
  <c r="M469" i="54" s="1"/>
  <c r="I569" i="51"/>
  <c r="I389" i="54"/>
  <c r="J561" i="51"/>
  <c r="L561" i="51" s="1"/>
  <c r="M561" i="51" s="1"/>
  <c r="I571" i="51"/>
  <c r="I232" i="54"/>
  <c r="I468" i="54"/>
  <c r="J436" i="51"/>
  <c r="L436" i="51" s="1"/>
  <c r="M436" i="51" s="1"/>
  <c r="J462" i="51"/>
  <c r="L462" i="51" s="1"/>
  <c r="M462" i="51" s="1"/>
  <c r="J591" i="51"/>
  <c r="L591" i="51" s="1"/>
  <c r="M591" i="51" s="1"/>
  <c r="I642" i="54"/>
  <c r="I528" i="54"/>
  <c r="J256" i="51"/>
  <c r="L256" i="51" s="1"/>
  <c r="M256" i="51" s="1"/>
  <c r="J488" i="51"/>
  <c r="L488" i="51" s="1"/>
  <c r="M488" i="51" s="1"/>
  <c r="J560" i="51"/>
  <c r="L560" i="51" s="1"/>
  <c r="M560" i="51" s="1"/>
  <c r="I566" i="54"/>
  <c r="I533" i="54"/>
  <c r="I136" i="54"/>
  <c r="I112" i="54"/>
  <c r="J522" i="51"/>
  <c r="L522" i="51" s="1"/>
  <c r="M522" i="51" s="1"/>
  <c r="J179" i="51"/>
  <c r="L179" i="51" s="1"/>
  <c r="M179" i="51" s="1"/>
  <c r="I654" i="54"/>
  <c r="I273" i="51"/>
  <c r="I383" i="54"/>
  <c r="I97" i="54"/>
  <c r="I572" i="54"/>
  <c r="I630" i="54"/>
  <c r="J279" i="51"/>
  <c r="L279" i="51" s="1"/>
  <c r="M279" i="51" s="1"/>
  <c r="I402" i="54"/>
  <c r="J335" i="54"/>
  <c r="L335" i="54" s="1"/>
  <c r="M335" i="54" s="1"/>
  <c r="I161" i="54"/>
  <c r="J482" i="51"/>
  <c r="L482" i="51" s="1"/>
  <c r="M482" i="51" s="1"/>
  <c r="I570" i="51"/>
  <c r="J85" i="51"/>
  <c r="L85" i="51" s="1"/>
  <c r="M85" i="51" s="1"/>
  <c r="I457" i="51"/>
  <c r="I213" i="51"/>
  <c r="I272" i="51"/>
  <c r="I84" i="51"/>
  <c r="J328" i="51"/>
  <c r="L328" i="51" s="1"/>
  <c r="M328" i="51" s="1"/>
  <c r="J456" i="51"/>
  <c r="L456" i="51" s="1"/>
  <c r="M456" i="51" s="1"/>
  <c r="J687" i="51"/>
  <c r="L687" i="51" s="1"/>
  <c r="M687" i="51" s="1"/>
  <c r="J507" i="51"/>
  <c r="L507" i="51" s="1"/>
  <c r="M507" i="51" s="1"/>
  <c r="J752" i="51"/>
  <c r="L752" i="51" s="1"/>
  <c r="M752" i="51" s="1"/>
  <c r="I172" i="51"/>
  <c r="J717" i="51"/>
  <c r="L717" i="51" s="1"/>
  <c r="M717" i="51" s="1"/>
  <c r="J154" i="51"/>
  <c r="L154" i="51" s="1"/>
  <c r="M154" i="51" s="1"/>
  <c r="I336" i="51"/>
  <c r="I127" i="51"/>
  <c r="I447" i="54"/>
  <c r="J120" i="51"/>
  <c r="L120" i="51" s="1"/>
  <c r="M120" i="51" s="1"/>
  <c r="J588" i="51"/>
  <c r="L588" i="51" s="1"/>
  <c r="M588" i="51" s="1"/>
  <c r="J676" i="51"/>
  <c r="L676" i="51" s="1"/>
  <c r="M676" i="51" s="1"/>
  <c r="J224" i="51"/>
  <c r="L224" i="51" s="1"/>
  <c r="M224" i="51" s="1"/>
  <c r="J660" i="51"/>
  <c r="L660" i="51" s="1"/>
  <c r="M660" i="51" s="1"/>
  <c r="I411" i="54"/>
  <c r="J189" i="51"/>
  <c r="L189" i="51" s="1"/>
  <c r="M189" i="51" s="1"/>
  <c r="J269" i="51"/>
  <c r="L269" i="51" s="1"/>
  <c r="M269" i="51" s="1"/>
  <c r="J49" i="51"/>
  <c r="L49" i="51" s="1"/>
  <c r="M49" i="51" s="1"/>
  <c r="J33" i="51"/>
  <c r="L33" i="51" s="1"/>
  <c r="M33" i="51" s="1"/>
  <c r="I96" i="51"/>
  <c r="I735" i="51"/>
  <c r="J519" i="51"/>
  <c r="L519" i="51" s="1"/>
  <c r="M519" i="51" s="1"/>
  <c r="J694" i="51"/>
  <c r="L694" i="51" s="1"/>
  <c r="M694" i="51" s="1"/>
  <c r="I130" i="51"/>
  <c r="I455" i="54"/>
  <c r="J289" i="51"/>
  <c r="L289" i="51" s="1"/>
  <c r="M289" i="51" s="1"/>
  <c r="I330" i="51"/>
  <c r="J253" i="51"/>
  <c r="L253" i="51" s="1"/>
  <c r="M253" i="51" s="1"/>
  <c r="J184" i="51"/>
  <c r="L184" i="51" s="1"/>
  <c r="M184" i="51" s="1"/>
  <c r="I628" i="51"/>
  <c r="J734" i="51"/>
  <c r="L734" i="51" s="1"/>
  <c r="M734" i="51" s="1"/>
  <c r="J590" i="51"/>
  <c r="L590" i="51" s="1"/>
  <c r="M590" i="51" s="1"/>
  <c r="J188" i="54"/>
  <c r="L188" i="54" s="1"/>
  <c r="M188" i="54" s="1"/>
  <c r="J242" i="54"/>
  <c r="L242" i="54" s="1"/>
  <c r="M242" i="54" s="1"/>
  <c r="Y86" i="1"/>
  <c r="Z86" i="1" s="1"/>
  <c r="J208" i="54"/>
  <c r="L208" i="54" s="1"/>
  <c r="M208" i="54" s="1"/>
  <c r="Y22" i="1"/>
  <c r="Z22" i="1" s="1"/>
  <c r="J303" i="54"/>
  <c r="L303" i="54" s="1"/>
  <c r="M303" i="54" s="1"/>
  <c r="I205" i="54"/>
  <c r="I488" i="51"/>
  <c r="I343" i="54"/>
  <c r="I35" i="54"/>
  <c r="Y34" i="1"/>
  <c r="Z34" i="1" s="1"/>
  <c r="J34" i="54"/>
  <c r="L34" i="54" s="1"/>
  <c r="M34" i="54" s="1"/>
  <c r="Y56" i="1"/>
  <c r="Z56" i="1" s="1"/>
  <c r="J88" i="54"/>
  <c r="L88" i="54" s="1"/>
  <c r="M88" i="54" s="1"/>
  <c r="Y36" i="1"/>
  <c r="Z36" i="1" s="1"/>
  <c r="J421" i="54"/>
  <c r="L421" i="54" s="1"/>
  <c r="M421" i="54" s="1"/>
  <c r="I620" i="54"/>
  <c r="I337" i="51"/>
  <c r="I731" i="54"/>
  <c r="I436" i="54"/>
  <c r="Y593" i="1"/>
  <c r="Z593" i="1" s="1"/>
  <c r="J651" i="54"/>
  <c r="L651" i="54" s="1"/>
  <c r="M651" i="54" s="1"/>
  <c r="J579" i="51"/>
  <c r="L579" i="51" s="1"/>
  <c r="M579" i="51" s="1"/>
  <c r="Y561" i="1"/>
  <c r="Z561" i="1" s="1"/>
  <c r="J646" i="51"/>
  <c r="L646" i="51" s="1"/>
  <c r="M646" i="51" s="1"/>
  <c r="Y537" i="1"/>
  <c r="Z537" i="1" s="1"/>
  <c r="J126" i="51"/>
  <c r="L126" i="51" s="1"/>
  <c r="M126" i="51" s="1"/>
  <c r="Y529" i="1"/>
  <c r="Z529" i="1" s="1"/>
  <c r="J229" i="51"/>
  <c r="L229" i="51" s="1"/>
  <c r="M229" i="51" s="1"/>
  <c r="Y393" i="1"/>
  <c r="Z393" i="1" s="1"/>
  <c r="J537" i="54"/>
  <c r="L537" i="54" s="1"/>
  <c r="M537" i="54" s="1"/>
  <c r="I331" i="54"/>
  <c r="I242" i="51"/>
  <c r="Y301" i="1"/>
  <c r="Z301" i="1" s="1"/>
  <c r="J161" i="51"/>
  <c r="L161" i="51" s="1"/>
  <c r="M161" i="51" s="1"/>
  <c r="Y277" i="1"/>
  <c r="Z277" i="1" s="1"/>
  <c r="J581" i="51"/>
  <c r="L581" i="51" s="1"/>
  <c r="M581" i="51" s="1"/>
  <c r="Y141" i="1"/>
  <c r="Z141" i="1" s="1"/>
  <c r="J603" i="51"/>
  <c r="L603" i="51" s="1"/>
  <c r="M603" i="51" s="1"/>
  <c r="Y105" i="1"/>
  <c r="Z105" i="1" s="1"/>
  <c r="J442" i="54"/>
  <c r="L442" i="54" s="1"/>
  <c r="M442" i="54" s="1"/>
  <c r="I700" i="54"/>
  <c r="I671" i="54"/>
  <c r="I619" i="51"/>
  <c r="I747" i="54"/>
  <c r="I412" i="54"/>
  <c r="I357" i="51"/>
  <c r="Y528" i="1"/>
  <c r="Z528" i="1" s="1"/>
  <c r="J117" i="54"/>
  <c r="L117" i="54" s="1"/>
  <c r="M117" i="54" s="1"/>
  <c r="Y504" i="1"/>
  <c r="Z504" i="1" s="1"/>
  <c r="J449" i="54"/>
  <c r="L449" i="54" s="1"/>
  <c r="M449" i="54" s="1"/>
  <c r="Y432" i="1"/>
  <c r="Z432" i="1" s="1"/>
  <c r="J26" i="54"/>
  <c r="L26" i="54" s="1"/>
  <c r="M26" i="54" s="1"/>
  <c r="Y360" i="1"/>
  <c r="Z360" i="1" s="1"/>
  <c r="J706" i="54"/>
  <c r="L706" i="54" s="1"/>
  <c r="M706" i="54" s="1"/>
  <c r="Y344" i="1"/>
  <c r="Z344" i="1" s="1"/>
  <c r="J332" i="51"/>
  <c r="L332" i="51" s="1"/>
  <c r="M332" i="51" s="1"/>
  <c r="Y312" i="1"/>
  <c r="Z312" i="1" s="1"/>
  <c r="J259" i="51"/>
  <c r="L259" i="51" s="1"/>
  <c r="M259" i="51" s="1"/>
  <c r="Y296" i="1"/>
  <c r="Z296" i="1" s="1"/>
  <c r="J175" i="54"/>
  <c r="L175" i="54" s="1"/>
  <c r="M175" i="54" s="1"/>
  <c r="Y288" i="1"/>
  <c r="Z288" i="1" s="1"/>
  <c r="J237" i="54"/>
  <c r="L237" i="54" s="1"/>
  <c r="M237" i="54" s="1"/>
  <c r="Y256" i="1"/>
  <c r="Z256" i="1" s="1"/>
  <c r="J735" i="51"/>
  <c r="L735" i="51" s="1"/>
  <c r="M735" i="51" s="1"/>
  <c r="I512" i="54"/>
  <c r="I102" i="51"/>
  <c r="I452" i="54"/>
  <c r="I528" i="51"/>
  <c r="I124" i="54"/>
  <c r="I152" i="54"/>
  <c r="I638" i="51"/>
  <c r="I609" i="54"/>
  <c r="I517" i="54"/>
  <c r="I593" i="51"/>
  <c r="I438" i="54"/>
  <c r="I546" i="51"/>
  <c r="I361" i="54"/>
  <c r="I137" i="51"/>
  <c r="J368" i="51"/>
  <c r="L368" i="51" s="1"/>
  <c r="M368" i="51" s="1"/>
  <c r="J657" i="54"/>
  <c r="L657" i="54" s="1"/>
  <c r="M657" i="54" s="1"/>
  <c r="J40" i="51"/>
  <c r="L40" i="51" s="1"/>
  <c r="M40" i="51" s="1"/>
  <c r="J75" i="51"/>
  <c r="L75" i="51" s="1"/>
  <c r="M75" i="51" s="1"/>
  <c r="J691" i="54"/>
  <c r="L691" i="54" s="1"/>
  <c r="M691" i="54" s="1"/>
  <c r="J136" i="51"/>
  <c r="L136" i="51" s="1"/>
  <c r="M136" i="51" s="1"/>
  <c r="Y547" i="1"/>
  <c r="Z547" i="1" s="1"/>
  <c r="J576" i="51"/>
  <c r="L576" i="51" s="1"/>
  <c r="M576" i="51" s="1"/>
  <c r="Y531" i="1"/>
  <c r="Z531" i="1" s="1"/>
  <c r="J54" i="51"/>
  <c r="L54" i="51" s="1"/>
  <c r="M54" i="51" s="1"/>
  <c r="Y523" i="1"/>
  <c r="Z523" i="1" s="1"/>
  <c r="J61" i="51"/>
  <c r="L61" i="51" s="1"/>
  <c r="M61" i="51" s="1"/>
  <c r="Y515" i="1"/>
  <c r="Z515" i="1" s="1"/>
  <c r="J13" i="54"/>
  <c r="L13" i="54" s="1"/>
  <c r="M13" i="54" s="1"/>
  <c r="Y499" i="1"/>
  <c r="Z499" i="1" s="1"/>
  <c r="J50" i="51"/>
  <c r="L50" i="51" s="1"/>
  <c r="M50" i="51" s="1"/>
  <c r="Y491" i="1"/>
  <c r="Z491" i="1" s="1"/>
  <c r="J475" i="51"/>
  <c r="L475" i="51" s="1"/>
  <c r="M475" i="51" s="1"/>
  <c r="I481" i="54"/>
  <c r="I325" i="51"/>
  <c r="I133" i="54"/>
  <c r="I11" i="51"/>
  <c r="I234" i="54"/>
  <c r="I211" i="51"/>
  <c r="I372" i="54"/>
  <c r="I348" i="54"/>
  <c r="I417" i="54"/>
  <c r="I362" i="54"/>
  <c r="Y311" i="1"/>
  <c r="Z311" i="1" s="1"/>
  <c r="J717" i="54"/>
  <c r="L717" i="54" s="1"/>
  <c r="M717" i="54" s="1"/>
  <c r="Y295" i="1"/>
  <c r="Z295" i="1" s="1"/>
  <c r="J366" i="54"/>
  <c r="L366" i="54" s="1"/>
  <c r="M366" i="54" s="1"/>
  <c r="J102" i="51"/>
  <c r="L102" i="51" s="1"/>
  <c r="M102" i="51" s="1"/>
  <c r="I219" i="54"/>
  <c r="I266" i="54"/>
  <c r="I463" i="54"/>
  <c r="I75" i="54"/>
  <c r="I201" i="54"/>
  <c r="I160" i="54"/>
  <c r="I405" i="54"/>
  <c r="I745" i="54"/>
  <c r="I625" i="54"/>
  <c r="I209" i="54"/>
  <c r="I16" i="54"/>
  <c r="I726" i="54"/>
  <c r="I264" i="54"/>
  <c r="I728" i="54"/>
  <c r="I605" i="54"/>
  <c r="I669" i="54"/>
  <c r="I46" i="54"/>
  <c r="I167" i="54"/>
  <c r="I126" i="54"/>
  <c r="I725" i="54"/>
  <c r="I131" i="54"/>
  <c r="I599" i="54"/>
  <c r="I454" i="54"/>
  <c r="I739" i="54"/>
  <c r="I667" i="54"/>
  <c r="I697" i="54"/>
  <c r="I44" i="54"/>
  <c r="I269" i="54"/>
  <c r="I698" i="51"/>
  <c r="I324" i="51"/>
  <c r="I449" i="54"/>
  <c r="J588" i="54"/>
  <c r="L588" i="54" s="1"/>
  <c r="M588" i="54" s="1"/>
  <c r="J100" i="54"/>
  <c r="L100" i="54" s="1"/>
  <c r="M100" i="54" s="1"/>
  <c r="I350" i="54"/>
  <c r="I324" i="54"/>
  <c r="I679" i="54"/>
  <c r="I505" i="54"/>
  <c r="I322" i="54"/>
  <c r="I756" i="54"/>
  <c r="I606" i="54"/>
  <c r="I656" i="54"/>
  <c r="I627" i="54"/>
  <c r="I181" i="54"/>
  <c r="I621" i="54"/>
  <c r="I666" i="54"/>
  <c r="I636" i="54"/>
  <c r="I341" i="54"/>
  <c r="I374" i="54"/>
  <c r="I17" i="54"/>
  <c r="I29" i="54"/>
  <c r="I123" i="54"/>
  <c r="I713" i="54"/>
  <c r="I623" i="54"/>
  <c r="I299" i="54"/>
  <c r="I506" i="54"/>
  <c r="I306" i="54"/>
  <c r="I640" i="54"/>
  <c r="I93" i="54"/>
  <c r="I53" i="54"/>
  <c r="I536" i="54"/>
  <c r="I413" i="54"/>
  <c r="I296" i="54"/>
  <c r="I365" i="54"/>
  <c r="I441" i="54"/>
  <c r="I724" i="54"/>
  <c r="I595" i="54"/>
  <c r="I453" i="54"/>
  <c r="I562" i="54"/>
  <c r="I398" i="54"/>
  <c r="I215" i="54"/>
  <c r="I594" i="54"/>
  <c r="I169" i="54"/>
  <c r="I720" i="54"/>
  <c r="I47" i="54"/>
  <c r="I647" i="54"/>
  <c r="I122" i="54"/>
  <c r="I422" i="54"/>
  <c r="I272" i="54"/>
  <c r="I89" i="54"/>
  <c r="I729" i="54"/>
  <c r="I560" i="54"/>
  <c r="I103" i="54"/>
  <c r="I146" i="54"/>
  <c r="I603" i="54"/>
  <c r="I531" i="54"/>
  <c r="I631" i="54"/>
  <c r="I635" i="54"/>
  <c r="I587" i="54"/>
  <c r="I193" i="54"/>
  <c r="I24" i="54"/>
  <c r="I353" i="54"/>
  <c r="I557" i="54"/>
  <c r="I514" i="54"/>
  <c r="I407" i="54"/>
  <c r="I701" i="54"/>
  <c r="I611" i="54"/>
  <c r="I194" i="54"/>
  <c r="I735" i="54"/>
  <c r="I340" i="54"/>
  <c r="I82" i="54"/>
  <c r="I564" i="54"/>
  <c r="I286" i="54"/>
  <c r="I681" i="54"/>
  <c r="I717" i="54"/>
  <c r="I256" i="54"/>
  <c r="I357" i="54"/>
  <c r="I479" i="54"/>
  <c r="I91" i="54"/>
  <c r="I76" i="54"/>
  <c r="I504" i="54"/>
  <c r="I37" i="54"/>
  <c r="I61" i="54"/>
  <c r="I749" i="54"/>
  <c r="I67" i="54"/>
  <c r="I295" i="54"/>
  <c r="I569" i="54"/>
  <c r="I670" i="54"/>
  <c r="I744" i="54"/>
  <c r="I281" i="54"/>
  <c r="I339" i="54"/>
  <c r="I565" i="54"/>
  <c r="I626" i="54"/>
  <c r="I518" i="54"/>
  <c r="I440" i="54"/>
  <c r="I187" i="54"/>
  <c r="I221" i="54"/>
  <c r="I592" i="54"/>
  <c r="J18" i="54"/>
  <c r="L18" i="54" s="1"/>
  <c r="M18" i="54" s="1"/>
  <c r="I652" i="54"/>
  <c r="I323" i="54"/>
  <c r="I326" i="54"/>
  <c r="I581" i="54"/>
  <c r="I690" i="54"/>
  <c r="I95" i="54"/>
  <c r="I653" i="54"/>
  <c r="I740" i="54"/>
  <c r="I390" i="54"/>
  <c r="I184" i="54"/>
  <c r="I478" i="54"/>
  <c r="I274" i="54"/>
  <c r="I646" i="54"/>
  <c r="I629" i="54"/>
  <c r="I150" i="54"/>
  <c r="I710" i="54"/>
  <c r="I424" i="54"/>
  <c r="I699" i="54"/>
  <c r="I166" i="54"/>
  <c r="I676" i="54"/>
  <c r="I556" i="54"/>
  <c r="I650" i="54"/>
  <c r="I546" i="54"/>
  <c r="I718" i="54"/>
  <c r="I645" i="54"/>
  <c r="I532" i="54"/>
  <c r="I327" i="54"/>
  <c r="I499" i="54"/>
  <c r="I580" i="54"/>
  <c r="I397" i="54"/>
  <c r="I601" i="54"/>
  <c r="I34" i="54"/>
  <c r="I330" i="54"/>
  <c r="I290" i="54"/>
  <c r="I332" i="54"/>
  <c r="I613" i="54"/>
  <c r="J417" i="51"/>
  <c r="L417" i="51" s="1"/>
  <c r="M417" i="51" s="1"/>
  <c r="J221" i="51"/>
  <c r="L221" i="51" s="1"/>
  <c r="M221" i="51" s="1"/>
  <c r="I177" i="54"/>
  <c r="I615" i="54"/>
  <c r="I408" i="54"/>
  <c r="I229" i="54"/>
  <c r="I428" i="54"/>
  <c r="I472" i="54"/>
  <c r="I58" i="54"/>
  <c r="I423" i="54"/>
  <c r="I548" i="54"/>
  <c r="I607" i="54"/>
  <c r="I182" i="54"/>
  <c r="I552" i="54"/>
  <c r="I591" i="54"/>
  <c r="I54" i="54"/>
  <c r="I632" i="54"/>
  <c r="I465" i="54"/>
  <c r="I224" i="54"/>
  <c r="I56" i="54"/>
  <c r="I248" i="54"/>
  <c r="I633" i="54"/>
  <c r="I530" i="54"/>
  <c r="I218" i="54"/>
  <c r="I392" i="54"/>
  <c r="I270" i="54"/>
  <c r="I345" i="54"/>
  <c r="I418" i="54"/>
  <c r="I501" i="54"/>
  <c r="I420" i="54"/>
  <c r="I159" i="54"/>
  <c r="I371" i="54"/>
  <c r="I36" i="54"/>
  <c r="I179" i="54"/>
  <c r="I22" i="54"/>
  <c r="I491" i="54"/>
  <c r="I554" i="54"/>
  <c r="I555" i="54"/>
  <c r="I568" i="54"/>
  <c r="I388" i="54"/>
  <c r="J419" i="54"/>
  <c r="L419" i="54" s="1"/>
  <c r="M419" i="54" s="1"/>
  <c r="I334" i="54"/>
  <c r="I12" i="54"/>
  <c r="I363" i="54"/>
  <c r="I573" i="54"/>
  <c r="I262" i="54"/>
  <c r="I665" i="54"/>
  <c r="I170" i="54"/>
  <c r="I80" i="54"/>
  <c r="I507" i="54"/>
  <c r="I114" i="54"/>
  <c r="I716" i="54"/>
  <c r="I378" i="54"/>
  <c r="I202" i="54"/>
  <c r="I211" i="54"/>
  <c r="I57" i="54"/>
  <c r="I493" i="54"/>
  <c r="I600" i="54"/>
  <c r="I733" i="54"/>
  <c r="I244" i="54"/>
  <c r="I107" i="54"/>
  <c r="I87" i="54"/>
  <c r="I318" i="54"/>
  <c r="I249" i="54"/>
  <c r="I298" i="54"/>
  <c r="I598" i="54"/>
  <c r="I539" i="54"/>
  <c r="I129" i="54"/>
  <c r="I19" i="54"/>
  <c r="I404" i="54"/>
  <c r="I396" i="54"/>
  <c r="I59" i="54"/>
  <c r="I662" i="54"/>
  <c r="I52" i="54"/>
  <c r="I14" i="54"/>
  <c r="I212" i="54"/>
  <c r="I64" i="54"/>
  <c r="I220" i="54"/>
  <c r="I698" i="54"/>
  <c r="I127" i="54"/>
  <c r="I664" i="54"/>
  <c r="I175" i="54"/>
  <c r="I213" i="54"/>
  <c r="I558" i="54"/>
  <c r="I250" i="54"/>
  <c r="I203" i="54"/>
  <c r="I151" i="54"/>
  <c r="I252" i="54"/>
  <c r="I634" i="54"/>
  <c r="I410" i="54"/>
  <c r="I616" i="54"/>
  <c r="I354" i="54"/>
  <c r="I583" i="54"/>
  <c r="I703" i="54"/>
  <c r="I628" i="54"/>
  <c r="I291" i="54"/>
  <c r="I403" i="54"/>
  <c r="I135" i="54"/>
  <c r="I92" i="54"/>
  <c r="I471" i="54"/>
  <c r="I578" i="54"/>
  <c r="I540" i="54"/>
  <c r="I199" i="54"/>
  <c r="I344" i="54"/>
  <c r="I315" i="54"/>
  <c r="I143" i="54"/>
  <c r="I618" i="54"/>
  <c r="I69" i="54"/>
  <c r="I730" i="54"/>
  <c r="I246" i="54"/>
  <c r="I685" i="54"/>
  <c r="I164" i="54"/>
  <c r="I686" i="54"/>
  <c r="I617" i="54"/>
  <c r="I715" i="54"/>
  <c r="I443" i="54"/>
  <c r="I317" i="54"/>
  <c r="I197" i="54"/>
  <c r="I373" i="54"/>
  <c r="I457" i="54"/>
  <c r="I356" i="54"/>
  <c r="I707" i="54"/>
  <c r="I680" i="54"/>
  <c r="I98" i="54"/>
  <c r="I41" i="54"/>
  <c r="I737" i="54"/>
  <c r="I163" i="54"/>
  <c r="I153" i="54"/>
  <c r="I570" i="54"/>
  <c r="I705" i="54"/>
  <c r="I15" i="54"/>
  <c r="I446" i="54"/>
  <c r="I305" i="54"/>
  <c r="I240" i="54"/>
  <c r="I509" i="54"/>
  <c r="I516" i="54"/>
  <c r="I456" i="54"/>
  <c r="I20" i="54"/>
  <c r="I678" i="54"/>
  <c r="I563" i="54"/>
  <c r="I535" i="54"/>
  <c r="I527" i="51"/>
  <c r="I279" i="51"/>
  <c r="I531" i="51"/>
  <c r="J536" i="51"/>
  <c r="L536" i="51" s="1"/>
  <c r="M536" i="51" s="1"/>
  <c r="I603" i="51"/>
  <c r="I348" i="51"/>
  <c r="I551" i="51"/>
  <c r="I418" i="51"/>
  <c r="J73" i="51"/>
  <c r="L73" i="51" s="1"/>
  <c r="M73" i="51" s="1"/>
  <c r="J362" i="51"/>
  <c r="L362" i="51" s="1"/>
  <c r="M362" i="51" s="1"/>
  <c r="I243" i="51"/>
  <c r="J315" i="51"/>
  <c r="L315" i="51" s="1"/>
  <c r="M315" i="51" s="1"/>
  <c r="I283" i="51"/>
  <c r="J702" i="51"/>
  <c r="L702" i="51" s="1"/>
  <c r="M702" i="51" s="1"/>
  <c r="I62" i="51"/>
  <c r="J401" i="51"/>
  <c r="L401" i="51" s="1"/>
  <c r="M401" i="51" s="1"/>
  <c r="I639" i="51"/>
  <c r="I587" i="51"/>
  <c r="I579" i="51"/>
  <c r="I80" i="51"/>
  <c r="I120" i="51"/>
  <c r="I473" i="51"/>
  <c r="I654" i="51"/>
  <c r="J555" i="51"/>
  <c r="L555" i="51" s="1"/>
  <c r="M555" i="51" s="1"/>
  <c r="J333" i="51"/>
  <c r="L333" i="51" s="1"/>
  <c r="M333" i="51" s="1"/>
  <c r="I322" i="51"/>
  <c r="I705" i="51"/>
  <c r="I728" i="51"/>
  <c r="I145" i="51"/>
  <c r="I292" i="51"/>
  <c r="I98" i="51"/>
  <c r="I400" i="51"/>
  <c r="I487" i="51"/>
  <c r="I399" i="51"/>
  <c r="I169" i="51"/>
  <c r="J145" i="51"/>
  <c r="L145" i="51" s="1"/>
  <c r="M145" i="51" s="1"/>
  <c r="J587" i="51"/>
  <c r="L587" i="51" s="1"/>
  <c r="M587" i="51" s="1"/>
  <c r="I437" i="51"/>
  <c r="I449" i="51"/>
  <c r="I22" i="51"/>
  <c r="I112" i="51"/>
  <c r="I621" i="51"/>
  <c r="I359" i="51"/>
  <c r="I152" i="51"/>
  <c r="I410" i="51"/>
  <c r="J503" i="51"/>
  <c r="L503" i="51" s="1"/>
  <c r="M503" i="51" s="1"/>
  <c r="I601" i="51"/>
  <c r="I327" i="51"/>
  <c r="I20" i="51"/>
  <c r="I432" i="51"/>
  <c r="I334" i="51"/>
  <c r="J257" i="51"/>
  <c r="L257" i="51" s="1"/>
  <c r="M257" i="51" s="1"/>
  <c r="I686" i="51"/>
  <c r="I274" i="51"/>
  <c r="I376" i="51"/>
  <c r="I753" i="51"/>
  <c r="I456" i="51"/>
  <c r="I617" i="51"/>
  <c r="I543" i="51"/>
  <c r="I316" i="51"/>
  <c r="I529" i="51"/>
  <c r="I461" i="51"/>
  <c r="J706" i="51"/>
  <c r="L706" i="51" s="1"/>
  <c r="M706" i="51" s="1"/>
  <c r="I710" i="51"/>
  <c r="I505" i="51"/>
  <c r="I749" i="51"/>
  <c r="I615" i="51"/>
  <c r="I506" i="51"/>
  <c r="I745" i="51"/>
  <c r="I151" i="51"/>
  <c r="I555" i="51"/>
  <c r="I328" i="51"/>
  <c r="I41" i="51"/>
  <c r="I687" i="51"/>
  <c r="I623" i="51"/>
  <c r="J42" i="51"/>
  <c r="L42" i="51" s="1"/>
  <c r="M42" i="51" s="1"/>
  <c r="J206" i="51"/>
  <c r="L206" i="51" s="1"/>
  <c r="M206" i="51" s="1"/>
  <c r="I700" i="51"/>
  <c r="I646" i="51"/>
  <c r="I585" i="51"/>
  <c r="J297" i="51"/>
  <c r="L297" i="51" s="1"/>
  <c r="M297" i="51" s="1"/>
  <c r="J595" i="51"/>
  <c r="L595" i="51" s="1"/>
  <c r="M595" i="51" s="1"/>
  <c r="I345" i="51"/>
  <c r="J100" i="51"/>
  <c r="L100" i="51" s="1"/>
  <c r="M100" i="51" s="1"/>
  <c r="J157" i="51"/>
  <c r="L157" i="51" s="1"/>
  <c r="M157" i="51" s="1"/>
  <c r="I549" i="51"/>
  <c r="I702" i="51"/>
  <c r="I736" i="51"/>
  <c r="I665" i="51"/>
  <c r="I666" i="51"/>
  <c r="I254" i="51"/>
  <c r="I512" i="51"/>
  <c r="I131" i="51"/>
  <c r="I143" i="51"/>
  <c r="I88" i="51"/>
  <c r="I631" i="51"/>
  <c r="I329" i="51"/>
  <c r="I223" i="51"/>
  <c r="I269" i="51"/>
  <c r="I636" i="51"/>
  <c r="I446" i="51"/>
  <c r="I618" i="51"/>
  <c r="I225" i="51"/>
  <c r="I481" i="51"/>
  <c r="I342" i="51"/>
  <c r="I746" i="51"/>
  <c r="I634" i="51"/>
  <c r="I672" i="51"/>
  <c r="I608" i="51"/>
  <c r="I626" i="51"/>
  <c r="I591" i="51"/>
  <c r="I156" i="51"/>
  <c r="I500" i="51"/>
  <c r="J420" i="51"/>
  <c r="L420" i="51" s="1"/>
  <c r="M420" i="51" s="1"/>
  <c r="I530" i="51"/>
  <c r="I730" i="51"/>
  <c r="I136" i="51"/>
  <c r="I464" i="51"/>
  <c r="J500" i="51"/>
  <c r="L500" i="51" s="1"/>
  <c r="M500" i="51" s="1"/>
  <c r="I247" i="51"/>
  <c r="J516" i="51"/>
  <c r="L516" i="51" s="1"/>
  <c r="M516" i="51" s="1"/>
  <c r="J390" i="51"/>
  <c r="L390" i="51" s="1"/>
  <c r="M390" i="51" s="1"/>
  <c r="I287" i="51"/>
  <c r="J187" i="51"/>
  <c r="L187" i="51" s="1"/>
  <c r="M187" i="51" s="1"/>
  <c r="I164" i="51"/>
  <c r="J134" i="51"/>
  <c r="L134" i="51" s="1"/>
  <c r="M134" i="51" s="1"/>
  <c r="I640" i="51"/>
  <c r="I574" i="51"/>
  <c r="I651" i="51"/>
  <c r="I110" i="51"/>
  <c r="I504" i="51"/>
  <c r="J243" i="51"/>
  <c r="L243" i="51" s="1"/>
  <c r="M243" i="51" s="1"/>
  <c r="J292" i="51"/>
  <c r="L292" i="51" s="1"/>
  <c r="M292" i="51" s="1"/>
  <c r="J359" i="51"/>
  <c r="L359" i="51" s="1"/>
  <c r="M359" i="51" s="1"/>
  <c r="J461" i="51"/>
  <c r="L461" i="51" s="1"/>
  <c r="M461" i="51" s="1"/>
  <c r="J751" i="51"/>
  <c r="L751" i="51" s="1"/>
  <c r="M751" i="51" s="1"/>
  <c r="J281" i="54"/>
  <c r="L281" i="54" s="1"/>
  <c r="M281" i="54" s="1"/>
  <c r="J584" i="54"/>
  <c r="L584" i="54" s="1"/>
  <c r="M584" i="54" s="1"/>
  <c r="I120" i="54"/>
  <c r="I124" i="51"/>
  <c r="I394" i="51"/>
  <c r="I346" i="51"/>
  <c r="I732" i="51"/>
  <c r="J249" i="51"/>
  <c r="L249" i="51" s="1"/>
  <c r="M249" i="51" s="1"/>
  <c r="I713" i="51"/>
  <c r="I468" i="51"/>
  <c r="J307" i="51"/>
  <c r="L307" i="51" s="1"/>
  <c r="M307" i="51" s="1"/>
  <c r="J597" i="51"/>
  <c r="L597" i="51" s="1"/>
  <c r="M597" i="51" s="1"/>
  <c r="J47" i="51"/>
  <c r="L47" i="51" s="1"/>
  <c r="M47" i="51" s="1"/>
  <c r="I739" i="51"/>
  <c r="J258" i="51"/>
  <c r="L258" i="51" s="1"/>
  <c r="M258" i="51" s="1"/>
  <c r="I142" i="51"/>
  <c r="J710" i="51"/>
  <c r="L710" i="51" s="1"/>
  <c r="M710" i="51" s="1"/>
  <c r="I115" i="51"/>
  <c r="J405" i="51"/>
  <c r="L405" i="51" s="1"/>
  <c r="M405" i="51" s="1"/>
  <c r="I459" i="51"/>
  <c r="I75" i="51"/>
  <c r="I311" i="51"/>
  <c r="I189" i="51"/>
  <c r="I693" i="51"/>
  <c r="I297" i="51"/>
  <c r="I185" i="51"/>
  <c r="J411" i="51"/>
  <c r="L411" i="51" s="1"/>
  <c r="M411" i="51" s="1"/>
  <c r="I669" i="51"/>
  <c r="I108" i="51"/>
  <c r="J193" i="51"/>
  <c r="L193" i="51" s="1"/>
  <c r="M193" i="51" s="1"/>
  <c r="I344" i="51"/>
  <c r="I510" i="51"/>
  <c r="J625" i="51"/>
  <c r="L625" i="51" s="1"/>
  <c r="M625" i="51" s="1"/>
  <c r="I43" i="51"/>
  <c r="I404" i="51"/>
  <c r="I516" i="51"/>
  <c r="I662" i="51"/>
  <c r="J96" i="51"/>
  <c r="L96" i="51" s="1"/>
  <c r="M96" i="51" s="1"/>
  <c r="J95" i="51"/>
  <c r="L95" i="51" s="1"/>
  <c r="M95" i="51" s="1"/>
  <c r="I673" i="51"/>
  <c r="I719" i="51"/>
  <c r="J22" i="51"/>
  <c r="L22" i="51" s="1"/>
  <c r="M22" i="51" s="1"/>
  <c r="I238" i="51"/>
  <c r="J344" i="51"/>
  <c r="L344" i="51" s="1"/>
  <c r="M344" i="51" s="1"/>
  <c r="J163" i="51"/>
  <c r="L163" i="51" s="1"/>
  <c r="M163" i="51" s="1"/>
  <c r="I202" i="51"/>
  <c r="I450" i="51"/>
  <c r="I217" i="51"/>
  <c r="I366" i="51"/>
  <c r="I234" i="51"/>
  <c r="I460" i="51"/>
  <c r="I701" i="51"/>
  <c r="I353" i="51"/>
  <c r="I576" i="51"/>
  <c r="I19" i="51"/>
  <c r="I163" i="51"/>
  <c r="I45" i="51"/>
  <c r="I201" i="51"/>
  <c r="I448" i="51"/>
  <c r="J402" i="51"/>
  <c r="L402" i="51" s="1"/>
  <c r="M402" i="51" s="1"/>
  <c r="J662" i="51"/>
  <c r="L662" i="51" s="1"/>
  <c r="M662" i="51" s="1"/>
  <c r="J290" i="51"/>
  <c r="L290" i="51" s="1"/>
  <c r="M290" i="51" s="1"/>
  <c r="J384" i="51"/>
  <c r="L384" i="51" s="1"/>
  <c r="M384" i="51" s="1"/>
  <c r="J142" i="51"/>
  <c r="L142" i="51" s="1"/>
  <c r="M142" i="51" s="1"/>
  <c r="J324" i="51"/>
  <c r="L324" i="51" s="1"/>
  <c r="M324" i="51" s="1"/>
  <c r="I332" i="51"/>
  <c r="I694" i="51"/>
  <c r="J639" i="51"/>
  <c r="L639" i="51" s="1"/>
  <c r="M639" i="51" s="1"/>
  <c r="I658" i="51"/>
  <c r="I285" i="51"/>
  <c r="J615" i="51"/>
  <c r="L615" i="51" s="1"/>
  <c r="M615" i="51" s="1"/>
  <c r="J262" i="51"/>
  <c r="L262" i="51" s="1"/>
  <c r="M262" i="51" s="1"/>
  <c r="I612" i="51"/>
  <c r="J68" i="51"/>
  <c r="L68" i="51" s="1"/>
  <c r="M68" i="51" s="1"/>
  <c r="I403" i="51"/>
  <c r="J411" i="54"/>
  <c r="L411" i="54" s="1"/>
  <c r="M411" i="54" s="1"/>
  <c r="I689" i="51"/>
  <c r="J636" i="51"/>
  <c r="L636" i="51" s="1"/>
  <c r="M636" i="51" s="1"/>
  <c r="J541" i="51"/>
  <c r="L541" i="51" s="1"/>
  <c r="M541" i="51" s="1"/>
  <c r="I196" i="51"/>
  <c r="I24" i="51"/>
  <c r="J55" i="51"/>
  <c r="L55" i="51" s="1"/>
  <c r="M55" i="51" s="1"/>
  <c r="I395" i="51"/>
  <c r="I197" i="51"/>
  <c r="J223" i="51"/>
  <c r="L223" i="51" s="1"/>
  <c r="M223" i="51" s="1"/>
  <c r="I341" i="51"/>
  <c r="I425" i="51"/>
  <c r="J58" i="51"/>
  <c r="L58" i="51" s="1"/>
  <c r="M58" i="51" s="1"/>
  <c r="I306" i="51"/>
  <c r="J141" i="51"/>
  <c r="L141" i="51" s="1"/>
  <c r="M141" i="51" s="1"/>
  <c r="J98" i="51"/>
  <c r="L98" i="51" s="1"/>
  <c r="M98" i="51" s="1"/>
  <c r="I175" i="51"/>
  <c r="I480" i="51"/>
  <c r="I277" i="51"/>
  <c r="J295" i="51"/>
  <c r="L295" i="51" s="1"/>
  <c r="M295" i="51" s="1"/>
  <c r="J156" i="51"/>
  <c r="L156" i="51" s="1"/>
  <c r="M156" i="51" s="1"/>
  <c r="J352" i="54"/>
  <c r="L352" i="54" s="1"/>
  <c r="M352" i="54" s="1"/>
  <c r="J305" i="54"/>
  <c r="L305" i="54" s="1"/>
  <c r="M305" i="54" s="1"/>
  <c r="J51" i="54"/>
  <c r="L51" i="54" s="1"/>
  <c r="M51" i="54" s="1"/>
  <c r="J347" i="54"/>
  <c r="L347" i="54" s="1"/>
  <c r="M347" i="54" s="1"/>
  <c r="J25" i="54"/>
  <c r="L25" i="54" s="1"/>
  <c r="M25" i="54" s="1"/>
  <c r="J340" i="54"/>
  <c r="L340" i="54" s="1"/>
  <c r="M340" i="54" s="1"/>
  <c r="I311" i="54"/>
  <c r="I381" i="51"/>
  <c r="J286" i="51"/>
  <c r="L286" i="51" s="1"/>
  <c r="M286" i="51" s="1"/>
  <c r="J471" i="51"/>
  <c r="L471" i="51" s="1"/>
  <c r="M471" i="51" s="1"/>
  <c r="J242" i="51"/>
  <c r="L242" i="51" s="1"/>
  <c r="M242" i="51" s="1"/>
  <c r="I266" i="51"/>
  <c r="I604" i="51"/>
  <c r="I364" i="51"/>
  <c r="I221" i="51"/>
  <c r="J118" i="51"/>
  <c r="L118" i="51" s="1"/>
  <c r="M118" i="51" s="1"/>
  <c r="J385" i="51"/>
  <c r="L385" i="51" s="1"/>
  <c r="M385" i="51" s="1"/>
  <c r="I186" i="51"/>
  <c r="I711" i="51"/>
  <c r="I356" i="51"/>
  <c r="J112" i="51"/>
  <c r="L112" i="51" s="1"/>
  <c r="M112" i="51" s="1"/>
  <c r="I180" i="51"/>
  <c r="I438" i="51"/>
  <c r="J376" i="51"/>
  <c r="L376" i="51" s="1"/>
  <c r="M376" i="51" s="1"/>
  <c r="I319" i="51"/>
  <c r="I659" i="51"/>
  <c r="I747" i="51"/>
  <c r="I465" i="51"/>
  <c r="I599" i="51"/>
  <c r="I447" i="51"/>
  <c r="I431" i="51"/>
  <c r="I420" i="51"/>
  <c r="I302" i="51"/>
  <c r="I138" i="51"/>
  <c r="I265" i="51"/>
  <c r="I597" i="51"/>
  <c r="J510" i="51"/>
  <c r="L510" i="51" s="1"/>
  <c r="M510" i="51" s="1"/>
  <c r="J69" i="54"/>
  <c r="L69" i="54" s="1"/>
  <c r="M69" i="54" s="1"/>
  <c r="J446" i="54"/>
  <c r="L446" i="54" s="1"/>
  <c r="M446" i="54" s="1"/>
  <c r="J295" i="54"/>
  <c r="L295" i="54" s="1"/>
  <c r="M295" i="54" s="1"/>
  <c r="J361" i="51"/>
  <c r="L361" i="51" s="1"/>
  <c r="M361" i="51" s="1"/>
  <c r="I260" i="51"/>
  <c r="I212" i="51"/>
  <c r="J483" i="51"/>
  <c r="L483" i="51" s="1"/>
  <c r="M483" i="51" s="1"/>
  <c r="I722" i="51"/>
  <c r="I358" i="51"/>
  <c r="I100" i="51"/>
  <c r="I158" i="51"/>
  <c r="J656" i="51"/>
  <c r="L656" i="51" s="1"/>
  <c r="M656" i="51" s="1"/>
  <c r="J714" i="51"/>
  <c r="L714" i="51" s="1"/>
  <c r="M714" i="51" s="1"/>
  <c r="J128" i="51"/>
  <c r="L128" i="51" s="1"/>
  <c r="M128" i="51" s="1"/>
  <c r="J698" i="51"/>
  <c r="L698" i="51" s="1"/>
  <c r="M698" i="51" s="1"/>
  <c r="J459" i="51"/>
  <c r="L459" i="51" s="1"/>
  <c r="M459" i="51" s="1"/>
  <c r="I729" i="51"/>
  <c r="I514" i="51"/>
  <c r="I219" i="51"/>
  <c r="I434" i="51"/>
  <c r="J227" i="51"/>
  <c r="L227" i="51" s="1"/>
  <c r="M227" i="51" s="1"/>
  <c r="J563" i="51"/>
  <c r="L563" i="51" s="1"/>
  <c r="M563" i="51" s="1"/>
  <c r="J31" i="51"/>
  <c r="L31" i="51" s="1"/>
  <c r="M31" i="51" s="1"/>
  <c r="J270" i="51"/>
  <c r="L270" i="51" s="1"/>
  <c r="M270" i="51" s="1"/>
  <c r="J369" i="51"/>
  <c r="L369" i="51" s="1"/>
  <c r="M369" i="51" s="1"/>
  <c r="J724" i="51"/>
  <c r="L724" i="51" s="1"/>
  <c r="M724" i="51" s="1"/>
  <c r="J23" i="51"/>
  <c r="L23" i="51" s="1"/>
  <c r="M23" i="51" s="1"/>
  <c r="J557" i="51"/>
  <c r="L557" i="51" s="1"/>
  <c r="M557" i="51" s="1"/>
  <c r="J268" i="51"/>
  <c r="L268" i="51" s="1"/>
  <c r="M268" i="51" s="1"/>
  <c r="J125" i="51"/>
  <c r="L125" i="51" s="1"/>
  <c r="M125" i="51" s="1"/>
  <c r="J663" i="51"/>
  <c r="L663" i="51" s="1"/>
  <c r="M663" i="51" s="1"/>
  <c r="J220" i="51"/>
  <c r="L220" i="51" s="1"/>
  <c r="M220" i="51" s="1"/>
  <c r="J720" i="51"/>
  <c r="L720" i="51" s="1"/>
  <c r="M720" i="51" s="1"/>
  <c r="J62" i="51"/>
  <c r="L62" i="51" s="1"/>
  <c r="M62" i="51" s="1"/>
  <c r="J246" i="51"/>
  <c r="L246" i="51" s="1"/>
  <c r="M246" i="51" s="1"/>
  <c r="J575" i="51"/>
  <c r="L575" i="51" s="1"/>
  <c r="M575" i="51" s="1"/>
  <c r="J209" i="51"/>
  <c r="L209" i="51" s="1"/>
  <c r="M209" i="51" s="1"/>
  <c r="J109" i="51"/>
  <c r="L109" i="51" s="1"/>
  <c r="M109" i="51" s="1"/>
  <c r="J160" i="51"/>
  <c r="L160" i="51" s="1"/>
  <c r="M160" i="51" s="1"/>
  <c r="J281" i="51"/>
  <c r="L281" i="51" s="1"/>
  <c r="M281" i="51" s="1"/>
  <c r="J442" i="51"/>
  <c r="L442" i="51" s="1"/>
  <c r="M442" i="51" s="1"/>
  <c r="I538" i="51"/>
  <c r="I48" i="51"/>
  <c r="J351" i="51"/>
  <c r="L351" i="51" s="1"/>
  <c r="M351" i="51" s="1"/>
  <c r="J107" i="51"/>
  <c r="L107" i="51" s="1"/>
  <c r="M107" i="51" s="1"/>
  <c r="I187" i="51"/>
  <c r="I417" i="51"/>
  <c r="I419" i="51"/>
  <c r="I310" i="51"/>
  <c r="I388" i="51"/>
  <c r="J144" i="51"/>
  <c r="L144" i="51" s="1"/>
  <c r="M144" i="51" s="1"/>
  <c r="I188" i="51"/>
  <c r="J506" i="51"/>
  <c r="L506" i="51" s="1"/>
  <c r="M506" i="51" s="1"/>
  <c r="J753" i="51"/>
  <c r="L753" i="51" s="1"/>
  <c r="M753" i="51" s="1"/>
  <c r="I14" i="51"/>
  <c r="J111" i="51"/>
  <c r="L111" i="51" s="1"/>
  <c r="M111" i="51" s="1"/>
  <c r="I652" i="51"/>
  <c r="J544" i="51"/>
  <c r="L544" i="51" s="1"/>
  <c r="M544" i="51" s="1"/>
  <c r="J205" i="51"/>
  <c r="L205" i="51" s="1"/>
  <c r="M205" i="51" s="1"/>
  <c r="J618" i="51"/>
  <c r="L618" i="51" s="1"/>
  <c r="M618" i="51" s="1"/>
  <c r="J705" i="54"/>
  <c r="L705" i="54" s="1"/>
  <c r="M705" i="54" s="1"/>
  <c r="J749" i="54"/>
  <c r="L749" i="54" s="1"/>
  <c r="M749" i="54" s="1"/>
  <c r="J464" i="51"/>
  <c r="L464" i="51" s="1"/>
  <c r="M464" i="51" s="1"/>
  <c r="J404" i="51"/>
  <c r="L404" i="51" s="1"/>
  <c r="M404" i="51" s="1"/>
  <c r="I275" i="51"/>
  <c r="I428" i="51"/>
  <c r="J132" i="51"/>
  <c r="L132" i="51" s="1"/>
  <c r="M132" i="51" s="1"/>
  <c r="J666" i="51"/>
  <c r="L666" i="51" s="1"/>
  <c r="M666" i="51" s="1"/>
  <c r="J572" i="51"/>
  <c r="L572" i="51" s="1"/>
  <c r="M572" i="51" s="1"/>
  <c r="Y265" i="1"/>
  <c r="Z265" i="1" s="1"/>
  <c r="J342" i="51"/>
  <c r="L342" i="51" s="1"/>
  <c r="M342" i="51" s="1"/>
  <c r="I519" i="51"/>
  <c r="Y125" i="1"/>
  <c r="Z125" i="1" s="1"/>
  <c r="J19" i="51"/>
  <c r="L19" i="51" s="1"/>
  <c r="M19" i="51" s="1"/>
  <c r="I714" i="54"/>
  <c r="I198" i="51"/>
  <c r="I66" i="54"/>
  <c r="I550" i="51"/>
  <c r="I624" i="54"/>
  <c r="I566" i="51"/>
  <c r="Y145" i="1"/>
  <c r="Z145" i="1" s="1"/>
  <c r="J61" i="54"/>
  <c r="L61" i="54" s="1"/>
  <c r="M61" i="54" s="1"/>
  <c r="I162" i="54"/>
  <c r="I384" i="51"/>
  <c r="Y61" i="1"/>
  <c r="Z61" i="1" s="1"/>
  <c r="J454" i="51"/>
  <c r="L454" i="51" s="1"/>
  <c r="M454" i="51" s="1"/>
  <c r="I459" i="54"/>
  <c r="I141" i="51"/>
  <c r="I551" i="54"/>
  <c r="I262" i="51"/>
  <c r="Y320" i="1"/>
  <c r="Z320" i="1" s="1"/>
  <c r="J421" i="51"/>
  <c r="L421" i="51" s="1"/>
  <c r="M421" i="51" s="1"/>
  <c r="J521" i="54"/>
  <c r="L521" i="54" s="1"/>
  <c r="M521" i="54" s="1"/>
  <c r="I302" i="54"/>
  <c r="I228" i="51"/>
  <c r="I550" i="54"/>
  <c r="I518" i="51"/>
  <c r="I426" i="54"/>
  <c r="I532" i="51"/>
  <c r="I106" i="54"/>
  <c r="I38" i="51"/>
  <c r="Y64" i="1"/>
  <c r="Z64" i="1" s="1"/>
  <c r="J104" i="51"/>
  <c r="L104" i="51" s="1"/>
  <c r="M104" i="51" s="1"/>
  <c r="Y18" i="1"/>
  <c r="Z18" i="1" s="1"/>
  <c r="J140" i="51"/>
  <c r="L140" i="51" s="1"/>
  <c r="M140" i="51" s="1"/>
  <c r="I314" i="54"/>
  <c r="I553" i="51"/>
  <c r="I243" i="54"/>
  <c r="I561" i="51"/>
  <c r="I748" i="54"/>
  <c r="I177" i="51"/>
  <c r="I60" i="54"/>
  <c r="I66" i="51"/>
  <c r="I537" i="54"/>
  <c r="I371" i="51"/>
  <c r="I349" i="54"/>
  <c r="I554" i="51"/>
  <c r="Y214" i="1"/>
  <c r="Z214" i="1" s="1"/>
  <c r="J406" i="51"/>
  <c r="L406" i="51" s="1"/>
  <c r="M406" i="51" s="1"/>
  <c r="Y206" i="1"/>
  <c r="Z206" i="1" s="1"/>
  <c r="J445" i="51"/>
  <c r="L445" i="51" s="1"/>
  <c r="M445" i="51" s="1"/>
  <c r="Y198" i="1"/>
  <c r="Z198" i="1" s="1"/>
  <c r="J650" i="51"/>
  <c r="L650" i="51" s="1"/>
  <c r="M650" i="51" s="1"/>
  <c r="Y190" i="1"/>
  <c r="Z190" i="1" s="1"/>
  <c r="J680" i="51"/>
  <c r="L680" i="51" s="1"/>
  <c r="M680" i="51" s="1"/>
  <c r="Y182" i="1"/>
  <c r="Z182" i="1" s="1"/>
  <c r="J214" i="51"/>
  <c r="L214" i="51" s="1"/>
  <c r="M214" i="51" s="1"/>
  <c r="Y174" i="1"/>
  <c r="Z174" i="1" s="1"/>
  <c r="J495" i="51"/>
  <c r="L495" i="51" s="1"/>
  <c r="M495" i="51" s="1"/>
  <c r="Y166" i="1"/>
  <c r="Z166" i="1" s="1"/>
  <c r="J708" i="51"/>
  <c r="L708" i="51" s="1"/>
  <c r="M708" i="51" s="1"/>
  <c r="Y54" i="1"/>
  <c r="Z54" i="1" s="1"/>
  <c r="J244" i="51"/>
  <c r="L244" i="51" s="1"/>
  <c r="M244" i="51" s="1"/>
  <c r="Y46" i="1"/>
  <c r="Z46" i="1" s="1"/>
  <c r="J83" i="51"/>
  <c r="L83" i="51" s="1"/>
  <c r="M83" i="51" s="1"/>
  <c r="I709" i="54"/>
  <c r="I377" i="51"/>
  <c r="I10" i="54"/>
  <c r="I691" i="51"/>
  <c r="I8" i="54"/>
  <c r="I114" i="51"/>
  <c r="I434" i="54"/>
  <c r="I622" i="51"/>
  <c r="I55" i="54"/>
  <c r="I125" i="51"/>
  <c r="Y433" i="1"/>
  <c r="Z433" i="1" s="1"/>
  <c r="J614" i="51"/>
  <c r="L614" i="51" s="1"/>
  <c r="M614" i="51" s="1"/>
  <c r="Y385" i="1"/>
  <c r="Z385" i="1" s="1"/>
  <c r="J254" i="51"/>
  <c r="L254" i="51" s="1"/>
  <c r="M254" i="51" s="1"/>
  <c r="I608" i="54"/>
  <c r="I541" i="51"/>
  <c r="Y341" i="1"/>
  <c r="Z341" i="1" s="1"/>
  <c r="J499" i="51"/>
  <c r="L499" i="51" s="1"/>
  <c r="M499" i="51" s="1"/>
  <c r="Y333" i="1"/>
  <c r="Z333" i="1" s="1"/>
  <c r="J230" i="51"/>
  <c r="L230" i="51" s="1"/>
  <c r="M230" i="51" s="1"/>
  <c r="Y317" i="1"/>
  <c r="Z317" i="1" s="1"/>
  <c r="J457" i="54"/>
  <c r="L457" i="54" s="1"/>
  <c r="M457" i="54" s="1"/>
  <c r="Y161" i="1"/>
  <c r="Z161" i="1" s="1"/>
  <c r="J502" i="51"/>
  <c r="L502" i="51" s="1"/>
  <c r="M502" i="51" s="1"/>
  <c r="Y89" i="1"/>
  <c r="Z89" i="1" s="1"/>
  <c r="J210" i="51"/>
  <c r="L210" i="51" s="1"/>
  <c r="M210" i="51" s="1"/>
  <c r="Y479" i="1"/>
  <c r="Z479" i="1" s="1"/>
  <c r="J505" i="51"/>
  <c r="L505" i="51" s="1"/>
  <c r="M505" i="51" s="1"/>
  <c r="Y471" i="1"/>
  <c r="Z471" i="1" s="1"/>
  <c r="J274" i="51"/>
  <c r="L274" i="51" s="1"/>
  <c r="M274" i="51" s="1"/>
  <c r="Y463" i="1"/>
  <c r="Z463" i="1" s="1"/>
  <c r="J728" i="51"/>
  <c r="L728" i="51" s="1"/>
  <c r="M728" i="51" s="1"/>
  <c r="Y455" i="1"/>
  <c r="Z455" i="1" s="1"/>
  <c r="J348" i="51"/>
  <c r="L348" i="51" s="1"/>
  <c r="M348" i="51" s="1"/>
  <c r="Y387" i="1"/>
  <c r="Z387" i="1" s="1"/>
  <c r="J321" i="51"/>
  <c r="L321" i="51" s="1"/>
  <c r="M321" i="51" s="1"/>
  <c r="Y379" i="1"/>
  <c r="Z379" i="1" s="1"/>
  <c r="J466" i="51"/>
  <c r="L466" i="51" s="1"/>
  <c r="M466" i="51" s="1"/>
  <c r="Y371" i="1"/>
  <c r="Z371" i="1" s="1"/>
  <c r="J146" i="51"/>
  <c r="L146" i="51" s="1"/>
  <c r="M146" i="51" s="1"/>
  <c r="Y363" i="1"/>
  <c r="Z363" i="1" s="1"/>
  <c r="J386" i="51"/>
  <c r="L386" i="51" s="1"/>
  <c r="M386" i="51" s="1"/>
  <c r="Y315" i="1"/>
  <c r="Z315" i="1" s="1"/>
  <c r="J198" i="51"/>
  <c r="L198" i="51" s="1"/>
  <c r="M198" i="51" s="1"/>
  <c r="Y299" i="1"/>
  <c r="Z299" i="1" s="1"/>
  <c r="J48" i="51"/>
  <c r="L48" i="51" s="1"/>
  <c r="M48" i="51" s="1"/>
  <c r="Y291" i="1"/>
  <c r="Z291" i="1" s="1"/>
  <c r="J212" i="51"/>
  <c r="L212" i="51" s="1"/>
  <c r="M212" i="51" s="1"/>
  <c r="I672" i="54"/>
  <c r="I680" i="51"/>
  <c r="I260" i="54"/>
  <c r="I214" i="51"/>
  <c r="I622" i="54"/>
  <c r="I495" i="51"/>
  <c r="I172" i="54"/>
  <c r="I708" i="51"/>
  <c r="I23" i="54"/>
  <c r="I714" i="51"/>
  <c r="I381" i="54"/>
  <c r="I611" i="51"/>
  <c r="I231" i="54"/>
  <c r="I244" i="51"/>
  <c r="I359" i="54"/>
  <c r="I39" i="51"/>
  <c r="I490" i="54"/>
  <c r="I282" i="51"/>
  <c r="I427" i="54"/>
  <c r="I405" i="51"/>
  <c r="I544" i="54"/>
  <c r="I181" i="51"/>
  <c r="I51" i="54"/>
  <c r="I286" i="51"/>
  <c r="Y78" i="1"/>
  <c r="Z78" i="1" s="1"/>
  <c r="J511" i="51"/>
  <c r="L511" i="51" s="1"/>
  <c r="M511" i="51" s="1"/>
  <c r="I289" i="51"/>
  <c r="I154" i="54"/>
  <c r="J138" i="51"/>
  <c r="L138" i="51" s="1"/>
  <c r="M138" i="51" s="1"/>
  <c r="J318" i="51"/>
  <c r="L318" i="51" s="1"/>
  <c r="M318" i="51" s="1"/>
  <c r="J512" i="51"/>
  <c r="L512" i="51" s="1"/>
  <c r="M512" i="51" s="1"/>
  <c r="J704" i="51"/>
  <c r="L704" i="51" s="1"/>
  <c r="M704" i="51" s="1"/>
  <c r="J568" i="51"/>
  <c r="L568" i="51" s="1"/>
  <c r="M568" i="51" s="1"/>
  <c r="Y181" i="1"/>
  <c r="Z181" i="1" s="1"/>
  <c r="J15" i="54"/>
  <c r="L15" i="54" s="1"/>
  <c r="M15" i="54" s="1"/>
  <c r="Y109" i="1"/>
  <c r="Z109" i="1" s="1"/>
  <c r="J415" i="54"/>
  <c r="L415" i="54" s="1"/>
  <c r="M415" i="54" s="1"/>
  <c r="Y284" i="1"/>
  <c r="Z284" i="1" s="1"/>
  <c r="J414" i="51"/>
  <c r="L414" i="51" s="1"/>
  <c r="M414" i="51" s="1"/>
  <c r="Y268" i="1"/>
  <c r="Z268" i="1" s="1"/>
  <c r="J236" i="51"/>
  <c r="L236" i="51" s="1"/>
  <c r="M236" i="51" s="1"/>
  <c r="I225" i="54"/>
  <c r="I653" i="51"/>
  <c r="I352" i="51"/>
  <c r="I677" i="54"/>
  <c r="Y551" i="1"/>
  <c r="Z551" i="1" s="1"/>
  <c r="J664" i="51"/>
  <c r="L664" i="51" s="1"/>
  <c r="M664" i="51" s="1"/>
  <c r="Y543" i="1"/>
  <c r="Z543" i="1" s="1"/>
  <c r="J738" i="51"/>
  <c r="L738" i="51" s="1"/>
  <c r="M738" i="51" s="1"/>
  <c r="Y535" i="1"/>
  <c r="Z535" i="1" s="1"/>
  <c r="J569" i="51"/>
  <c r="L569" i="51" s="1"/>
  <c r="M569" i="51" s="1"/>
  <c r="I427" i="51"/>
  <c r="I674" i="51"/>
  <c r="I296" i="51"/>
  <c r="I308" i="51"/>
  <c r="J26" i="51"/>
  <c r="L26" i="51" s="1"/>
  <c r="M26" i="51" s="1"/>
  <c r="J675" i="51"/>
  <c r="L675" i="51" s="1"/>
  <c r="M675" i="51" s="1"/>
  <c r="J594" i="51"/>
  <c r="L594" i="51" s="1"/>
  <c r="M594" i="51" s="1"/>
  <c r="J98" i="54"/>
  <c r="L98" i="54" s="1"/>
  <c r="M98" i="54" s="1"/>
  <c r="J328" i="54"/>
  <c r="L328" i="54" s="1"/>
  <c r="M328" i="54" s="1"/>
  <c r="J404" i="54"/>
  <c r="L404" i="54" s="1"/>
  <c r="M404" i="54" s="1"/>
  <c r="J371" i="54"/>
  <c r="L371" i="54" s="1"/>
  <c r="M371" i="54" s="1"/>
  <c r="J289" i="54"/>
  <c r="L289" i="54" s="1"/>
  <c r="M289" i="54" s="1"/>
  <c r="J199" i="54"/>
  <c r="L199" i="54" s="1"/>
  <c r="M199" i="54" s="1"/>
  <c r="J423" i="54"/>
  <c r="L423" i="54" s="1"/>
  <c r="M423" i="54" s="1"/>
  <c r="J265" i="54"/>
  <c r="L265" i="54" s="1"/>
  <c r="M265" i="54" s="1"/>
  <c r="J721" i="54"/>
  <c r="L721" i="54" s="1"/>
  <c r="M721" i="54" s="1"/>
  <c r="J257" i="54"/>
  <c r="L257" i="54" s="1"/>
  <c r="M257" i="54" s="1"/>
  <c r="J315" i="54"/>
  <c r="L315" i="54" s="1"/>
  <c r="M315" i="54" s="1"/>
  <c r="J392" i="54"/>
  <c r="L392" i="54" s="1"/>
  <c r="M392" i="54" s="1"/>
  <c r="J270" i="54"/>
  <c r="L270" i="54" s="1"/>
  <c r="M270" i="54" s="1"/>
  <c r="J345" i="54"/>
  <c r="L345" i="54" s="1"/>
  <c r="M345" i="54" s="1"/>
  <c r="J418" i="54"/>
  <c r="L418" i="54" s="1"/>
  <c r="M418" i="54" s="1"/>
  <c r="J501" i="54"/>
  <c r="L501" i="54" s="1"/>
  <c r="M501" i="54" s="1"/>
  <c r="J37" i="54"/>
  <c r="L37" i="54" s="1"/>
  <c r="M37" i="54" s="1"/>
  <c r="J427" i="54"/>
  <c r="L427" i="54" s="1"/>
  <c r="M427" i="54" s="1"/>
  <c r="J420" i="54"/>
  <c r="L420" i="54" s="1"/>
  <c r="M420" i="54" s="1"/>
  <c r="J544" i="54"/>
  <c r="L544" i="54" s="1"/>
  <c r="M544" i="54" s="1"/>
  <c r="J159" i="54"/>
  <c r="L159" i="54" s="1"/>
  <c r="M159" i="54" s="1"/>
  <c r="J580" i="54"/>
  <c r="L580" i="54" s="1"/>
  <c r="M580" i="54" s="1"/>
  <c r="J644" i="54"/>
  <c r="L644" i="54" s="1"/>
  <c r="M644" i="54" s="1"/>
  <c r="J569" i="54"/>
  <c r="L569" i="54" s="1"/>
  <c r="M569" i="54" s="1"/>
  <c r="J509" i="54"/>
  <c r="L509" i="54" s="1"/>
  <c r="M509" i="54" s="1"/>
  <c r="J331" i="54"/>
  <c r="L331" i="54" s="1"/>
  <c r="M331" i="54" s="1"/>
  <c r="J137" i="54"/>
  <c r="L137" i="54" s="1"/>
  <c r="M137" i="54" s="1"/>
  <c r="J489" i="54"/>
  <c r="L489" i="54" s="1"/>
  <c r="M489" i="54" s="1"/>
  <c r="J53" i="54"/>
  <c r="L53" i="54" s="1"/>
  <c r="M53" i="54" s="1"/>
  <c r="J326" i="54"/>
  <c r="L326" i="54" s="1"/>
  <c r="M326" i="54" s="1"/>
  <c r="J479" i="54"/>
  <c r="L479" i="54" s="1"/>
  <c r="M479" i="54" s="1"/>
  <c r="J124" i="54"/>
  <c r="L124" i="54" s="1"/>
  <c r="M124" i="54" s="1"/>
  <c r="J627" i="54"/>
  <c r="L627" i="54" s="1"/>
  <c r="M627" i="54" s="1"/>
  <c r="J638" i="54"/>
  <c r="L638" i="54" s="1"/>
  <c r="M638" i="54" s="1"/>
  <c r="J662" i="54"/>
  <c r="L662" i="54" s="1"/>
  <c r="M662" i="54" s="1"/>
  <c r="J259" i="54"/>
  <c r="L259" i="54" s="1"/>
  <c r="M259" i="54" s="1"/>
  <c r="J50" i="54"/>
  <c r="L50" i="54" s="1"/>
  <c r="M50" i="54" s="1"/>
  <c r="J76" i="54"/>
  <c r="L76" i="54" s="1"/>
  <c r="M76" i="54" s="1"/>
  <c r="J618" i="54"/>
  <c r="L618" i="54" s="1"/>
  <c r="M618" i="54" s="1"/>
  <c r="J58" i="54"/>
  <c r="L58" i="54" s="1"/>
  <c r="M58" i="54" s="1"/>
  <c r="J373" i="54"/>
  <c r="L373" i="54" s="1"/>
  <c r="M373" i="54" s="1"/>
  <c r="J541" i="54"/>
  <c r="L541" i="54" s="1"/>
  <c r="M541" i="54" s="1"/>
  <c r="Y65" i="1"/>
  <c r="Z65" i="1" s="1"/>
  <c r="J397" i="54"/>
  <c r="L397" i="54" s="1"/>
  <c r="M397" i="54" s="1"/>
  <c r="J194" i="54"/>
  <c r="L194" i="54" s="1"/>
  <c r="M194" i="54" s="1"/>
  <c r="J230" i="54"/>
  <c r="L230" i="54" s="1"/>
  <c r="M230" i="54" s="1"/>
  <c r="Y41" i="1"/>
  <c r="Z41" i="1" s="1"/>
  <c r="J516" i="54"/>
  <c r="L516" i="54" s="1"/>
  <c r="M516" i="54" s="1"/>
  <c r="Y600" i="1"/>
  <c r="Z600" i="1" s="1"/>
  <c r="J437" i="54"/>
  <c r="L437" i="54" s="1"/>
  <c r="M437" i="54" s="1"/>
  <c r="Y544" i="1"/>
  <c r="Z544" i="1" s="1"/>
  <c r="J377" i="54"/>
  <c r="L377" i="54" s="1"/>
  <c r="M377" i="54" s="1"/>
  <c r="J256" i="54"/>
  <c r="L256" i="54" s="1"/>
  <c r="M256" i="54" s="1"/>
  <c r="J483" i="54"/>
  <c r="L483" i="54" s="1"/>
  <c r="M483" i="54" s="1"/>
  <c r="J246" i="54"/>
  <c r="L246" i="54" s="1"/>
  <c r="M246" i="54" s="1"/>
  <c r="J707" i="54"/>
  <c r="L707" i="54" s="1"/>
  <c r="M707" i="54" s="1"/>
  <c r="Y81" i="1"/>
  <c r="Z81" i="1" s="1"/>
  <c r="J396" i="54"/>
  <c r="L396" i="54" s="1"/>
  <c r="M396" i="54" s="1"/>
  <c r="J744" i="54"/>
  <c r="L744" i="54" s="1"/>
  <c r="M744" i="54" s="1"/>
  <c r="Y49" i="1"/>
  <c r="Z49" i="1" s="1"/>
  <c r="J36" i="54"/>
  <c r="L36" i="54" s="1"/>
  <c r="M36" i="54" s="1"/>
  <c r="Y13" i="1"/>
  <c r="Z13" i="1" s="1"/>
  <c r="J409" i="54"/>
  <c r="L409" i="54" s="1"/>
  <c r="M409" i="54" s="1"/>
  <c r="J495" i="54"/>
  <c r="L495" i="54" s="1"/>
  <c r="M495" i="54" s="1"/>
  <c r="Y57" i="1"/>
  <c r="Z57" i="1" s="1"/>
  <c r="Y708" i="1"/>
  <c r="Z708" i="1" s="1"/>
  <c r="J751" i="54"/>
  <c r="L751" i="54" s="1"/>
  <c r="M751" i="54" s="1"/>
  <c r="J196" i="54"/>
  <c r="L196" i="54" s="1"/>
  <c r="M196" i="54" s="1"/>
  <c r="J316" i="54"/>
  <c r="L316" i="54" s="1"/>
  <c r="M316" i="54" s="1"/>
  <c r="J743" i="54"/>
  <c r="L743" i="54" s="1"/>
  <c r="M743" i="54" s="1"/>
  <c r="J463" i="54"/>
  <c r="L463" i="54" s="1"/>
  <c r="M463" i="54" s="1"/>
  <c r="J447" i="54"/>
  <c r="L447" i="54" s="1"/>
  <c r="M447" i="54" s="1"/>
  <c r="J606" i="54"/>
  <c r="L606" i="54" s="1"/>
  <c r="M606" i="54" s="1"/>
  <c r="J641" i="54"/>
  <c r="L641" i="54" s="1"/>
  <c r="M641" i="54" s="1"/>
  <c r="J168" i="54"/>
  <c r="L168" i="54" s="1"/>
  <c r="M168" i="54" s="1"/>
  <c r="J94" i="54"/>
  <c r="L94" i="54" s="1"/>
  <c r="M94" i="54" s="1"/>
  <c r="J109" i="54"/>
  <c r="L109" i="54" s="1"/>
  <c r="M109" i="54" s="1"/>
  <c r="J217" i="54"/>
  <c r="L217" i="54" s="1"/>
  <c r="M217" i="54" s="1"/>
  <c r="J376" i="54"/>
  <c r="L376" i="54" s="1"/>
  <c r="M376" i="54" s="1"/>
  <c r="J529" i="54"/>
  <c r="L529" i="54" s="1"/>
  <c r="M529" i="54" s="1"/>
  <c r="J656" i="54"/>
  <c r="L656" i="54" s="1"/>
  <c r="M656" i="54" s="1"/>
  <c r="J75" i="54"/>
  <c r="L75" i="54" s="1"/>
  <c r="M75" i="54" s="1"/>
  <c r="J637" i="54"/>
  <c r="L637" i="54" s="1"/>
  <c r="M637" i="54" s="1"/>
  <c r="J97" i="54"/>
  <c r="L97" i="54" s="1"/>
  <c r="M97" i="54" s="1"/>
  <c r="J125" i="54"/>
  <c r="L125" i="54" s="1"/>
  <c r="M125" i="54" s="1"/>
  <c r="J55" i="54"/>
  <c r="L55" i="54" s="1"/>
  <c r="M55" i="54" s="1"/>
  <c r="J466" i="54"/>
  <c r="L466" i="54" s="1"/>
  <c r="M466" i="54" s="1"/>
  <c r="J108" i="54"/>
  <c r="L108" i="54" s="1"/>
  <c r="M108" i="54" s="1"/>
  <c r="J488" i="54"/>
  <c r="L488" i="54" s="1"/>
  <c r="M488" i="54" s="1"/>
  <c r="J727" i="54"/>
  <c r="L727" i="54" s="1"/>
  <c r="M727" i="54" s="1"/>
  <c r="J571" i="54"/>
  <c r="L571" i="54" s="1"/>
  <c r="M571" i="54" s="1"/>
  <c r="J201" i="54"/>
  <c r="L201" i="54" s="1"/>
  <c r="M201" i="54" s="1"/>
  <c r="J487" i="54"/>
  <c r="L487" i="54" s="1"/>
  <c r="M487" i="54" s="1"/>
  <c r="J562" i="54"/>
  <c r="L562" i="54" s="1"/>
  <c r="M562" i="54" s="1"/>
  <c r="J206" i="54"/>
  <c r="L206" i="54" s="1"/>
  <c r="M206" i="54" s="1"/>
  <c r="J524" i="54"/>
  <c r="L524" i="54" s="1"/>
  <c r="M524" i="54" s="1"/>
  <c r="J416" i="54"/>
  <c r="L416" i="54" s="1"/>
  <c r="M416" i="54" s="1"/>
  <c r="J9" i="54"/>
  <c r="L9" i="54" s="1"/>
  <c r="M9" i="54" s="1"/>
  <c r="J288" i="54"/>
  <c r="L288" i="54" s="1"/>
  <c r="M288" i="54" s="1"/>
  <c r="J448" i="54"/>
  <c r="L448" i="54" s="1"/>
  <c r="M448" i="54" s="1"/>
  <c r="J380" i="54"/>
  <c r="L380" i="54" s="1"/>
  <c r="M380" i="54" s="1"/>
  <c r="J604" i="54"/>
  <c r="L604" i="54" s="1"/>
  <c r="M604" i="54" s="1"/>
  <c r="J195" i="54"/>
  <c r="L195" i="54" s="1"/>
  <c r="M195" i="54" s="1"/>
  <c r="J232" i="54"/>
  <c r="L232" i="54" s="1"/>
  <c r="M232" i="54" s="1"/>
  <c r="J321" i="54"/>
  <c r="L321" i="54" s="1"/>
  <c r="M321" i="54" s="1"/>
  <c r="J515" i="54"/>
  <c r="L515" i="54" s="1"/>
  <c r="M515" i="54" s="1"/>
  <c r="J475" i="54"/>
  <c r="L475" i="54" s="1"/>
  <c r="M475" i="54" s="1"/>
  <c r="J559" i="54"/>
  <c r="L559" i="54" s="1"/>
  <c r="M559" i="54" s="1"/>
  <c r="J383" i="54"/>
  <c r="L383" i="54" s="1"/>
  <c r="M383" i="54" s="1"/>
  <c r="J697" i="54"/>
  <c r="L697" i="54" s="1"/>
  <c r="M697" i="54" s="1"/>
  <c r="J430" i="54"/>
  <c r="L430" i="54" s="1"/>
  <c r="M430" i="54" s="1"/>
  <c r="J239" i="54"/>
  <c r="L239" i="54" s="1"/>
  <c r="M239" i="54" s="1"/>
  <c r="J382" i="54"/>
  <c r="L382" i="54" s="1"/>
  <c r="M382" i="54" s="1"/>
  <c r="J147" i="54"/>
  <c r="L147" i="54" s="1"/>
  <c r="M147" i="54" s="1"/>
  <c r="J608" i="54"/>
  <c r="L608" i="54" s="1"/>
  <c r="M608" i="54" s="1"/>
  <c r="J468" i="54"/>
  <c r="L468" i="54" s="1"/>
  <c r="M468" i="54" s="1"/>
  <c r="J40" i="54"/>
  <c r="L40" i="54" s="1"/>
  <c r="M40" i="54" s="1"/>
  <c r="J554" i="54"/>
  <c r="L554" i="54" s="1"/>
  <c r="M554" i="54" s="1"/>
  <c r="J162" i="54"/>
  <c r="L162" i="54" s="1"/>
  <c r="M162" i="54" s="1"/>
  <c r="Y232" i="1"/>
  <c r="Z232" i="1" s="1"/>
  <c r="Y216" i="1"/>
  <c r="Z216" i="1" s="1"/>
  <c r="J545" i="54"/>
  <c r="L545" i="54" s="1"/>
  <c r="M545" i="54" s="1"/>
  <c r="Y200" i="1"/>
  <c r="Z200" i="1" s="1"/>
  <c r="J135" i="54"/>
  <c r="L135" i="54" s="1"/>
  <c r="M135" i="54" s="1"/>
  <c r="Y184" i="1"/>
  <c r="Z184" i="1" s="1"/>
  <c r="J536" i="54"/>
  <c r="L536" i="54" s="1"/>
  <c r="M536" i="54" s="1"/>
  <c r="Y168" i="1"/>
  <c r="Z168" i="1" s="1"/>
  <c r="J565" i="54"/>
  <c r="L565" i="54" s="1"/>
  <c r="M565" i="54" s="1"/>
  <c r="Y152" i="1"/>
  <c r="Z152" i="1" s="1"/>
  <c r="J43" i="54"/>
  <c r="L43" i="54" s="1"/>
  <c r="M43" i="54" s="1"/>
  <c r="Y136" i="1"/>
  <c r="Z136" i="1" s="1"/>
  <c r="J139" i="54"/>
  <c r="L139" i="54" s="1"/>
  <c r="M139" i="54" s="1"/>
  <c r="Y120" i="1"/>
  <c r="Z120" i="1" s="1"/>
  <c r="J563" i="54"/>
  <c r="L563" i="54" s="1"/>
  <c r="M563" i="54" s="1"/>
  <c r="Y24" i="1"/>
  <c r="Z24" i="1" s="1"/>
  <c r="J277" i="54"/>
  <c r="L277" i="54" s="1"/>
  <c r="M277" i="54" s="1"/>
  <c r="I82" i="51"/>
  <c r="J159" i="51"/>
  <c r="L159" i="51" s="1"/>
  <c r="M159" i="51" s="1"/>
  <c r="J374" i="51"/>
  <c r="L374" i="51" s="1"/>
  <c r="M374" i="51" s="1"/>
  <c r="I559" i="51"/>
  <c r="J273" i="51"/>
  <c r="L273" i="51" s="1"/>
  <c r="M273" i="51" s="1"/>
  <c r="J103" i="51"/>
  <c r="L103" i="51" s="1"/>
  <c r="M103" i="51" s="1"/>
  <c r="J15" i="51"/>
  <c r="L15" i="51" s="1"/>
  <c r="M15" i="51" s="1"/>
  <c r="J207" i="51"/>
  <c r="L207" i="51" s="1"/>
  <c r="M207" i="51" s="1"/>
  <c r="J29" i="51"/>
  <c r="L29" i="51" s="1"/>
  <c r="M29" i="51" s="1"/>
  <c r="J51" i="51"/>
  <c r="L51" i="51" s="1"/>
  <c r="M51" i="51" s="1"/>
  <c r="J677" i="51"/>
  <c r="L677" i="51" s="1"/>
  <c r="M677" i="51" s="1"/>
  <c r="J668" i="51"/>
  <c r="L668" i="51" s="1"/>
  <c r="M668" i="51" s="1"/>
  <c r="J365" i="51"/>
  <c r="L365" i="51" s="1"/>
  <c r="M365" i="51" s="1"/>
  <c r="I199" i="51"/>
  <c r="I424" i="51"/>
  <c r="I624" i="51"/>
  <c r="I600" i="51"/>
  <c r="I46" i="51"/>
  <c r="I320" i="51"/>
  <c r="I577" i="51"/>
  <c r="J271" i="51"/>
  <c r="L271" i="51" s="1"/>
  <c r="M271" i="51" s="1"/>
  <c r="J403" i="51"/>
  <c r="L403" i="51" s="1"/>
  <c r="M403" i="51" s="1"/>
  <c r="I232" i="51"/>
  <c r="I677" i="51"/>
  <c r="I313" i="51"/>
  <c r="J749" i="51"/>
  <c r="L749" i="51" s="1"/>
  <c r="M749" i="51" s="1"/>
  <c r="J449" i="51"/>
  <c r="L449" i="51" s="1"/>
  <c r="M449" i="51" s="1"/>
  <c r="J604" i="51"/>
  <c r="L604" i="51" s="1"/>
  <c r="M604" i="51" s="1"/>
  <c r="I200" i="51"/>
  <c r="I610" i="51"/>
  <c r="I547" i="51"/>
  <c r="I635" i="51"/>
  <c r="J78" i="51"/>
  <c r="L78" i="51" s="1"/>
  <c r="M78" i="51" s="1"/>
  <c r="J616" i="51"/>
  <c r="L616" i="51" s="1"/>
  <c r="M616" i="51" s="1"/>
  <c r="J276" i="51"/>
  <c r="L276" i="51" s="1"/>
  <c r="M276" i="51" s="1"/>
  <c r="J97" i="51"/>
  <c r="L97" i="51" s="1"/>
  <c r="M97" i="51" s="1"/>
  <c r="J634" i="51"/>
  <c r="L634" i="51" s="1"/>
  <c r="M634" i="51" s="1"/>
  <c r="J286" i="54"/>
  <c r="L286" i="54" s="1"/>
  <c r="M286" i="54" s="1"/>
  <c r="J734" i="54"/>
  <c r="L734" i="54" s="1"/>
  <c r="M734" i="54" s="1"/>
  <c r="J357" i="54"/>
  <c r="L357" i="54" s="1"/>
  <c r="M357" i="54" s="1"/>
  <c r="J450" i="54"/>
  <c r="L450" i="54" s="1"/>
  <c r="M450" i="54" s="1"/>
  <c r="J453" i="54"/>
  <c r="L453" i="54" s="1"/>
  <c r="M453" i="54" s="1"/>
  <c r="J33" i="54"/>
  <c r="L33" i="54" s="1"/>
  <c r="M33" i="54" s="1"/>
  <c r="J59" i="54"/>
  <c r="L59" i="54" s="1"/>
  <c r="M59" i="54" s="1"/>
  <c r="J223" i="54"/>
  <c r="L223" i="54" s="1"/>
  <c r="M223" i="54" s="1"/>
  <c r="J680" i="54"/>
  <c r="L680" i="54" s="1"/>
  <c r="M680" i="54" s="1"/>
  <c r="J41" i="54"/>
  <c r="L41" i="54" s="1"/>
  <c r="M41" i="54" s="1"/>
  <c r="J683" i="54"/>
  <c r="L683" i="54" s="1"/>
  <c r="M683" i="54" s="1"/>
  <c r="J398" i="54"/>
  <c r="L398" i="54" s="1"/>
  <c r="M398" i="54" s="1"/>
  <c r="J215" i="54"/>
  <c r="L215" i="54" s="1"/>
  <c r="M215" i="54" s="1"/>
  <c r="J370" i="54"/>
  <c r="L370" i="54" s="1"/>
  <c r="M370" i="54" s="1"/>
  <c r="J405" i="54"/>
  <c r="L405" i="54" s="1"/>
  <c r="M405" i="54" s="1"/>
  <c r="J746" i="54"/>
  <c r="L746" i="54" s="1"/>
  <c r="M746" i="54" s="1"/>
  <c r="J161" i="54"/>
  <c r="L161" i="54" s="1"/>
  <c r="M161" i="54" s="1"/>
  <c r="Y220" i="1"/>
  <c r="Z220" i="1" s="1"/>
  <c r="J735" i="54"/>
  <c r="L735" i="54" s="1"/>
  <c r="M735" i="54" s="1"/>
  <c r="Y204" i="1"/>
  <c r="Z204" i="1" s="1"/>
  <c r="J338" i="54"/>
  <c r="L338" i="54" s="1"/>
  <c r="M338" i="54" s="1"/>
  <c r="Y188" i="1"/>
  <c r="Z188" i="1" s="1"/>
  <c r="J526" i="54"/>
  <c r="L526" i="54" s="1"/>
  <c r="M526" i="54" s="1"/>
  <c r="Y172" i="1"/>
  <c r="Z172" i="1" s="1"/>
  <c r="J20" i="54"/>
  <c r="L20" i="54" s="1"/>
  <c r="M20" i="54" s="1"/>
  <c r="Y156" i="1"/>
  <c r="Z156" i="1" s="1"/>
  <c r="J594" i="54"/>
  <c r="L594" i="54" s="1"/>
  <c r="M594" i="54" s="1"/>
  <c r="Y140" i="1"/>
  <c r="Z140" i="1" s="1"/>
  <c r="J626" i="54"/>
  <c r="L626" i="54" s="1"/>
  <c r="M626" i="54" s="1"/>
  <c r="Y124" i="1"/>
  <c r="Z124" i="1" s="1"/>
  <c r="J78" i="54"/>
  <c r="L78" i="54" s="1"/>
  <c r="M78" i="54" s="1"/>
  <c r="J200" i="54"/>
  <c r="L200" i="54" s="1"/>
  <c r="M200" i="54" s="1"/>
  <c r="J555" i="54"/>
  <c r="L555" i="54" s="1"/>
  <c r="M555" i="54" s="1"/>
  <c r="Y72" i="1"/>
  <c r="Z72" i="1" s="1"/>
  <c r="J700" i="54"/>
  <c r="L700" i="54" s="1"/>
  <c r="M700" i="54" s="1"/>
  <c r="Y118" i="1"/>
  <c r="Z118" i="1" s="1"/>
  <c r="J628" i="54"/>
  <c r="L628" i="54" s="1"/>
  <c r="M628" i="54" s="1"/>
  <c r="I257" i="51"/>
  <c r="I270" i="51"/>
  <c r="I575" i="51"/>
  <c r="I281" i="51"/>
  <c r="J631" i="51"/>
  <c r="L631" i="51" s="1"/>
  <c r="M631" i="51" s="1"/>
  <c r="I421" i="51"/>
  <c r="I226" i="51"/>
  <c r="J394" i="51"/>
  <c r="L394" i="51" s="1"/>
  <c r="M394" i="51" s="1"/>
  <c r="Y224" i="1"/>
  <c r="Z224" i="1" s="1"/>
  <c r="J696" i="54"/>
  <c r="L696" i="54" s="1"/>
  <c r="M696" i="54" s="1"/>
  <c r="Y208" i="1"/>
  <c r="Z208" i="1" s="1"/>
  <c r="J708" i="54"/>
  <c r="L708" i="54" s="1"/>
  <c r="M708" i="54" s="1"/>
  <c r="Y192" i="1"/>
  <c r="Z192" i="1" s="1"/>
  <c r="J506" i="54"/>
  <c r="L506" i="54" s="1"/>
  <c r="M506" i="54" s="1"/>
  <c r="Y176" i="1"/>
  <c r="Z176" i="1" s="1"/>
  <c r="J205" i="54"/>
  <c r="L205" i="54" s="1"/>
  <c r="M205" i="54" s="1"/>
  <c r="Y160" i="1"/>
  <c r="Z160" i="1" s="1"/>
  <c r="J22" i="54"/>
  <c r="L22" i="54" s="1"/>
  <c r="M22" i="54" s="1"/>
  <c r="Y144" i="1"/>
  <c r="Z144" i="1" s="1"/>
  <c r="J678" i="54"/>
  <c r="L678" i="54" s="1"/>
  <c r="M678" i="54" s="1"/>
  <c r="Y128" i="1"/>
  <c r="Z128" i="1" s="1"/>
  <c r="J379" i="54"/>
  <c r="L379" i="54" s="1"/>
  <c r="M379" i="54" s="1"/>
  <c r="Y88" i="1"/>
  <c r="Z88" i="1" s="1"/>
  <c r="J518" i="54"/>
  <c r="L518" i="54" s="1"/>
  <c r="M518" i="54" s="1"/>
  <c r="Y483" i="1"/>
  <c r="Z483" i="1" s="1"/>
  <c r="J666" i="54"/>
  <c r="L666" i="54" s="1"/>
  <c r="M666" i="54" s="1"/>
  <c r="I21" i="51"/>
  <c r="I57" i="51"/>
  <c r="I557" i="51"/>
  <c r="I220" i="51"/>
  <c r="I15" i="51"/>
  <c r="I190" i="51"/>
  <c r="J346" i="51"/>
  <c r="L346" i="51" s="1"/>
  <c r="M346" i="51" s="1"/>
  <c r="I29" i="51"/>
  <c r="I216" i="51"/>
  <c r="J455" i="51"/>
  <c r="L455" i="51" s="1"/>
  <c r="M455" i="51" s="1"/>
  <c r="J322" i="51"/>
  <c r="L322" i="51" s="1"/>
  <c r="M322" i="51" s="1"/>
  <c r="J705" i="51"/>
  <c r="L705" i="51" s="1"/>
  <c r="M705" i="51" s="1"/>
  <c r="I411" i="51"/>
  <c r="I249" i="51"/>
  <c r="I737" i="51"/>
  <c r="I712" i="51"/>
  <c r="I123" i="51"/>
  <c r="J596" i="51"/>
  <c r="L596" i="51" s="1"/>
  <c r="M596" i="51" s="1"/>
  <c r="I563" i="51"/>
  <c r="J556" i="51"/>
  <c r="L556" i="51" s="1"/>
  <c r="M556" i="51" s="1"/>
  <c r="J25" i="51"/>
  <c r="L25" i="51" s="1"/>
  <c r="M25" i="51" s="1"/>
  <c r="J185" i="51"/>
  <c r="L185" i="51" s="1"/>
  <c r="M185" i="51" s="1"/>
  <c r="I744" i="51"/>
  <c r="J713" i="51"/>
  <c r="L713" i="51" s="1"/>
  <c r="M713" i="51" s="1"/>
  <c r="J225" i="51"/>
  <c r="L225" i="51" s="1"/>
  <c r="M225" i="51" s="1"/>
  <c r="J358" i="51"/>
  <c r="L358" i="51" s="1"/>
  <c r="M358" i="51" s="1"/>
  <c r="J577" i="54"/>
  <c r="L577" i="54" s="1"/>
  <c r="M577" i="54" s="1"/>
  <c r="J91" i="54"/>
  <c r="L91" i="54" s="1"/>
  <c r="M91" i="54" s="1"/>
  <c r="J344" i="54"/>
  <c r="L344" i="54" s="1"/>
  <c r="M344" i="54" s="1"/>
  <c r="J143" i="54"/>
  <c r="L143" i="54" s="1"/>
  <c r="M143" i="54" s="1"/>
  <c r="J730" i="54"/>
  <c r="L730" i="54" s="1"/>
  <c r="M730" i="54" s="1"/>
  <c r="J472" i="54"/>
  <c r="L472" i="54" s="1"/>
  <c r="M472" i="54" s="1"/>
  <c r="J548" i="54"/>
  <c r="L548" i="54" s="1"/>
  <c r="M548" i="54" s="1"/>
  <c r="J197" i="54"/>
  <c r="L197" i="54" s="1"/>
  <c r="M197" i="54" s="1"/>
  <c r="J356" i="54"/>
  <c r="L356" i="54" s="1"/>
  <c r="M356" i="54" s="1"/>
  <c r="J269" i="54"/>
  <c r="L269" i="54" s="1"/>
  <c r="M269" i="54" s="1"/>
  <c r="J385" i="54"/>
  <c r="L385" i="54" s="1"/>
  <c r="M385" i="54" s="1"/>
  <c r="J70" i="54"/>
  <c r="L70" i="54" s="1"/>
  <c r="M70" i="54" s="1"/>
  <c r="J160" i="54"/>
  <c r="L160" i="54" s="1"/>
  <c r="M160" i="54" s="1"/>
  <c r="J467" i="54"/>
  <c r="L467" i="54" s="1"/>
  <c r="M467" i="54" s="1"/>
  <c r="J191" i="54"/>
  <c r="L191" i="54" s="1"/>
  <c r="M191" i="54" s="1"/>
  <c r="J121" i="54"/>
  <c r="L121" i="54" s="1"/>
  <c r="M121" i="54" s="1"/>
  <c r="J745" i="54"/>
  <c r="L745" i="54" s="1"/>
  <c r="M745" i="54" s="1"/>
  <c r="J310" i="54"/>
  <c r="L310" i="54" s="1"/>
  <c r="M310" i="54" s="1"/>
  <c r="Y228" i="1"/>
  <c r="Z228" i="1" s="1"/>
  <c r="J553" i="54"/>
  <c r="L553" i="54" s="1"/>
  <c r="M553" i="54" s="1"/>
  <c r="Y212" i="1"/>
  <c r="Z212" i="1" s="1"/>
  <c r="J393" i="54"/>
  <c r="L393" i="54" s="1"/>
  <c r="M393" i="54" s="1"/>
  <c r="Y196" i="1"/>
  <c r="Z196" i="1" s="1"/>
  <c r="J456" i="54"/>
  <c r="L456" i="54" s="1"/>
  <c r="M456" i="54" s="1"/>
  <c r="Y180" i="1"/>
  <c r="Z180" i="1" s="1"/>
  <c r="J534" i="54"/>
  <c r="L534" i="54" s="1"/>
  <c r="M534" i="54" s="1"/>
  <c r="Y164" i="1"/>
  <c r="Z164" i="1" s="1"/>
  <c r="J336" i="54"/>
  <c r="L336" i="54" s="1"/>
  <c r="M336" i="54" s="1"/>
  <c r="Y148" i="1"/>
  <c r="Z148" i="1" s="1"/>
  <c r="J601" i="54"/>
  <c r="L601" i="54" s="1"/>
  <c r="M601" i="54" s="1"/>
  <c r="Y132" i="1"/>
  <c r="Z132" i="1" s="1"/>
  <c r="J491" i="54"/>
  <c r="L491" i="54" s="1"/>
  <c r="M491" i="54" s="1"/>
  <c r="J599" i="54"/>
  <c r="L599" i="54" s="1"/>
  <c r="M599" i="54" s="1"/>
  <c r="Y104" i="1"/>
  <c r="Z104" i="1" s="1"/>
  <c r="J648" i="54"/>
  <c r="L648" i="54" s="1"/>
  <c r="M648" i="54" s="1"/>
  <c r="J440" i="54"/>
  <c r="L440" i="54" s="1"/>
  <c r="M440" i="54" s="1"/>
  <c r="Y667" i="1"/>
  <c r="Z667" i="1" s="1"/>
  <c r="J52" i="54"/>
  <c r="L52" i="54" s="1"/>
  <c r="M52" i="54" s="1"/>
  <c r="Y303" i="1"/>
  <c r="Z303" i="1" s="1"/>
  <c r="J690" i="54"/>
  <c r="L690" i="54" s="1"/>
  <c r="M690" i="54" s="1"/>
  <c r="J528" i="51"/>
  <c r="L528" i="51" s="1"/>
  <c r="M528" i="51" s="1"/>
  <c r="Y565" i="1"/>
  <c r="Z565" i="1" s="1"/>
  <c r="J294" i="54"/>
  <c r="L294" i="54" s="1"/>
  <c r="M294" i="54" s="1"/>
  <c r="I382" i="54"/>
  <c r="Y533" i="1"/>
  <c r="Z533" i="1" s="1"/>
  <c r="J351" i="54"/>
  <c r="L351" i="54" s="1"/>
  <c r="M351" i="54" s="1"/>
  <c r="Y501" i="1"/>
  <c r="Z501" i="1" s="1"/>
  <c r="J615" i="54"/>
  <c r="L615" i="54" s="1"/>
  <c r="M615" i="54" s="1"/>
  <c r="Y469" i="1"/>
  <c r="Z469" i="1" s="1"/>
  <c r="J736" i="51"/>
  <c r="L736" i="51" s="1"/>
  <c r="M736" i="51" s="1"/>
  <c r="J229" i="54"/>
  <c r="L229" i="54" s="1"/>
  <c r="M229" i="54" s="1"/>
  <c r="Y437" i="1"/>
  <c r="Z437" i="1" s="1"/>
  <c r="J665" i="51"/>
  <c r="L665" i="51" s="1"/>
  <c r="M665" i="51" s="1"/>
  <c r="J428" i="54"/>
  <c r="L428" i="54" s="1"/>
  <c r="M428" i="54" s="1"/>
  <c r="Y405" i="1"/>
  <c r="Z405" i="1" s="1"/>
  <c r="J725" i="51"/>
  <c r="L725" i="51" s="1"/>
  <c r="M725" i="51" s="1"/>
  <c r="J164" i="54"/>
  <c r="L164" i="54" s="1"/>
  <c r="M164" i="54" s="1"/>
  <c r="Y373" i="1"/>
  <c r="Z373" i="1" s="1"/>
  <c r="J715" i="54"/>
  <c r="L715" i="54" s="1"/>
  <c r="M715" i="54" s="1"/>
  <c r="Y337" i="1"/>
  <c r="Z337" i="1" s="1"/>
  <c r="J329" i="51"/>
  <c r="L329" i="51" s="1"/>
  <c r="M329" i="51" s="1"/>
  <c r="J591" i="54"/>
  <c r="L591" i="54" s="1"/>
  <c r="M591" i="54" s="1"/>
  <c r="Y305" i="1"/>
  <c r="Z305" i="1" s="1"/>
  <c r="J596" i="54"/>
  <c r="L596" i="54" s="1"/>
  <c r="M596" i="54" s="1"/>
  <c r="I559" i="54"/>
  <c r="I390" i="51"/>
  <c r="Y273" i="1"/>
  <c r="Z273" i="1" s="1"/>
  <c r="J355" i="54"/>
  <c r="L355" i="54" s="1"/>
  <c r="M355" i="54" s="1"/>
  <c r="J481" i="51"/>
  <c r="L481" i="51" s="1"/>
  <c r="M481" i="51" s="1"/>
  <c r="I489" i="54"/>
  <c r="I474" i="54"/>
  <c r="I364" i="54"/>
  <c r="I612" i="54"/>
  <c r="I575" i="54"/>
  <c r="I245" i="51"/>
  <c r="Y603" i="1"/>
  <c r="Z603" i="1" s="1"/>
  <c r="J47" i="54"/>
  <c r="L47" i="54" s="1"/>
  <c r="M47" i="54" s="1"/>
  <c r="Y587" i="1"/>
  <c r="Z587" i="1" s="1"/>
  <c r="J519" i="54"/>
  <c r="L519" i="54" s="1"/>
  <c r="M519" i="54" s="1"/>
  <c r="Y571" i="1"/>
  <c r="Z571" i="1" s="1"/>
  <c r="J104" i="54"/>
  <c r="L104" i="54" s="1"/>
  <c r="M104" i="54" s="1"/>
  <c r="J60" i="51"/>
  <c r="L60" i="51" s="1"/>
  <c r="M60" i="51" s="1"/>
  <c r="I400" i="54"/>
  <c r="I285" i="54"/>
  <c r="I443" i="51"/>
  <c r="Y427" i="1"/>
  <c r="Z427" i="1" s="1"/>
  <c r="J396" i="51"/>
  <c r="L396" i="51" s="1"/>
  <c r="M396" i="51" s="1"/>
  <c r="I460" i="54"/>
  <c r="I620" i="51"/>
  <c r="I90" i="54"/>
  <c r="I426" i="51"/>
  <c r="Y123" i="1"/>
  <c r="Z123" i="1" s="1"/>
  <c r="Y79" i="1"/>
  <c r="Z79" i="1" s="1"/>
  <c r="Y71" i="1"/>
  <c r="Z71" i="1" s="1"/>
  <c r="I204" i="54"/>
  <c r="I47" i="51"/>
  <c r="I336" i="54"/>
  <c r="I139" i="54"/>
  <c r="I598" i="51"/>
  <c r="I648" i="54"/>
  <c r="I115" i="54"/>
  <c r="I53" i="51"/>
  <c r="I527" i="54"/>
  <c r="I596" i="51"/>
  <c r="I351" i="54"/>
  <c r="I74" i="51"/>
  <c r="I470" i="54"/>
  <c r="Y514" i="1"/>
  <c r="Z514" i="1" s="1"/>
  <c r="Y506" i="1"/>
  <c r="Z506" i="1" s="1"/>
  <c r="Y498" i="1"/>
  <c r="Z498" i="1" s="1"/>
  <c r="Y490" i="1"/>
  <c r="Z490" i="1" s="1"/>
  <c r="I275" i="54"/>
  <c r="I18" i="54"/>
  <c r="I415" i="54"/>
  <c r="I644" i="54"/>
  <c r="I721" i="54"/>
  <c r="I300" i="54"/>
  <c r="I338" i="54"/>
  <c r="I676" i="51"/>
  <c r="I534" i="54"/>
  <c r="I661" i="51"/>
  <c r="I43" i="54"/>
  <c r="I379" i="54"/>
  <c r="I560" i="51"/>
  <c r="Y77" i="1"/>
  <c r="Z77" i="1" s="1"/>
  <c r="J301" i="51"/>
  <c r="L301" i="51" s="1"/>
  <c r="M301" i="51" s="1"/>
  <c r="I257" i="54"/>
  <c r="I42" i="51"/>
  <c r="I337" i="54"/>
  <c r="I639" i="54"/>
  <c r="I681" i="51"/>
  <c r="I567" i="51"/>
  <c r="I715" i="51"/>
  <c r="Y581" i="1"/>
  <c r="Z581" i="1" s="1"/>
  <c r="J585" i="54"/>
  <c r="L585" i="54" s="1"/>
  <c r="M585" i="54" s="1"/>
  <c r="J435" i="51"/>
  <c r="L435" i="51" s="1"/>
  <c r="M435" i="51" s="1"/>
  <c r="Y549" i="1"/>
  <c r="Z549" i="1" s="1"/>
  <c r="J115" i="54"/>
  <c r="L115" i="54" s="1"/>
  <c r="M115" i="54" s="1"/>
  <c r="I743" i="54"/>
  <c r="I723" i="51"/>
  <c r="Y517" i="1"/>
  <c r="Z517" i="1" s="1"/>
  <c r="J30" i="54"/>
  <c r="L30" i="54" s="1"/>
  <c r="M30" i="54" s="1"/>
  <c r="I109" i="54"/>
  <c r="I441" i="51"/>
  <c r="Y485" i="1"/>
  <c r="Z485" i="1" s="1"/>
  <c r="J306" i="54"/>
  <c r="L306" i="54" s="1"/>
  <c r="M306" i="54" s="1"/>
  <c r="Y453" i="1"/>
  <c r="Z453" i="1" s="1"/>
  <c r="J732" i="51"/>
  <c r="L732" i="51" s="1"/>
  <c r="M732" i="51" s="1"/>
  <c r="J750" i="54"/>
  <c r="L750" i="54" s="1"/>
  <c r="M750" i="54" s="1"/>
  <c r="I487" i="54"/>
  <c r="I63" i="51"/>
  <c r="Y421" i="1"/>
  <c r="Z421" i="1" s="1"/>
  <c r="J504" i="54"/>
  <c r="L504" i="54" s="1"/>
  <c r="M504" i="54" s="1"/>
  <c r="J251" i="51"/>
  <c r="L251" i="51" s="1"/>
  <c r="M251" i="51" s="1"/>
  <c r="I448" i="54"/>
  <c r="I667" i="51"/>
  <c r="Y389" i="1"/>
  <c r="Z389" i="1" s="1"/>
  <c r="J298" i="51"/>
  <c r="L298" i="51" s="1"/>
  <c r="M298" i="51" s="1"/>
  <c r="J686" i="54"/>
  <c r="L686" i="54" s="1"/>
  <c r="M686" i="54" s="1"/>
  <c r="J143" i="51"/>
  <c r="L143" i="51" s="1"/>
  <c r="M143" i="51" s="1"/>
  <c r="I683" i="54"/>
  <c r="I103" i="51"/>
  <c r="Y321" i="1"/>
  <c r="Z321" i="1" s="1"/>
  <c r="J54" i="54"/>
  <c r="L54" i="54" s="1"/>
  <c r="M54" i="54" s="1"/>
  <c r="Y289" i="1"/>
  <c r="Z289" i="1" s="1"/>
  <c r="J465" i="54"/>
  <c r="L465" i="54" s="1"/>
  <c r="M465" i="54" s="1"/>
  <c r="I40" i="54"/>
  <c r="Y257" i="1"/>
  <c r="Z257" i="1" s="1"/>
  <c r="J343" i="54"/>
  <c r="L343" i="54" s="1"/>
  <c r="M343" i="54" s="1"/>
  <c r="Y221" i="1"/>
  <c r="Z221" i="1" s="1"/>
  <c r="J755" i="54"/>
  <c r="L755" i="54" s="1"/>
  <c r="M755" i="54" s="1"/>
  <c r="J149" i="51"/>
  <c r="L149" i="51" s="1"/>
  <c r="M149" i="51" s="1"/>
  <c r="I107" i="51"/>
  <c r="J701" i="51"/>
  <c r="L701" i="51" s="1"/>
  <c r="M701" i="51" s="1"/>
  <c r="J353" i="51"/>
  <c r="L353" i="51" s="1"/>
  <c r="M353" i="51" s="1"/>
  <c r="J570" i="51"/>
  <c r="L570" i="51" s="1"/>
  <c r="M570" i="51" s="1"/>
  <c r="J18" i="51"/>
  <c r="L18" i="51" s="1"/>
  <c r="M18" i="51" s="1"/>
  <c r="J118" i="54"/>
  <c r="L118" i="54" s="1"/>
  <c r="M118" i="54" s="1"/>
  <c r="J186" i="54"/>
  <c r="L186" i="54" s="1"/>
  <c r="M186" i="54" s="1"/>
  <c r="J49" i="54"/>
  <c r="L49" i="54" s="1"/>
  <c r="M49" i="54" s="1"/>
  <c r="J527" i="54"/>
  <c r="L527" i="54" s="1"/>
  <c r="M527" i="54" s="1"/>
  <c r="J470" i="54"/>
  <c r="L470" i="54" s="1"/>
  <c r="M470" i="54" s="1"/>
  <c r="J177" i="54"/>
  <c r="L177" i="54" s="1"/>
  <c r="M177" i="54" s="1"/>
  <c r="J408" i="54"/>
  <c r="L408" i="54" s="1"/>
  <c r="M408" i="54" s="1"/>
  <c r="J660" i="54"/>
  <c r="L660" i="54" s="1"/>
  <c r="M660" i="54" s="1"/>
  <c r="J654" i="54"/>
  <c r="L654" i="54" s="1"/>
  <c r="M654" i="54" s="1"/>
  <c r="J149" i="54"/>
  <c r="L149" i="54" s="1"/>
  <c r="M149" i="54" s="1"/>
  <c r="J346" i="54"/>
  <c r="L346" i="54" s="1"/>
  <c r="M346" i="54" s="1"/>
  <c r="J685" i="54"/>
  <c r="L685" i="54" s="1"/>
  <c r="M685" i="54" s="1"/>
  <c r="J325" i="54"/>
  <c r="L325" i="54" s="1"/>
  <c r="M325" i="54" s="1"/>
  <c r="J617" i="54"/>
  <c r="L617" i="54" s="1"/>
  <c r="M617" i="54" s="1"/>
  <c r="J552" i="54"/>
  <c r="L552" i="54" s="1"/>
  <c r="M552" i="54" s="1"/>
  <c r="J399" i="54"/>
  <c r="L399" i="54" s="1"/>
  <c r="M399" i="54" s="1"/>
  <c r="J632" i="54"/>
  <c r="L632" i="54" s="1"/>
  <c r="M632" i="54" s="1"/>
  <c r="J222" i="54"/>
  <c r="L222" i="54" s="1"/>
  <c r="M222" i="54" s="1"/>
  <c r="J224" i="54"/>
  <c r="L224" i="54" s="1"/>
  <c r="M224" i="54" s="1"/>
  <c r="J56" i="54"/>
  <c r="L56" i="54" s="1"/>
  <c r="M56" i="54" s="1"/>
  <c r="J248" i="54"/>
  <c r="L248" i="54" s="1"/>
  <c r="M248" i="54" s="1"/>
  <c r="Y599" i="1"/>
  <c r="Z599" i="1" s="1"/>
  <c r="J391" i="54"/>
  <c r="L391" i="54" s="1"/>
  <c r="M391" i="54" s="1"/>
  <c r="Y583" i="1"/>
  <c r="Z583" i="1" s="1"/>
  <c r="J268" i="54"/>
  <c r="L268" i="54" s="1"/>
  <c r="M268" i="54" s="1"/>
  <c r="Y567" i="1"/>
  <c r="Z567" i="1" s="1"/>
  <c r="J209" i="54"/>
  <c r="L209" i="54" s="1"/>
  <c r="M209" i="54" s="1"/>
  <c r="Y487" i="1"/>
  <c r="Z487" i="1" s="1"/>
  <c r="J652" i="54"/>
  <c r="L652" i="54" s="1"/>
  <c r="M652" i="54" s="1"/>
  <c r="Y723" i="1"/>
  <c r="Z723" i="1" s="1"/>
  <c r="J334" i="54"/>
  <c r="L334" i="54" s="1"/>
  <c r="M334" i="54" s="1"/>
  <c r="Y607" i="1"/>
  <c r="Z607" i="1" s="1"/>
  <c r="J712" i="54"/>
  <c r="L712" i="54" s="1"/>
  <c r="M712" i="54" s="1"/>
  <c r="Y591" i="1"/>
  <c r="Z591" i="1" s="1"/>
  <c r="J621" i="54"/>
  <c r="L621" i="54" s="1"/>
  <c r="M621" i="54" s="1"/>
  <c r="Y575" i="1"/>
  <c r="Z575" i="1" s="1"/>
  <c r="J593" i="54"/>
  <c r="L593" i="54" s="1"/>
  <c r="M593" i="54" s="1"/>
  <c r="Y307" i="1"/>
  <c r="Z307" i="1" s="1"/>
  <c r="J698" i="54"/>
  <c r="L698" i="54" s="1"/>
  <c r="M698" i="54" s="1"/>
  <c r="Y142" i="1"/>
  <c r="Z142" i="1" s="1"/>
  <c r="J595" i="54"/>
  <c r="L595" i="54" s="1"/>
  <c r="M595" i="54" s="1"/>
  <c r="Y611" i="1"/>
  <c r="Z611" i="1" s="1"/>
  <c r="J693" i="54"/>
  <c r="L693" i="54" s="1"/>
  <c r="M693" i="54" s="1"/>
  <c r="Y595" i="1"/>
  <c r="Z595" i="1" s="1"/>
  <c r="J111" i="54"/>
  <c r="L111" i="54" s="1"/>
  <c r="M111" i="54" s="1"/>
  <c r="Y579" i="1"/>
  <c r="Z579" i="1" s="1"/>
  <c r="J482" i="54"/>
  <c r="L482" i="54" s="1"/>
  <c r="M482" i="54" s="1"/>
  <c r="Y563" i="1"/>
  <c r="Z563" i="1" s="1"/>
  <c r="J12" i="54"/>
  <c r="L12" i="54" s="1"/>
  <c r="M12" i="54" s="1"/>
  <c r="Y503" i="1"/>
  <c r="Z503" i="1" s="1"/>
  <c r="J511" i="54"/>
  <c r="L511" i="54" s="1"/>
  <c r="M511" i="54" s="1"/>
  <c r="Y331" i="1"/>
  <c r="Z331" i="1" s="1"/>
  <c r="J93" i="54"/>
  <c r="L93" i="54" s="1"/>
  <c r="M93" i="54" s="1"/>
  <c r="J365" i="54"/>
  <c r="L365" i="54" s="1"/>
  <c r="M365" i="54" s="1"/>
  <c r="J220" i="54"/>
  <c r="L220" i="54" s="1"/>
  <c r="M220" i="54" s="1"/>
  <c r="J176" i="54"/>
  <c r="L176" i="54" s="1"/>
  <c r="M176" i="54" s="1"/>
  <c r="J669" i="54"/>
  <c r="L669" i="54" s="1"/>
  <c r="M669" i="54" s="1"/>
  <c r="J127" i="54"/>
  <c r="L127" i="54" s="1"/>
  <c r="M127" i="54" s="1"/>
  <c r="J95" i="54"/>
  <c r="L95" i="54" s="1"/>
  <c r="M95" i="54" s="1"/>
  <c r="J350" i="54"/>
  <c r="L350" i="54" s="1"/>
  <c r="M350" i="54" s="1"/>
  <c r="J389" i="54"/>
  <c r="L389" i="54" s="1"/>
  <c r="M389" i="54" s="1"/>
  <c r="J258" i="54"/>
  <c r="L258" i="54" s="1"/>
  <c r="M258" i="54" s="1"/>
  <c r="J210" i="54"/>
  <c r="L210" i="54" s="1"/>
  <c r="M210" i="54" s="1"/>
  <c r="J14" i="54"/>
  <c r="L14" i="54" s="1"/>
  <c r="M14" i="54" s="1"/>
  <c r="J647" i="54"/>
  <c r="L647" i="54" s="1"/>
  <c r="M647" i="54" s="1"/>
  <c r="J454" i="54"/>
  <c r="L454" i="54" s="1"/>
  <c r="M454" i="54" s="1"/>
  <c r="J122" i="54"/>
  <c r="L122" i="54" s="1"/>
  <c r="M122" i="54" s="1"/>
  <c r="J402" i="54"/>
  <c r="L402" i="54" s="1"/>
  <c r="M402" i="54" s="1"/>
  <c r="J304" i="54"/>
  <c r="L304" i="54" s="1"/>
  <c r="M304" i="54" s="1"/>
  <c r="J296" i="54"/>
  <c r="L296" i="54" s="1"/>
  <c r="M296" i="54" s="1"/>
  <c r="J508" i="54"/>
  <c r="L508" i="54" s="1"/>
  <c r="M508" i="54" s="1"/>
  <c r="J253" i="54"/>
  <c r="L253" i="54" s="1"/>
  <c r="M253" i="54" s="1"/>
  <c r="J401" i="54"/>
  <c r="L401" i="54" s="1"/>
  <c r="M401" i="54" s="1"/>
  <c r="J464" i="54"/>
  <c r="L464" i="54" s="1"/>
  <c r="M464" i="54" s="1"/>
  <c r="J287" i="54"/>
  <c r="L287" i="54" s="1"/>
  <c r="M287" i="54" s="1"/>
  <c r="J341" i="54"/>
  <c r="L341" i="54" s="1"/>
  <c r="M341" i="54" s="1"/>
  <c r="J726" i="54"/>
  <c r="L726" i="54" s="1"/>
  <c r="M726" i="54" s="1"/>
  <c r="J528" i="54"/>
  <c r="L528" i="54" s="1"/>
  <c r="M528" i="54" s="1"/>
  <c r="J264" i="54"/>
  <c r="L264" i="54" s="1"/>
  <c r="M264" i="54" s="1"/>
  <c r="J267" i="54"/>
  <c r="L267" i="54" s="1"/>
  <c r="M267" i="54" s="1"/>
  <c r="J110" i="54"/>
  <c r="L110" i="54" s="1"/>
  <c r="M110" i="54" s="1"/>
  <c r="J374" i="54"/>
  <c r="L374" i="54" s="1"/>
  <c r="M374" i="54" s="1"/>
  <c r="J497" i="54"/>
  <c r="L497" i="54" s="1"/>
  <c r="M497" i="54" s="1"/>
  <c r="J212" i="54"/>
  <c r="L212" i="54" s="1"/>
  <c r="M212" i="54" s="1"/>
  <c r="J728" i="54"/>
  <c r="L728" i="54" s="1"/>
  <c r="M728" i="54" s="1"/>
  <c r="J312" i="54"/>
  <c r="L312" i="54" s="1"/>
  <c r="M312" i="54" s="1"/>
  <c r="J459" i="54"/>
  <c r="L459" i="54" s="1"/>
  <c r="M459" i="54" s="1"/>
  <c r="J27" i="54"/>
  <c r="L27" i="54" s="1"/>
  <c r="M27" i="54" s="1"/>
  <c r="J551" i="54"/>
  <c r="L551" i="54" s="1"/>
  <c r="M551" i="54" s="1"/>
  <c r="J476" i="54"/>
  <c r="L476" i="54" s="1"/>
  <c r="M476" i="54" s="1"/>
  <c r="J323" i="54"/>
  <c r="L323" i="54" s="1"/>
  <c r="M323" i="54" s="1"/>
  <c r="J674" i="54"/>
  <c r="L674" i="54" s="1"/>
  <c r="M674" i="54" s="1"/>
  <c r="J185" i="54"/>
  <c r="L185" i="54" s="1"/>
  <c r="M185" i="54" s="1"/>
  <c r="J714" i="54"/>
  <c r="L714" i="54" s="1"/>
  <c r="M714" i="54" s="1"/>
  <c r="J581" i="54"/>
  <c r="L581" i="54" s="1"/>
  <c r="M581" i="54" s="1"/>
  <c r="J655" i="54"/>
  <c r="L655" i="54" s="1"/>
  <c r="M655" i="54" s="1"/>
  <c r="I655" i="51"/>
  <c r="I491" i="51"/>
  <c r="I31" i="51"/>
  <c r="I720" i="51"/>
  <c r="I209" i="51"/>
  <c r="I588" i="51"/>
  <c r="I690" i="51"/>
  <c r="Y701" i="1"/>
  <c r="Z701" i="1" s="1"/>
  <c r="J243" i="54"/>
  <c r="L243" i="54" s="1"/>
  <c r="M243" i="54" s="1"/>
  <c r="Y361" i="1"/>
  <c r="Z361" i="1" s="1"/>
  <c r="J182" i="54"/>
  <c r="L182" i="54" s="1"/>
  <c r="M182" i="54" s="1"/>
  <c r="I475" i="54"/>
  <c r="Y245" i="1"/>
  <c r="Z245" i="1" s="1"/>
  <c r="J737" i="54"/>
  <c r="L737" i="54" s="1"/>
  <c r="M737" i="54" s="1"/>
  <c r="Y229" i="1"/>
  <c r="Z229" i="1" s="1"/>
  <c r="J153" i="54"/>
  <c r="L153" i="54" s="1"/>
  <c r="M153" i="54" s="1"/>
  <c r="Y233" i="1"/>
  <c r="Z233" i="1" s="1"/>
  <c r="J530" i="54"/>
  <c r="L530" i="54" s="1"/>
  <c r="M530" i="54" s="1"/>
  <c r="I413" i="51"/>
  <c r="I369" i="51"/>
  <c r="I663" i="51"/>
  <c r="I23" i="51"/>
  <c r="Y369" i="1"/>
  <c r="Z369" i="1" s="1"/>
  <c r="J607" i="54"/>
  <c r="L607" i="54" s="1"/>
  <c r="M607" i="54" s="1"/>
  <c r="Y353" i="1"/>
  <c r="Z353" i="1" s="1"/>
  <c r="J140" i="54"/>
  <c r="L140" i="54" s="1"/>
  <c r="M140" i="54" s="1"/>
  <c r="I137" i="54"/>
  <c r="I289" i="54"/>
  <c r="I584" i="54"/>
  <c r="Y237" i="1"/>
  <c r="Z237" i="1" s="1"/>
  <c r="J163" i="54"/>
  <c r="L163" i="54" s="1"/>
  <c r="M163" i="54" s="1"/>
  <c r="Y217" i="1"/>
  <c r="Z217" i="1" s="1"/>
  <c r="J329" i="54"/>
  <c r="L329" i="54" s="1"/>
  <c r="M329" i="54" s="1"/>
  <c r="Y365" i="1"/>
  <c r="Z365" i="1" s="1"/>
  <c r="J443" i="54"/>
  <c r="L443" i="54" s="1"/>
  <c r="M443" i="54" s="1"/>
  <c r="Y349" i="1"/>
  <c r="Z349" i="1" s="1"/>
  <c r="J293" i="54"/>
  <c r="L293" i="54" s="1"/>
  <c r="M293" i="54" s="1"/>
  <c r="I191" i="54"/>
  <c r="I414" i="51"/>
  <c r="I268" i="51"/>
  <c r="I236" i="51"/>
  <c r="J608" i="51"/>
  <c r="L608" i="51" s="1"/>
  <c r="M608" i="51" s="1"/>
  <c r="I227" i="51"/>
  <c r="I718" i="51"/>
  <c r="Y357" i="1"/>
  <c r="Z357" i="1" s="1"/>
  <c r="J317" i="54"/>
  <c r="L317" i="54" s="1"/>
  <c r="M317" i="54" s="1"/>
  <c r="I746" i="54"/>
  <c r="I668" i="51"/>
  <c r="Y241" i="1"/>
  <c r="Z241" i="1" s="1"/>
  <c r="J633" i="54"/>
  <c r="L633" i="54" s="1"/>
  <c r="M633" i="54" s="1"/>
  <c r="J672" i="51"/>
  <c r="L672" i="51" s="1"/>
  <c r="M672" i="51" s="1"/>
  <c r="Y225" i="1"/>
  <c r="Z225" i="1" s="1"/>
  <c r="J241" i="54"/>
  <c r="L241" i="54" s="1"/>
  <c r="M241" i="54" s="1"/>
  <c r="Y283" i="1"/>
  <c r="Z283" i="1" s="1"/>
  <c r="J722" i="54"/>
  <c r="L722" i="54" s="1"/>
  <c r="M722" i="54" s="1"/>
  <c r="Y267" i="1"/>
  <c r="Z267" i="1" s="1"/>
  <c r="J445" i="54"/>
  <c r="L445" i="54" s="1"/>
  <c r="M445" i="54" s="1"/>
  <c r="Y251" i="1"/>
  <c r="Z251" i="1" s="1"/>
  <c r="J387" i="54"/>
  <c r="L387" i="54" s="1"/>
  <c r="M387" i="54" s="1"/>
  <c r="Y235" i="1"/>
  <c r="Z235" i="1" s="1"/>
  <c r="J77" i="54"/>
  <c r="L77" i="54" s="1"/>
  <c r="M77" i="54" s="1"/>
  <c r="Y219" i="1"/>
  <c r="Z219" i="1" s="1"/>
  <c r="J573" i="54"/>
  <c r="L573" i="54" s="1"/>
  <c r="M573" i="54" s="1"/>
  <c r="Y203" i="1"/>
  <c r="Z203" i="1" s="1"/>
  <c r="J342" i="54"/>
  <c r="L342" i="54" s="1"/>
  <c r="M342" i="54" s="1"/>
  <c r="Y187" i="1"/>
  <c r="Z187" i="1" s="1"/>
  <c r="J130" i="54"/>
  <c r="L130" i="54" s="1"/>
  <c r="M130" i="54" s="1"/>
  <c r="Y171" i="1"/>
  <c r="Z171" i="1" s="1"/>
  <c r="J525" i="54"/>
  <c r="L525" i="54" s="1"/>
  <c r="M525" i="54" s="1"/>
  <c r="Y155" i="1"/>
  <c r="Z155" i="1" s="1"/>
  <c r="J302" i="54"/>
  <c r="L302" i="54" s="1"/>
  <c r="M302" i="54" s="1"/>
  <c r="Y139" i="1"/>
  <c r="Z139" i="1" s="1"/>
  <c r="J550" i="54"/>
  <c r="L550" i="54" s="1"/>
  <c r="M550" i="54" s="1"/>
  <c r="Y271" i="1"/>
  <c r="Z271" i="1" s="1"/>
  <c r="J46" i="54"/>
  <c r="L46" i="54" s="1"/>
  <c r="M46" i="54" s="1"/>
  <c r="Y255" i="1"/>
  <c r="Z255" i="1" s="1"/>
  <c r="J480" i="54"/>
  <c r="L480" i="54" s="1"/>
  <c r="M480" i="54" s="1"/>
  <c r="Y239" i="1"/>
  <c r="Z239" i="1" s="1"/>
  <c r="J225" i="54"/>
  <c r="L225" i="54" s="1"/>
  <c r="M225" i="54" s="1"/>
  <c r="Y223" i="1"/>
  <c r="Z223" i="1" s="1"/>
  <c r="J512" i="54"/>
  <c r="L512" i="54" s="1"/>
  <c r="M512" i="54" s="1"/>
  <c r="Y207" i="1"/>
  <c r="Z207" i="1" s="1"/>
  <c r="J452" i="54"/>
  <c r="L452" i="54" s="1"/>
  <c r="M452" i="54" s="1"/>
  <c r="Y191" i="1"/>
  <c r="Z191" i="1" s="1"/>
  <c r="J677" i="54"/>
  <c r="L677" i="54" s="1"/>
  <c r="M677" i="54" s="1"/>
  <c r="Y175" i="1"/>
  <c r="Z175" i="1" s="1"/>
  <c r="J89" i="54"/>
  <c r="L89" i="54" s="1"/>
  <c r="M89" i="54" s="1"/>
  <c r="Y159" i="1"/>
  <c r="Z159" i="1" s="1"/>
  <c r="J71" i="54"/>
  <c r="L71" i="54" s="1"/>
  <c r="M71" i="54" s="1"/>
  <c r="Y143" i="1"/>
  <c r="Z143" i="1" s="1"/>
  <c r="J517" i="54"/>
  <c r="L517" i="54" s="1"/>
  <c r="M517" i="54" s="1"/>
  <c r="Y275" i="1"/>
  <c r="Z275" i="1" s="1"/>
  <c r="Y259" i="1"/>
  <c r="Z259" i="1" s="1"/>
  <c r="J17" i="54"/>
  <c r="L17" i="54" s="1"/>
  <c r="M17" i="54" s="1"/>
  <c r="Y243" i="1"/>
  <c r="Z243" i="1" s="1"/>
  <c r="J664" i="54"/>
  <c r="L664" i="54" s="1"/>
  <c r="M664" i="54" s="1"/>
  <c r="Y227" i="1"/>
  <c r="Z227" i="1" s="1"/>
  <c r="J363" i="54"/>
  <c r="L363" i="54" s="1"/>
  <c r="M363" i="54" s="1"/>
  <c r="Y211" i="1"/>
  <c r="Z211" i="1" s="1"/>
  <c r="J262" i="54"/>
  <c r="L262" i="54" s="1"/>
  <c r="M262" i="54" s="1"/>
  <c r="Y195" i="1"/>
  <c r="Z195" i="1" s="1"/>
  <c r="J458" i="54"/>
  <c r="L458" i="54" s="1"/>
  <c r="M458" i="54" s="1"/>
  <c r="Y179" i="1"/>
  <c r="Z179" i="1" s="1"/>
  <c r="J665" i="54"/>
  <c r="L665" i="54" s="1"/>
  <c r="M665" i="54" s="1"/>
  <c r="Y163" i="1"/>
  <c r="Z163" i="1" s="1"/>
  <c r="J170" i="54"/>
  <c r="L170" i="54" s="1"/>
  <c r="M170" i="54" s="1"/>
  <c r="Y147" i="1"/>
  <c r="Z147" i="1" s="1"/>
  <c r="J695" i="54"/>
  <c r="L695" i="54" s="1"/>
  <c r="M695" i="54" s="1"/>
  <c r="Y131" i="1"/>
  <c r="Z131" i="1" s="1"/>
  <c r="J80" i="54"/>
  <c r="L80" i="54" s="1"/>
  <c r="M80" i="54" s="1"/>
  <c r="J724" i="54"/>
  <c r="L724" i="54" s="1"/>
  <c r="M724" i="54" s="1"/>
  <c r="J703" i="54"/>
  <c r="L703" i="54" s="1"/>
  <c r="M703" i="54" s="1"/>
  <c r="J403" i="54"/>
  <c r="L403" i="54" s="1"/>
  <c r="M403" i="54" s="1"/>
  <c r="J327" i="54"/>
  <c r="L327" i="54" s="1"/>
  <c r="M327" i="54" s="1"/>
  <c r="J85" i="54"/>
  <c r="L85" i="54" s="1"/>
  <c r="M85" i="54" s="1"/>
  <c r="J358" i="54"/>
  <c r="L358" i="54" s="1"/>
  <c r="M358" i="54" s="1"/>
  <c r="J16" i="54"/>
  <c r="L16" i="54" s="1"/>
  <c r="M16" i="54" s="1"/>
  <c r="J543" i="54"/>
  <c r="L543" i="54" s="1"/>
  <c r="M543" i="54" s="1"/>
  <c r="J682" i="54"/>
  <c r="L682" i="54" s="1"/>
  <c r="M682" i="54" s="1"/>
  <c r="J395" i="54"/>
  <c r="L395" i="54" s="1"/>
  <c r="M395" i="54" s="1"/>
  <c r="J503" i="54"/>
  <c r="L503" i="54" s="1"/>
  <c r="M503" i="54" s="1"/>
  <c r="J636" i="54"/>
  <c r="L636" i="54" s="1"/>
  <c r="M636" i="54" s="1"/>
  <c r="J572" i="54"/>
  <c r="L572" i="54" s="1"/>
  <c r="M572" i="54" s="1"/>
  <c r="J640" i="54"/>
  <c r="L640" i="54" s="1"/>
  <c r="M640" i="54" s="1"/>
  <c r="J589" i="54"/>
  <c r="L589" i="54" s="1"/>
  <c r="M589" i="54" s="1"/>
  <c r="J586" i="54"/>
  <c r="L586" i="54" s="1"/>
  <c r="M586" i="54" s="1"/>
  <c r="J630" i="54"/>
  <c r="L630" i="54" s="1"/>
  <c r="M630" i="54" s="1"/>
  <c r="J642" i="54"/>
  <c r="L642" i="54" s="1"/>
  <c r="M642" i="54" s="1"/>
  <c r="J567" i="54"/>
  <c r="L567" i="54" s="1"/>
  <c r="M567" i="54" s="1"/>
  <c r="J128" i="54"/>
  <c r="L128" i="54" s="1"/>
  <c r="M128" i="54" s="1"/>
  <c r="J614" i="54"/>
  <c r="L614" i="54" s="1"/>
  <c r="M614" i="54" s="1"/>
  <c r="J64" i="54"/>
  <c r="L64" i="54" s="1"/>
  <c r="M64" i="54" s="1"/>
  <c r="J605" i="54"/>
  <c r="L605" i="54" s="1"/>
  <c r="M605" i="54" s="1"/>
  <c r="Y279" i="1"/>
  <c r="Z279" i="1" s="1"/>
  <c r="J485" i="54"/>
  <c r="L485" i="54" s="1"/>
  <c r="M485" i="54" s="1"/>
  <c r="Y263" i="1"/>
  <c r="Z263" i="1" s="1"/>
  <c r="J38" i="54"/>
  <c r="L38" i="54" s="1"/>
  <c r="M38" i="54" s="1"/>
  <c r="Y247" i="1"/>
  <c r="Z247" i="1" s="1"/>
  <c r="J214" i="54"/>
  <c r="L214" i="54" s="1"/>
  <c r="M214" i="54" s="1"/>
  <c r="Y231" i="1"/>
  <c r="Z231" i="1" s="1"/>
  <c r="J422" i="54"/>
  <c r="L422" i="54" s="1"/>
  <c r="M422" i="54" s="1"/>
  <c r="Y215" i="1"/>
  <c r="Z215" i="1" s="1"/>
  <c r="J414" i="54"/>
  <c r="L414" i="54" s="1"/>
  <c r="M414" i="54" s="1"/>
  <c r="Y199" i="1"/>
  <c r="Z199" i="1" s="1"/>
  <c r="J272" i="54"/>
  <c r="L272" i="54" s="1"/>
  <c r="M272" i="54" s="1"/>
  <c r="Y183" i="1"/>
  <c r="Z183" i="1" s="1"/>
  <c r="J152" i="54"/>
  <c r="L152" i="54" s="1"/>
  <c r="M152" i="54" s="1"/>
  <c r="Y167" i="1"/>
  <c r="Z167" i="1" s="1"/>
  <c r="J729" i="54"/>
  <c r="L729" i="54" s="1"/>
  <c r="M729" i="54" s="1"/>
  <c r="Y151" i="1"/>
  <c r="Z151" i="1" s="1"/>
  <c r="J609" i="54"/>
  <c r="L609" i="54" s="1"/>
  <c r="M609" i="54" s="1"/>
  <c r="Y135" i="1"/>
  <c r="Z135" i="1" s="1"/>
  <c r="J247" i="54"/>
  <c r="L247" i="54" s="1"/>
  <c r="M247" i="54" s="1"/>
  <c r="J645" i="54"/>
  <c r="L645" i="54" s="1"/>
  <c r="M645" i="54" s="1"/>
  <c r="J308" i="54"/>
  <c r="L308" i="54" s="1"/>
  <c r="M308" i="54" s="1"/>
  <c r="J261" i="54"/>
  <c r="L261" i="54" s="1"/>
  <c r="M261" i="54" s="1"/>
  <c r="J278" i="54"/>
  <c r="L278" i="54" s="1"/>
  <c r="M278" i="54" s="1"/>
  <c r="J566" i="54"/>
  <c r="L566" i="54" s="1"/>
  <c r="M566" i="54" s="1"/>
  <c r="J426" i="54"/>
  <c r="L426" i="54" s="1"/>
  <c r="M426" i="54" s="1"/>
  <c r="J474" i="54"/>
  <c r="L474" i="54" s="1"/>
  <c r="M474" i="54" s="1"/>
  <c r="J106" i="54"/>
  <c r="L106" i="54" s="1"/>
  <c r="M106" i="54" s="1"/>
  <c r="J438" i="54"/>
  <c r="L438" i="54" s="1"/>
  <c r="M438" i="54" s="1"/>
  <c r="J507" i="54"/>
  <c r="L507" i="54" s="1"/>
  <c r="M507" i="54" s="1"/>
  <c r="J364" i="54"/>
  <c r="L364" i="54" s="1"/>
  <c r="M364" i="54" s="1"/>
  <c r="J114" i="54"/>
  <c r="L114" i="54" s="1"/>
  <c r="M114" i="54" s="1"/>
  <c r="J560" i="54"/>
  <c r="L560" i="54" s="1"/>
  <c r="M560" i="54" s="1"/>
  <c r="J582" i="54"/>
  <c r="L582" i="54" s="1"/>
  <c r="M582" i="54" s="1"/>
  <c r="J612" i="54"/>
  <c r="L612" i="54" s="1"/>
  <c r="M612" i="54" s="1"/>
  <c r="J739" i="54"/>
  <c r="L739" i="54" s="1"/>
  <c r="M739" i="54" s="1"/>
  <c r="J11" i="54"/>
  <c r="L11" i="54" s="1"/>
  <c r="M11" i="54" s="1"/>
  <c r="J716" i="54"/>
  <c r="L716" i="54" s="1"/>
  <c r="M716" i="54" s="1"/>
  <c r="J221" i="54"/>
  <c r="L221" i="54" s="1"/>
  <c r="M221" i="54" s="1"/>
  <c r="J590" i="54"/>
  <c r="L590" i="54" s="1"/>
  <c r="M590" i="54" s="1"/>
  <c r="J92" i="54"/>
  <c r="L92" i="54" s="1"/>
  <c r="M92" i="54" s="1"/>
  <c r="J337" i="54"/>
  <c r="L337" i="54" s="1"/>
  <c r="M337" i="54" s="1"/>
  <c r="J105" i="54"/>
  <c r="L105" i="54" s="1"/>
  <c r="M105" i="54" s="1"/>
  <c r="J592" i="54"/>
  <c r="L592" i="54" s="1"/>
  <c r="M592" i="54" s="1"/>
  <c r="J386" i="54"/>
  <c r="L386" i="54" s="1"/>
  <c r="M386" i="54" s="1"/>
  <c r="J639" i="54"/>
  <c r="L639" i="54" s="1"/>
  <c r="M639" i="54" s="1"/>
  <c r="J575" i="54"/>
  <c r="L575" i="54" s="1"/>
  <c r="M575" i="54" s="1"/>
  <c r="J171" i="54"/>
  <c r="L171" i="54" s="1"/>
  <c r="M171" i="54" s="1"/>
  <c r="J378" i="54"/>
  <c r="L378" i="54" s="1"/>
  <c r="M378" i="54" s="1"/>
  <c r="J90" i="54"/>
  <c r="L90" i="54" s="1"/>
  <c r="M90" i="54" s="1"/>
  <c r="J455" i="54"/>
  <c r="L455" i="54" s="1"/>
  <c r="M455" i="54" s="1"/>
  <c r="J676" i="54"/>
  <c r="L676" i="54" s="1"/>
  <c r="M676" i="54" s="1"/>
  <c r="J542" i="54"/>
  <c r="L542" i="54" s="1"/>
  <c r="M542" i="54" s="1"/>
  <c r="J235" i="54"/>
  <c r="L235" i="54" s="1"/>
  <c r="M235" i="54" s="1"/>
  <c r="J319" i="54"/>
  <c r="L319" i="54" s="1"/>
  <c r="M319" i="54" s="1"/>
  <c r="J667" i="54"/>
  <c r="L667" i="54" s="1"/>
  <c r="M667" i="54" s="1"/>
  <c r="J369" i="54"/>
  <c r="L369" i="54" s="1"/>
  <c r="M369" i="54" s="1"/>
  <c r="J574" i="54"/>
  <c r="L574" i="54" s="1"/>
  <c r="M574" i="54" s="1"/>
  <c r="J381" i="54"/>
  <c r="L381" i="54" s="1"/>
  <c r="M381" i="54" s="1"/>
  <c r="J359" i="54"/>
  <c r="L359" i="54" s="1"/>
  <c r="M359" i="54" s="1"/>
  <c r="J499" i="54"/>
  <c r="L499" i="54" s="1"/>
  <c r="M499" i="54" s="1"/>
  <c r="J611" i="54"/>
  <c r="L611" i="54" s="1"/>
  <c r="M611" i="54" s="1"/>
  <c r="J490" i="54"/>
  <c r="L490" i="54" s="1"/>
  <c r="M490" i="54" s="1"/>
  <c r="Y113" i="1"/>
  <c r="Z113" i="1" s="1"/>
  <c r="J67" i="54"/>
  <c r="L67" i="54" s="1"/>
  <c r="M67" i="54" s="1"/>
  <c r="Y29" i="1"/>
  <c r="Z29" i="1" s="1"/>
  <c r="J154" i="54"/>
  <c r="L154" i="54" s="1"/>
  <c r="M154" i="54" s="1"/>
  <c r="Y16" i="1"/>
  <c r="Z16" i="1" s="1"/>
  <c r="J738" i="54"/>
  <c r="L738" i="54" s="1"/>
  <c r="M738" i="54" s="1"/>
  <c r="Y558" i="1"/>
  <c r="Z558" i="1" s="1"/>
  <c r="J558" i="54"/>
  <c r="L558" i="54" s="1"/>
  <c r="M558" i="54" s="1"/>
  <c r="Y550" i="1"/>
  <c r="Z550" i="1" s="1"/>
  <c r="J250" i="54"/>
  <c r="L250" i="54" s="1"/>
  <c r="M250" i="54" s="1"/>
  <c r="Y542" i="1"/>
  <c r="Z542" i="1" s="1"/>
  <c r="J713" i="54"/>
  <c r="L713" i="54" s="1"/>
  <c r="M713" i="54" s="1"/>
  <c r="Y60" i="1"/>
  <c r="Z60" i="1" s="1"/>
  <c r="J568" i="54"/>
  <c r="L568" i="54" s="1"/>
  <c r="M568" i="54" s="1"/>
  <c r="Y40" i="1"/>
  <c r="Z40" i="1" s="1"/>
  <c r="J173" i="54"/>
  <c r="L173" i="54" s="1"/>
  <c r="M173" i="54" s="1"/>
  <c r="Y12" i="1"/>
  <c r="Z12" i="1" s="1"/>
  <c r="J180" i="54"/>
  <c r="L180" i="54" s="1"/>
  <c r="M180" i="54" s="1"/>
  <c r="Y157" i="1"/>
  <c r="Z157" i="1" s="1"/>
  <c r="Y590" i="1"/>
  <c r="Z590" i="1" s="1"/>
  <c r="J120" i="54"/>
  <c r="L120" i="54" s="1"/>
  <c r="M120" i="54" s="1"/>
  <c r="Y562" i="1"/>
  <c r="Z562" i="1" s="1"/>
  <c r="J444" i="54"/>
  <c r="L444" i="54" s="1"/>
  <c r="M444" i="54" s="1"/>
  <c r="Y554" i="1"/>
  <c r="Z554" i="1" s="1"/>
  <c r="J42" i="54"/>
  <c r="L42" i="54" s="1"/>
  <c r="M42" i="54" s="1"/>
  <c r="Y546" i="1"/>
  <c r="Z546" i="1" s="1"/>
  <c r="J167" i="54"/>
  <c r="L167" i="54" s="1"/>
  <c r="M167" i="54" s="1"/>
  <c r="Y538" i="1"/>
  <c r="Z538" i="1" s="1"/>
  <c r="J478" i="54"/>
  <c r="L478" i="54" s="1"/>
  <c r="M478" i="54" s="1"/>
  <c r="J570" i="54"/>
  <c r="L570" i="54" s="1"/>
  <c r="M570" i="54" s="1"/>
  <c r="Y153" i="1"/>
  <c r="Z153" i="1" s="1"/>
  <c r="J275" i="54"/>
  <c r="L275" i="54" s="1"/>
  <c r="M275" i="54" s="1"/>
  <c r="Y117" i="1"/>
  <c r="Z117" i="1" s="1"/>
  <c r="Y33" i="1"/>
  <c r="Z33" i="1" s="1"/>
  <c r="J300" i="54"/>
  <c r="L300" i="54" s="1"/>
  <c r="M300" i="54" s="1"/>
  <c r="Y48" i="1"/>
  <c r="Z48" i="1" s="1"/>
  <c r="J535" i="54"/>
  <c r="L535" i="54" s="1"/>
  <c r="M535" i="54" s="1"/>
  <c r="J431" i="54"/>
  <c r="L431" i="54" s="1"/>
  <c r="M431" i="54" s="1"/>
  <c r="J126" i="54"/>
  <c r="L126" i="54" s="1"/>
  <c r="M126" i="54" s="1"/>
  <c r="J151" i="54"/>
  <c r="L151" i="54" s="1"/>
  <c r="M151" i="54" s="1"/>
  <c r="J646" i="54"/>
  <c r="L646" i="54" s="1"/>
  <c r="M646" i="54" s="1"/>
  <c r="J533" i="54"/>
  <c r="L533" i="54" s="1"/>
  <c r="M533" i="54" s="1"/>
  <c r="J688" i="54"/>
  <c r="L688" i="54" s="1"/>
  <c r="M688" i="54" s="1"/>
  <c r="J400" i="54"/>
  <c r="L400" i="54" s="1"/>
  <c r="M400" i="54" s="1"/>
  <c r="J629" i="54"/>
  <c r="L629" i="54" s="1"/>
  <c r="M629" i="54" s="1"/>
  <c r="J233" i="54"/>
  <c r="L233" i="54" s="1"/>
  <c r="M233" i="54" s="1"/>
  <c r="J736" i="54"/>
  <c r="L736" i="54" s="1"/>
  <c r="M736" i="54" s="1"/>
  <c r="J211" i="54"/>
  <c r="L211" i="54" s="1"/>
  <c r="M211" i="54" s="1"/>
  <c r="J481" i="54"/>
  <c r="L481" i="54" s="1"/>
  <c r="M481" i="54" s="1"/>
  <c r="J285" i="54"/>
  <c r="L285" i="54" s="1"/>
  <c r="M285" i="54" s="1"/>
  <c r="J133" i="54"/>
  <c r="L133" i="54" s="1"/>
  <c r="M133" i="54" s="1"/>
  <c r="J57" i="54"/>
  <c r="L57" i="54" s="1"/>
  <c r="M57" i="54" s="1"/>
  <c r="J368" i="54"/>
  <c r="L368" i="54" s="1"/>
  <c r="M368" i="54" s="1"/>
  <c r="J493" i="54"/>
  <c r="L493" i="54" s="1"/>
  <c r="M493" i="54" s="1"/>
  <c r="J234" i="54"/>
  <c r="L234" i="54" s="1"/>
  <c r="M234" i="54" s="1"/>
  <c r="J486" i="54"/>
  <c r="L486" i="54" s="1"/>
  <c r="M486" i="54" s="1"/>
  <c r="J372" i="54"/>
  <c r="L372" i="54" s="1"/>
  <c r="M372" i="54" s="1"/>
  <c r="J102" i="54"/>
  <c r="L102" i="54" s="1"/>
  <c r="M102" i="54" s="1"/>
  <c r="J183" i="54"/>
  <c r="L183" i="54" s="1"/>
  <c r="M183" i="54" s="1"/>
  <c r="J600" i="54"/>
  <c r="L600" i="54" s="1"/>
  <c r="M600" i="54" s="1"/>
  <c r="J723" i="54"/>
  <c r="L723" i="54" s="1"/>
  <c r="M723" i="54" s="1"/>
  <c r="J603" i="54"/>
  <c r="L603" i="54" s="1"/>
  <c r="M603" i="54" s="1"/>
  <c r="J752" i="54"/>
  <c r="L752" i="54" s="1"/>
  <c r="M752" i="54" s="1"/>
  <c r="J531" i="54"/>
  <c r="L531" i="54" s="1"/>
  <c r="M531" i="54" s="1"/>
  <c r="J733" i="54"/>
  <c r="L733" i="54" s="1"/>
  <c r="M733" i="54" s="1"/>
  <c r="J144" i="54"/>
  <c r="L144" i="54" s="1"/>
  <c r="M144" i="54" s="1"/>
  <c r="J311" i="54"/>
  <c r="L311" i="54" s="1"/>
  <c r="M311" i="54" s="1"/>
  <c r="J348" i="54"/>
  <c r="L348" i="54" s="1"/>
  <c r="M348" i="54" s="1"/>
  <c r="J244" i="54"/>
  <c r="L244" i="54" s="1"/>
  <c r="M244" i="54" s="1"/>
  <c r="J631" i="54"/>
  <c r="L631" i="54" s="1"/>
  <c r="M631" i="54" s="1"/>
  <c r="J417" i="54"/>
  <c r="L417" i="54" s="1"/>
  <c r="M417" i="54" s="1"/>
  <c r="J107" i="54"/>
  <c r="L107" i="54" s="1"/>
  <c r="M107" i="54" s="1"/>
  <c r="J635" i="54"/>
  <c r="L635" i="54" s="1"/>
  <c r="M635" i="54" s="1"/>
  <c r="J252" i="54"/>
  <c r="L252" i="54" s="1"/>
  <c r="M252" i="54" s="1"/>
  <c r="J150" i="54"/>
  <c r="L150" i="54" s="1"/>
  <c r="M150" i="54" s="1"/>
  <c r="J634" i="54"/>
  <c r="L634" i="54" s="1"/>
  <c r="M634" i="54" s="1"/>
  <c r="J165" i="54"/>
  <c r="L165" i="54" s="1"/>
  <c r="M165" i="54" s="1"/>
  <c r="J410" i="54"/>
  <c r="L410" i="54" s="1"/>
  <c r="M410" i="54" s="1"/>
  <c r="J362" i="54"/>
  <c r="L362" i="54" s="1"/>
  <c r="M362" i="54" s="1"/>
  <c r="J747" i="54"/>
  <c r="L747" i="54" s="1"/>
  <c r="M747" i="54" s="1"/>
  <c r="J623" i="54"/>
  <c r="L623" i="54" s="1"/>
  <c r="M623" i="54" s="1"/>
  <c r="J725" i="54"/>
  <c r="L725" i="54" s="1"/>
  <c r="M725" i="54" s="1"/>
  <c r="J460" i="54"/>
  <c r="L460" i="54" s="1"/>
  <c r="M460" i="54" s="1"/>
  <c r="J131" i="54"/>
  <c r="L131" i="54" s="1"/>
  <c r="M131" i="54" s="1"/>
  <c r="J587" i="54"/>
  <c r="L587" i="54" s="1"/>
  <c r="M587" i="54" s="1"/>
  <c r="J87" i="54"/>
  <c r="L87" i="54" s="1"/>
  <c r="M87" i="54" s="1"/>
  <c r="J193" i="54"/>
  <c r="L193" i="54" s="1"/>
  <c r="M193" i="54" s="1"/>
  <c r="J318" i="54"/>
  <c r="L318" i="54" s="1"/>
  <c r="M318" i="54" s="1"/>
  <c r="J24" i="54"/>
  <c r="L24" i="54" s="1"/>
  <c r="M24" i="54" s="1"/>
  <c r="J249" i="54"/>
  <c r="L249" i="54" s="1"/>
  <c r="M249" i="54" s="1"/>
  <c r="J299" i="54"/>
  <c r="L299" i="54" s="1"/>
  <c r="M299" i="54" s="1"/>
  <c r="J298" i="54"/>
  <c r="L298" i="54" s="1"/>
  <c r="M298" i="54" s="1"/>
  <c r="J689" i="54"/>
  <c r="L689" i="54" s="1"/>
  <c r="M689" i="54" s="1"/>
  <c r="J598" i="54"/>
  <c r="L598" i="54" s="1"/>
  <c r="M598" i="54" s="1"/>
  <c r="J539" i="54"/>
  <c r="L539" i="54" s="1"/>
  <c r="M539" i="54" s="1"/>
  <c r="J353" i="54"/>
  <c r="L353" i="54" s="1"/>
  <c r="M353" i="54" s="1"/>
  <c r="J129" i="54"/>
  <c r="L129" i="54" s="1"/>
  <c r="M129" i="54" s="1"/>
  <c r="J557" i="54"/>
  <c r="L557" i="54" s="1"/>
  <c r="M557" i="54" s="1"/>
  <c r="J19" i="54"/>
  <c r="L19" i="54" s="1"/>
  <c r="M19" i="54" s="1"/>
  <c r="J538" i="54"/>
  <c r="L538" i="54" s="1"/>
  <c r="M538" i="54" s="1"/>
  <c r="J649" i="54"/>
  <c r="L649" i="54" s="1"/>
  <c r="M649" i="54" s="1"/>
  <c r="J116" i="54"/>
  <c r="L116" i="54" s="1"/>
  <c r="M116" i="54" s="1"/>
  <c r="J514" i="54"/>
  <c r="L514" i="54" s="1"/>
  <c r="M514" i="54" s="1"/>
  <c r="J477" i="54"/>
  <c r="L477" i="54" s="1"/>
  <c r="M477" i="54" s="1"/>
  <c r="J407" i="54"/>
  <c r="L407" i="54" s="1"/>
  <c r="M407" i="54" s="1"/>
  <c r="J83" i="54"/>
  <c r="L83" i="54" s="1"/>
  <c r="M83" i="54" s="1"/>
  <c r="J701" i="54"/>
  <c r="L701" i="54" s="1"/>
  <c r="M701" i="54" s="1"/>
  <c r="J174" i="54"/>
  <c r="L174" i="54" s="1"/>
  <c r="M174" i="54" s="1"/>
  <c r="J136" i="54"/>
  <c r="L136" i="54" s="1"/>
  <c r="M136" i="54" s="1"/>
  <c r="J39" i="54"/>
  <c r="L39" i="54" s="1"/>
  <c r="M39" i="54" s="1"/>
  <c r="J710" i="54"/>
  <c r="L710" i="54" s="1"/>
  <c r="M710" i="54" s="1"/>
  <c r="J616" i="54"/>
  <c r="L616" i="54" s="1"/>
  <c r="M616" i="54" s="1"/>
  <c r="J424" i="54"/>
  <c r="L424" i="54" s="1"/>
  <c r="M424" i="54" s="1"/>
  <c r="J672" i="54"/>
  <c r="L672" i="54" s="1"/>
  <c r="M672" i="54" s="1"/>
  <c r="J699" i="54"/>
  <c r="L699" i="54" s="1"/>
  <c r="M699" i="54" s="1"/>
  <c r="J260" i="54"/>
  <c r="L260" i="54" s="1"/>
  <c r="M260" i="54" s="1"/>
  <c r="J166" i="54"/>
  <c r="L166" i="54" s="1"/>
  <c r="M166" i="54" s="1"/>
  <c r="J622" i="54"/>
  <c r="L622" i="54" s="1"/>
  <c r="M622" i="54" s="1"/>
  <c r="J112" i="54"/>
  <c r="L112" i="54" s="1"/>
  <c r="M112" i="54" s="1"/>
  <c r="J172" i="54"/>
  <c r="L172" i="54" s="1"/>
  <c r="M172" i="54" s="1"/>
  <c r="J307" i="54"/>
  <c r="L307" i="54" s="1"/>
  <c r="M307" i="54" s="1"/>
  <c r="J546" i="54"/>
  <c r="L546" i="54" s="1"/>
  <c r="M546" i="54" s="1"/>
  <c r="J231" i="54"/>
  <c r="L231" i="54" s="1"/>
  <c r="M231" i="54" s="1"/>
  <c r="J532" i="54"/>
  <c r="L532" i="54" s="1"/>
  <c r="M532" i="54" s="1"/>
  <c r="J142" i="54"/>
  <c r="L142" i="54" s="1"/>
  <c r="M142" i="54" s="1"/>
  <c r="J35" i="54"/>
  <c r="L35" i="54" s="1"/>
  <c r="M35" i="54" s="1"/>
  <c r="J240" i="54"/>
  <c r="L240" i="54" s="1"/>
  <c r="M240" i="54" s="1"/>
  <c r="J339" i="54"/>
  <c r="L339" i="54" s="1"/>
  <c r="M339" i="54" s="1"/>
  <c r="J32" i="54"/>
  <c r="L32" i="54" s="1"/>
  <c r="M32" i="54" s="1"/>
  <c r="J702" i="54"/>
  <c r="L702" i="54" s="1"/>
  <c r="M702" i="54" s="1"/>
  <c r="J203" i="54"/>
  <c r="L203" i="54" s="1"/>
  <c r="M203" i="54" s="1"/>
  <c r="J274" i="54"/>
  <c r="L274" i="54" s="1"/>
  <c r="M274" i="54" s="1"/>
  <c r="J251" i="54"/>
  <c r="L251" i="54" s="1"/>
  <c r="M251" i="54" s="1"/>
  <c r="J271" i="54"/>
  <c r="L271" i="54" s="1"/>
  <c r="M271" i="54" s="1"/>
  <c r="J146" i="54"/>
  <c r="L146" i="54" s="1"/>
  <c r="M146" i="54" s="1"/>
  <c r="J354" i="54"/>
  <c r="L354" i="54" s="1"/>
  <c r="M354" i="54" s="1"/>
  <c r="J583" i="54"/>
  <c r="L583" i="54" s="1"/>
  <c r="M583" i="54" s="1"/>
  <c r="J292" i="54"/>
  <c r="L292" i="54" s="1"/>
  <c r="M292" i="54" s="1"/>
  <c r="J556" i="54"/>
  <c r="L556" i="54" s="1"/>
  <c r="M556" i="54" s="1"/>
  <c r="J650" i="54"/>
  <c r="L650" i="54" s="1"/>
  <c r="M650" i="54" s="1"/>
  <c r="J291" i="54"/>
  <c r="L291" i="54" s="1"/>
  <c r="M291" i="54" s="1"/>
  <c r="J23" i="54"/>
  <c r="L23" i="54" s="1"/>
  <c r="M23" i="54" s="1"/>
  <c r="J718" i="54"/>
  <c r="L718" i="54" s="1"/>
  <c r="M718" i="54" s="1"/>
  <c r="J204" i="54"/>
  <c r="L204" i="54" s="1"/>
  <c r="M204" i="54" s="1"/>
  <c r="J297" i="54"/>
  <c r="L297" i="54" s="1"/>
  <c r="M297" i="54" s="1"/>
  <c r="J218" i="54"/>
  <c r="L218" i="54" s="1"/>
  <c r="M218" i="54" s="1"/>
  <c r="J670" i="54"/>
  <c r="L670" i="54" s="1"/>
  <c r="M670" i="54" s="1"/>
  <c r="J179" i="54"/>
  <c r="L179" i="54" s="1"/>
  <c r="M179" i="54" s="1"/>
  <c r="J141" i="54"/>
  <c r="L141" i="54" s="1"/>
  <c r="M141" i="54" s="1"/>
  <c r="J187" i="54"/>
  <c r="L187" i="54" s="1"/>
  <c r="M187" i="54" s="1"/>
  <c r="J388" i="54"/>
  <c r="L388" i="54" s="1"/>
  <c r="M388" i="54" s="1"/>
  <c r="J181" i="54"/>
  <c r="L181" i="54" s="1"/>
  <c r="M181" i="54" s="1"/>
  <c r="G771" i="22" l="1"/>
  <c r="G774" i="22" s="1"/>
  <c r="H774" i="22"/>
  <c r="I771" i="22"/>
  <c r="I774" i="22" s="1"/>
  <c r="J771" i="22"/>
  <c r="J774" i="22" s="1"/>
  <c r="K771" i="22"/>
  <c r="K774" i="22" s="1"/>
  <c r="L771" i="22"/>
  <c r="L774" i="22" s="1"/>
  <c r="M771" i="22"/>
  <c r="M774" i="22" s="1"/>
  <c r="N771" i="22"/>
  <c r="N774" i="22" s="1"/>
  <c r="O771" i="22"/>
  <c r="O774" i="22" s="1"/>
  <c r="P771" i="22"/>
  <c r="P774" i="22" s="1"/>
  <c r="Q771" i="22"/>
  <c r="Q774" i="22" s="1"/>
  <c r="R771" i="22"/>
  <c r="R774" i="22" s="1"/>
  <c r="S771" i="22"/>
  <c r="S774" i="22" s="1"/>
  <c r="T771" i="22"/>
  <c r="T774" i="22" s="1"/>
  <c r="U771" i="22"/>
  <c r="U774" i="22" s="1"/>
  <c r="V771" i="22"/>
  <c r="V774" i="22" s="1"/>
  <c r="W771" i="22"/>
  <c r="W774" i="22" s="1"/>
  <c r="X771" i="22"/>
  <c r="X774" i="22" s="1"/>
  <c r="Y771" i="22"/>
  <c r="Y774" i="22" s="1"/>
  <c r="AB771" i="22"/>
  <c r="AB774" i="22" s="1"/>
  <c r="AD771" i="22"/>
  <c r="AD774" i="22" s="1"/>
  <c r="AE774" i="22"/>
  <c r="AF774" i="22"/>
  <c r="AG771" i="22"/>
  <c r="AG774" i="22" s="1"/>
  <c r="AJ771" i="22"/>
  <c r="AJ774" i="22" s="1"/>
  <c r="AK771" i="22"/>
  <c r="AK774" i="22" s="1"/>
  <c r="AL771" i="22"/>
  <c r="AL774" i="22" s="1"/>
  <c r="AM771" i="22"/>
  <c r="AM774" i="22" s="1"/>
  <c r="AN771" i="22"/>
  <c r="AN774" i="22" s="1"/>
  <c r="AO771" i="22"/>
  <c r="AO774" i="22" s="1"/>
  <c r="AP771" i="22"/>
  <c r="AP774" i="22" s="1"/>
  <c r="AQ771" i="22"/>
  <c r="AQ774" i="22" s="1"/>
</calcChain>
</file>

<file path=xl/sharedStrings.xml><?xml version="1.0" encoding="utf-8"?>
<sst xmlns="http://schemas.openxmlformats.org/spreadsheetml/2006/main" count="17766" uniqueCount="2505">
  <si>
    <t>506</t>
  </si>
  <si>
    <t>507</t>
  </si>
  <si>
    <t>508</t>
  </si>
  <si>
    <t>Claims</t>
  </si>
  <si>
    <t>509</t>
  </si>
  <si>
    <t>510</t>
  </si>
  <si>
    <t>511</t>
  </si>
  <si>
    <t>801</t>
  </si>
  <si>
    <t>802</t>
  </si>
  <si>
    <t>803</t>
  </si>
  <si>
    <t>804</t>
  </si>
  <si>
    <t>Total</t>
  </si>
  <si>
    <t>Final DRG
Weight</t>
  </si>
  <si>
    <t>Normal Newborn</t>
  </si>
  <si>
    <t>M</t>
  </si>
  <si>
    <t>source</t>
  </si>
  <si>
    <t>n_raw</t>
  </si>
  <si>
    <t>n_xfer</t>
  </si>
  <si>
    <t>raw_avg_ch</t>
  </si>
  <si>
    <t>raw_chg_sd</t>
  </si>
  <si>
    <t>raw_avg_co</t>
  </si>
  <si>
    <t>raw_cos_sd</t>
  </si>
  <si>
    <t>raw_avg_lo</t>
  </si>
  <si>
    <t>raw_los_sd</t>
  </si>
  <si>
    <t>n_claims</t>
  </si>
  <si>
    <t>avg_cost</t>
  </si>
  <si>
    <t>std_dev</t>
  </si>
  <si>
    <t>alos_arith</t>
  </si>
  <si>
    <t>alos_sd</t>
  </si>
  <si>
    <t>alos_geom</t>
  </si>
  <si>
    <t>stable</t>
  </si>
  <si>
    <t>mdc</t>
  </si>
  <si>
    <t>raw_weight</t>
  </si>
  <si>
    <t>new_wt_at1</t>
  </si>
  <si>
    <t>adj_wgt</t>
  </si>
  <si>
    <t>calc_wt</t>
  </si>
  <si>
    <t>pair_flag</t>
  </si>
  <si>
    <t>source_rev</t>
  </si>
  <si>
    <t>end_wgt</t>
  </si>
  <si>
    <t>final_wt</t>
  </si>
  <si>
    <t>n_bad</t>
  </si>
  <si>
    <t>n_zero</t>
  </si>
  <si>
    <t>n_tplant</t>
  </si>
  <si>
    <t>n_rehab</t>
  </si>
  <si>
    <t>n_low</t>
  </si>
  <si>
    <t>n_high</t>
  </si>
  <si>
    <t>n_lowv</t>
  </si>
  <si>
    <t>combo_flag</t>
  </si>
  <si>
    <t>drg_sub</t>
  </si>
  <si>
    <t/>
  </si>
  <si>
    <t>Xp1</t>
  </si>
  <si>
    <t>2A</t>
  </si>
  <si>
    <t>Xp2</t>
  </si>
  <si>
    <t>2B</t>
  </si>
  <si>
    <t>X</t>
  </si>
  <si>
    <t>Xt1</t>
  </si>
  <si>
    <t>3A</t>
  </si>
  <si>
    <t>Xt2</t>
  </si>
  <si>
    <t>3B</t>
  </si>
  <si>
    <t>Xt3</t>
  </si>
  <si>
    <t>3C</t>
  </si>
  <si>
    <t>MT</t>
  </si>
  <si>
    <t>pt2</t>
  </si>
  <si>
    <t>P</t>
  </si>
  <si>
    <t>pt3</t>
  </si>
  <si>
    <t>Raw Weight</t>
  </si>
  <si>
    <t>ALOS Arith</t>
  </si>
  <si>
    <t>ALOS Geom</t>
  </si>
  <si>
    <t>512</t>
  </si>
  <si>
    <t>513</t>
  </si>
  <si>
    <t>Pancreas Transplant</t>
  </si>
  <si>
    <t>514</t>
  </si>
  <si>
    <t>515</t>
  </si>
  <si>
    <t>516</t>
  </si>
  <si>
    <t>517</t>
  </si>
  <si>
    <t>DRG</t>
  </si>
  <si>
    <t>ALOS</t>
  </si>
  <si>
    <t>Description</t>
  </si>
  <si>
    <t>Fever</t>
  </si>
  <si>
    <t>Ectopic Pregnancy</t>
  </si>
  <si>
    <t>379</t>
  </si>
  <si>
    <t>Threatened Abortion</t>
  </si>
  <si>
    <t>380</t>
  </si>
  <si>
    <t>381</t>
  </si>
  <si>
    <t>Level III: Prematurity W Major Problems</t>
  </si>
  <si>
    <t>Level III: Prematurity W/O Major Problems</t>
  </si>
  <si>
    <t>Level III: Full Term Neonate W Major Problems</t>
  </si>
  <si>
    <t>382</t>
  </si>
  <si>
    <t>False Labor</t>
  </si>
  <si>
    <t>383</t>
  </si>
  <si>
    <t>384</t>
  </si>
  <si>
    <t>Other Antepartum Diagnoses W/O Medical Complications</t>
  </si>
  <si>
    <t>385</t>
  </si>
  <si>
    <t>386</t>
  </si>
  <si>
    <t>387</t>
  </si>
  <si>
    <t>388</t>
  </si>
  <si>
    <t>Prematurity W/O Major Problems</t>
  </si>
  <si>
    <t>389</t>
  </si>
  <si>
    <t>390</t>
  </si>
  <si>
    <t>391</t>
  </si>
  <si>
    <t>392</t>
  </si>
  <si>
    <t>393</t>
  </si>
  <si>
    <t>394</t>
  </si>
  <si>
    <t>395</t>
  </si>
  <si>
    <t>Coagulation Disorders</t>
  </si>
  <si>
    <t>405</t>
  </si>
  <si>
    <t>406</t>
  </si>
  <si>
    <t>407</t>
  </si>
  <si>
    <t>408</t>
  </si>
  <si>
    <t>409</t>
  </si>
  <si>
    <t>Radiotherapy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</si>
  <si>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</si>
  <si>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</si>
  <si>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</si>
  <si>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</si>
  <si>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</si>
  <si>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</si>
  <si>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</si>
  <si>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</si>
  <si>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</si>
  <si>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</si>
  <si>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</si>
  <si>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</si>
  <si>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</si>
  <si>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</si>
  <si>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</si>
  <si>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</si>
  <si>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Depressive Neuroses</t>
  </si>
  <si>
    <t>Neuroses Except Depressive</t>
  </si>
  <si>
    <t>Psychoses</t>
  </si>
  <si>
    <t>432</t>
  </si>
  <si>
    <t>Other Mental Disorder Diagnoses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</si>
  <si>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</si>
  <si>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</si>
  <si>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</si>
  <si>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</si>
  <si>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</si>
  <si>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</si>
  <si>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</si>
  <si>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</si>
  <si>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</si>
  <si>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</si>
  <si>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</si>
  <si>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</si>
  <si>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</si>
  <si>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</si>
  <si>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AT</t>
  </si>
  <si>
    <t>Extraocular Procedures Except Orbit</t>
  </si>
  <si>
    <t>Acute Adjustment Reaction &amp; Psychosocial Dysfunction</t>
  </si>
  <si>
    <t>premium_wt</t>
  </si>
  <si>
    <t>Average Charge</t>
  </si>
  <si>
    <t>Includes External Weights for Transplants and Low Volume DRGs</t>
  </si>
  <si>
    <t>Adjusted Weight</t>
  </si>
  <si>
    <t>Respiratory Signs &amp; Symptoms</t>
  </si>
  <si>
    <t>pp1</t>
  </si>
  <si>
    <t>pp2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</si>
  <si>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</si>
  <si>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</si>
  <si>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</si>
  <si>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</si>
  <si>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</si>
  <si>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</si>
  <si>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</si>
  <si>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</si>
  <si>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</si>
  <si>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</si>
  <si>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</si>
  <si>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</si>
  <si>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</si>
  <si>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</si>
  <si>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</si>
  <si>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Other Factors Influencing Health Status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</si>
  <si>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</si>
  <si>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</si>
  <si>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</si>
  <si>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</si>
  <si>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</si>
  <si>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</si>
  <si>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</si>
  <si>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</si>
  <si>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</si>
  <si>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</si>
  <si>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</si>
  <si>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</si>
  <si>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</si>
  <si>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</si>
  <si>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</si>
  <si>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</si>
  <si>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485</t>
  </si>
  <si>
    <t>486</t>
  </si>
  <si>
    <t>487</t>
  </si>
  <si>
    <t>488</t>
  </si>
  <si>
    <t>489</t>
  </si>
  <si>
    <t>foldin_wt</t>
  </si>
  <si>
    <t>Stable</t>
  </si>
  <si>
    <t>001</t>
  </si>
  <si>
    <t>A</t>
  </si>
  <si>
    <t>002</t>
  </si>
  <si>
    <t>C</t>
  </si>
  <si>
    <t>003</t>
  </si>
  <si>
    <t>004</t>
  </si>
  <si>
    <t>005</t>
  </si>
  <si>
    <t>006</t>
  </si>
  <si>
    <t>007</t>
  </si>
  <si>
    <t>008</t>
  </si>
  <si>
    <t>010</t>
  </si>
  <si>
    <t>011</t>
  </si>
  <si>
    <t>012</t>
  </si>
  <si>
    <t>013</t>
  </si>
  <si>
    <t>014</t>
  </si>
  <si>
    <t>016</t>
  </si>
  <si>
    <t>Salivary Gland Procedures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</si>
  <si>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</si>
  <si>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</si>
  <si>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</si>
  <si>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</si>
  <si>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</si>
  <si>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</si>
  <si>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</si>
  <si>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</si>
  <si>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</si>
  <si>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</si>
  <si>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</si>
  <si>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</si>
  <si>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</si>
  <si>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</si>
  <si>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Dysequilibrium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</si>
  <si>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</si>
  <si>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</si>
  <si>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</si>
  <si>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</si>
  <si>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</si>
  <si>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</si>
  <si>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</si>
  <si>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</si>
  <si>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</si>
  <si>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</si>
  <si>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</si>
  <si>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</si>
  <si>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</si>
  <si>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</si>
  <si>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</si>
  <si>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</si>
  <si>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</si>
  <si>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</si>
  <si>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</si>
  <si>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</si>
  <si>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</si>
  <si>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</si>
  <si>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Pulmonary Edema &amp; Respiratory Failure</t>
  </si>
  <si>
    <t>088</t>
  </si>
  <si>
    <t>089</t>
  </si>
  <si>
    <t>090</t>
  </si>
  <si>
    <t>Volume Change</t>
  </si>
  <si>
    <t>Syncope &amp; Collapse</t>
  </si>
  <si>
    <t>Includes External Weights for Low Volume DRGs with Pair/Triplet Premiums Applied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</si>
  <si>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</si>
  <si>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</si>
  <si>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</si>
  <si>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</si>
  <si>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</si>
  <si>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</si>
  <si>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</si>
  <si>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</si>
  <si>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</si>
  <si>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</si>
  <si>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</si>
  <si>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</si>
  <si>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</si>
  <si>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</si>
  <si>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</si>
  <si>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</si>
  <si>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</si>
  <si>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</si>
  <si>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</si>
  <si>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</si>
  <si>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</si>
  <si>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</si>
  <si>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</si>
  <si>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</si>
  <si>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</si>
  <si>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</si>
  <si>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</si>
  <si>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</si>
  <si>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</si>
  <si>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</si>
  <si>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</si>
  <si>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</si>
  <si>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</si>
  <si>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</si>
  <si>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</si>
  <si>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</si>
  <si>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652</t>
  </si>
  <si>
    <t>653</t>
  </si>
  <si>
    <t>654</t>
  </si>
  <si>
    <t>655</t>
  </si>
  <si>
    <t>656</t>
  </si>
  <si>
    <t>017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</si>
  <si>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</si>
  <si>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</si>
  <si>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</si>
  <si>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</si>
  <si>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</si>
  <si>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</si>
  <si>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</si>
  <si>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</si>
  <si>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</si>
  <si>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</si>
  <si>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</si>
  <si>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</si>
  <si>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</si>
  <si>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</si>
  <si>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</si>
  <si>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</si>
  <si>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</si>
  <si>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</si>
  <si>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</si>
  <si>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D</t>
  </si>
  <si>
    <t>039</t>
  </si>
  <si>
    <t>040</t>
  </si>
  <si>
    <t>041</t>
  </si>
  <si>
    <t>042</t>
  </si>
  <si>
    <t>Neurological Eye Disorders</t>
  </si>
  <si>
    <t>Z</t>
  </si>
  <si>
    <t>700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</si>
  <si>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</si>
  <si>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</si>
  <si>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</si>
  <si>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</si>
  <si>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</si>
  <si>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</si>
  <si>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</si>
  <si>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</si>
  <si>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</si>
  <si>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</si>
  <si>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</si>
  <si>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</si>
  <si>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</si>
  <si>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</si>
  <si>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</si>
  <si>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</si>
  <si>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</si>
  <si>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</si>
  <si>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</si>
  <si>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</si>
  <si>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</si>
  <si>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734</t>
  </si>
  <si>
    <t>735</t>
  </si>
  <si>
    <t>736</t>
  </si>
  <si>
    <t>737</t>
  </si>
  <si>
    <t>738</t>
  </si>
  <si>
    <t>091</t>
  </si>
  <si>
    <t>560</t>
  </si>
  <si>
    <t>561</t>
  </si>
  <si>
    <t>562</t>
  </si>
  <si>
    <t>563</t>
  </si>
  <si>
    <t>564</t>
  </si>
  <si>
    <t>565</t>
  </si>
  <si>
    <t>566</t>
  </si>
  <si>
    <t>573</t>
  </si>
  <si>
    <t>574</t>
  </si>
  <si>
    <t>575</t>
  </si>
  <si>
    <t>576</t>
  </si>
  <si>
    <t>577</t>
  </si>
  <si>
    <t>578</t>
  </si>
  <si>
    <t>579</t>
  </si>
  <si>
    <t>Includes Medicare Weight for Transplant DRGs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</si>
  <si>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</si>
  <si>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</si>
  <si>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</si>
  <si>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</si>
  <si>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</si>
  <si>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</si>
  <si>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</si>
  <si>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</si>
  <si>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</si>
  <si>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</si>
  <si>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</si>
  <si>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</si>
  <si>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Excludes non-PPS DRGs</t>
  </si>
  <si>
    <t>113</t>
  </si>
  <si>
    <t>114</t>
  </si>
  <si>
    <t>115</t>
  </si>
  <si>
    <t>116</t>
  </si>
  <si>
    <t>117</t>
  </si>
  <si>
    <t>Vein Ligation &amp; Stripping</t>
  </si>
  <si>
    <t>Other Circulatory System O.R. Procedures</t>
  </si>
  <si>
    <t>121</t>
  </si>
  <si>
    <t>122</t>
  </si>
  <si>
    <t>123</t>
  </si>
  <si>
    <t>124</t>
  </si>
  <si>
    <t>125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</si>
  <si>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</si>
  <si>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</si>
  <si>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</si>
  <si>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</si>
  <si>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</si>
  <si>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</si>
  <si>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</si>
  <si>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</si>
  <si>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</si>
  <si>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</si>
  <si>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</si>
  <si>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Angina Pectoris</t>
  </si>
  <si>
    <t>Chest Pain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</si>
  <si>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</si>
  <si>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</si>
  <si>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</si>
  <si>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</si>
  <si>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</si>
  <si>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</si>
  <si>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</si>
  <si>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</si>
  <si>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</si>
  <si>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</si>
  <si>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</si>
  <si>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</si>
  <si>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</si>
  <si>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</si>
  <si>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163</t>
  </si>
  <si>
    <t>164</t>
  </si>
  <si>
    <t>165</t>
  </si>
  <si>
    <t>166</t>
  </si>
  <si>
    <t>167</t>
  </si>
  <si>
    <t>168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</si>
  <si>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</si>
  <si>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</si>
  <si>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</si>
  <si>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</si>
  <si>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</si>
  <si>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</si>
  <si>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</si>
  <si>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</si>
  <si>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</si>
  <si>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</si>
  <si>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</si>
  <si>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</si>
  <si>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</si>
  <si>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</si>
  <si>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</si>
  <si>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</si>
  <si>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</si>
  <si>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</si>
  <si>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</si>
  <si>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</si>
  <si>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</si>
  <si>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</si>
  <si>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</si>
  <si>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</si>
  <si>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</si>
  <si>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</si>
  <si>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</si>
  <si>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</si>
  <si>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</si>
  <si>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</si>
  <si>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</si>
  <si>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</si>
  <si>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</si>
  <si>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</si>
  <si>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</si>
  <si>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</si>
  <si>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</si>
  <si>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</si>
  <si>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</si>
  <si>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</si>
  <si>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</si>
  <si>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</si>
  <si>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</si>
  <si>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</si>
  <si>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</si>
  <si>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</si>
  <si>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</si>
  <si>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</si>
  <si>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</si>
  <si>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231</t>
  </si>
  <si>
    <t>232</t>
  </si>
  <si>
    <t>Arthroscopy</t>
  </si>
  <si>
    <t>233</t>
  </si>
  <si>
    <t>234</t>
  </si>
  <si>
    <t>235</t>
  </si>
  <si>
    <t>236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</si>
  <si>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</si>
  <si>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</si>
  <si>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</si>
  <si>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</si>
  <si>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</si>
  <si>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</si>
  <si>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</si>
  <si>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</si>
  <si>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</si>
  <si>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</si>
  <si>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</si>
  <si>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580</t>
  </si>
  <si>
    <t>581</t>
  </si>
  <si>
    <t>582</t>
  </si>
  <si>
    <t>583</t>
  </si>
  <si>
    <t>584</t>
  </si>
  <si>
    <t>592</t>
  </si>
  <si>
    <t>593</t>
  </si>
  <si>
    <t>594</t>
  </si>
  <si>
    <t>595</t>
  </si>
  <si>
    <t>596</t>
  </si>
  <si>
    <t>597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</si>
  <si>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</si>
  <si>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</si>
  <si>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</si>
  <si>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</si>
  <si>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</si>
  <si>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</si>
  <si>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</si>
  <si>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</si>
  <si>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</si>
  <si>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</si>
  <si>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</si>
  <si>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</si>
  <si>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</si>
  <si>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</si>
  <si>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</si>
  <si>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</si>
  <si>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</si>
  <si>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</si>
  <si>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</si>
  <si>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</si>
  <si>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</si>
  <si>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Kidney Transplant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</si>
  <si>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</si>
  <si>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</si>
  <si>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</si>
  <si>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</si>
  <si>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</si>
  <si>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</si>
  <si>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</si>
  <si>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</si>
  <si>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</si>
  <si>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</si>
  <si>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</si>
  <si>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</si>
  <si>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</si>
  <si>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</si>
  <si>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</si>
  <si>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</si>
  <si>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</si>
  <si>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</si>
  <si>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</si>
  <si>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</si>
  <si>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</si>
  <si>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</si>
  <si>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</si>
  <si>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</si>
  <si>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</si>
  <si>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</si>
  <si>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</si>
  <si>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</si>
  <si>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</si>
  <si>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</si>
  <si>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</si>
  <si>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</si>
  <si>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</si>
  <si>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</si>
  <si>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</si>
  <si>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</si>
  <si>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</si>
  <si>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</si>
  <si>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</si>
  <si>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</si>
  <si>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</si>
  <si>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</si>
  <si>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</si>
  <si>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</si>
  <si>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</si>
  <si>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</si>
  <si>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Urethral Stricture</t>
  </si>
  <si>
    <t>698</t>
  </si>
  <si>
    <t>699</t>
  </si>
  <si>
    <t>346</t>
  </si>
  <si>
    <t>347</t>
  </si>
  <si>
    <t>348</t>
  </si>
  <si>
    <t>541</t>
  </si>
  <si>
    <t>542</t>
  </si>
  <si>
    <t>543</t>
  </si>
  <si>
    <t>349</t>
  </si>
  <si>
    <t>350</t>
  </si>
  <si>
    <t>351</t>
  </si>
  <si>
    <t>352</t>
  </si>
  <si>
    <t>353</t>
  </si>
  <si>
    <t>354</t>
  </si>
  <si>
    <t>355</t>
  </si>
  <si>
    <t>356</t>
  </si>
  <si>
    <t>Female Reproductive System Reconstructive Procedures</t>
  </si>
  <si>
    <t>357</t>
  </si>
  <si>
    <t>358</t>
  </si>
  <si>
    <t>368</t>
  </si>
  <si>
    <t>369</t>
  </si>
  <si>
    <t>370</t>
  </si>
  <si>
    <t>371</t>
  </si>
  <si>
    <t>372</t>
  </si>
  <si>
    <t>373</t>
  </si>
  <si>
    <t>Vaginal Delivery W/O Complicating Diagnoses</t>
  </si>
  <si>
    <t>374</t>
  </si>
  <si>
    <t>375</t>
  </si>
  <si>
    <t>376</t>
  </si>
  <si>
    <t>377</t>
  </si>
  <si>
    <t>378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</si>
  <si>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</si>
  <si>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</si>
  <si>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</si>
  <si>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</si>
  <si>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</si>
  <si>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</si>
  <si>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</si>
  <si>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</si>
  <si>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</si>
  <si>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</si>
  <si>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</si>
  <si>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</si>
  <si>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754</t>
  </si>
  <si>
    <t>755</t>
  </si>
  <si>
    <t>756</t>
  </si>
  <si>
    <t>757</t>
  </si>
  <si>
    <t>758</t>
  </si>
  <si>
    <t>759</t>
  </si>
  <si>
    <t>760</t>
  </si>
  <si>
    <t>761</t>
  </si>
  <si>
    <t>765</t>
  </si>
  <si>
    <t>766</t>
  </si>
  <si>
    <t>767</t>
  </si>
  <si>
    <t>768</t>
  </si>
  <si>
    <t>769</t>
  </si>
  <si>
    <t>2X</t>
  </si>
  <si>
    <t>770</t>
  </si>
  <si>
    <t>774</t>
  </si>
  <si>
    <t>775</t>
  </si>
  <si>
    <t>776</t>
  </si>
  <si>
    <t>2Y</t>
  </si>
  <si>
    <t>777</t>
  </si>
  <si>
    <t>778</t>
  </si>
  <si>
    <t>779</t>
  </si>
  <si>
    <t>780</t>
  </si>
  <si>
    <t>781</t>
  </si>
  <si>
    <t>782</t>
  </si>
  <si>
    <t>789</t>
  </si>
  <si>
    <t>790</t>
  </si>
  <si>
    <t>791</t>
  </si>
  <si>
    <t>792</t>
  </si>
  <si>
    <t>793</t>
  </si>
  <si>
    <t>794</t>
  </si>
  <si>
    <t>795</t>
  </si>
  <si>
    <t>799</t>
  </si>
  <si>
    <t>800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</si>
  <si>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</si>
  <si>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</si>
  <si>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</si>
  <si>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</si>
  <si>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</si>
  <si>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</si>
  <si>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</si>
  <si>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</si>
  <si>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</si>
  <si>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</si>
  <si>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</si>
  <si>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</si>
  <si>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</si>
  <si>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</si>
  <si>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</si>
  <si>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</si>
  <si>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</si>
  <si>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</si>
  <si>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</si>
  <si>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</si>
  <si>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</si>
  <si>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</si>
  <si>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</si>
  <si>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</si>
  <si>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</si>
  <si>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</si>
  <si>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</si>
  <si>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</si>
  <si>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</si>
  <si>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</si>
  <si>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</si>
  <si>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</si>
  <si>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</si>
  <si>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</si>
  <si>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</si>
  <si>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</si>
  <si>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853</t>
  </si>
  <si>
    <t>854</t>
  </si>
  <si>
    <t>855</t>
  </si>
  <si>
    <t>856</t>
  </si>
  <si>
    <t>857</t>
  </si>
  <si>
    <t>858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</si>
  <si>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</si>
  <si>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</si>
  <si>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</si>
  <si>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</si>
  <si>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</si>
  <si>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</si>
  <si>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</si>
  <si>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</si>
  <si>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</si>
  <si>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</si>
  <si>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</si>
  <si>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876</t>
  </si>
  <si>
    <t>880</t>
  </si>
  <si>
    <t>881</t>
  </si>
  <si>
    <t>882</t>
  </si>
  <si>
    <t>883</t>
  </si>
  <si>
    <t>884</t>
  </si>
  <si>
    <t>885</t>
  </si>
  <si>
    <t>886</t>
  </si>
  <si>
    <t>Behavioral &amp; Developmental Disorders</t>
  </si>
  <si>
    <t>887</t>
  </si>
  <si>
    <t>894</t>
  </si>
  <si>
    <t>895</t>
  </si>
  <si>
    <t>896</t>
  </si>
  <si>
    <t>897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</si>
  <si>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</si>
  <si>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</si>
  <si>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</si>
  <si>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</si>
  <si>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</si>
  <si>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</si>
  <si>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</si>
  <si>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</si>
  <si>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</si>
  <si>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</si>
  <si>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</si>
  <si>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</si>
  <si>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</si>
  <si>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</si>
  <si>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</si>
  <si>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</si>
  <si>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</si>
  <si>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</si>
  <si>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</si>
  <si>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</si>
  <si>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927</t>
  </si>
  <si>
    <t>928</t>
  </si>
  <si>
    <t>3X</t>
  </si>
  <si>
    <t>929</t>
  </si>
  <si>
    <t>3Y</t>
  </si>
  <si>
    <t>933</t>
  </si>
  <si>
    <t>934</t>
  </si>
  <si>
    <t>3Z</t>
  </si>
  <si>
    <t>935</t>
  </si>
  <si>
    <t>939</t>
  </si>
  <si>
    <t>940</t>
  </si>
  <si>
    <t>941</t>
  </si>
  <si>
    <t>945</t>
  </si>
  <si>
    <t>946</t>
  </si>
  <si>
    <t>947</t>
  </si>
  <si>
    <t>948</t>
  </si>
  <si>
    <t>949</t>
  </si>
  <si>
    <t>950</t>
  </si>
  <si>
    <t>951</t>
  </si>
  <si>
    <t>955</t>
  </si>
  <si>
    <t>956</t>
  </si>
  <si>
    <t>957</t>
  </si>
  <si>
    <t>958</t>
  </si>
  <si>
    <t>959</t>
  </si>
  <si>
    <t>963</t>
  </si>
  <si>
    <t>964</t>
  </si>
  <si>
    <t>965</t>
  </si>
  <si>
    <t>969</t>
  </si>
  <si>
    <t>970</t>
  </si>
  <si>
    <t>974</t>
  </si>
  <si>
    <t>975</t>
  </si>
  <si>
    <t>976</t>
  </si>
  <si>
    <t>977</t>
  </si>
  <si>
    <t>981</t>
  </si>
  <si>
    <t>982</t>
  </si>
  <si>
    <t>983</t>
  </si>
  <si>
    <t>987</t>
  </si>
  <si>
    <t>988</t>
  </si>
  <si>
    <t>989</t>
  </si>
  <si>
    <t>998</t>
  </si>
  <si>
    <t>999</t>
  </si>
  <si>
    <t>N89</t>
  </si>
  <si>
    <t>N90</t>
  </si>
  <si>
    <t>N91</t>
  </si>
  <si>
    <t>N92</t>
  </si>
  <si>
    <t>N93</t>
  </si>
  <si>
    <t>N94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</si>
  <si>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</si>
  <si>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</si>
  <si>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</si>
  <si>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</si>
  <si>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</si>
  <si>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</si>
  <si>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</si>
  <si>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</si>
  <si>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</si>
  <si>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</si>
  <si>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</si>
  <si>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</si>
  <si>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</si>
  <si>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</si>
  <si>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</si>
  <si>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</si>
  <si>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</si>
  <si>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</si>
  <si>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</si>
  <si>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</si>
  <si>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</si>
  <si>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</si>
  <si>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</si>
  <si>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</si>
  <si>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</si>
  <si>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280</t>
  </si>
  <si>
    <t>281</t>
  </si>
  <si>
    <t>Raw Claims</t>
  </si>
  <si>
    <t>Raw Average Charge</t>
  </si>
  <si>
    <t>Raw ALOS</t>
  </si>
  <si>
    <t>Absolute Change</t>
  </si>
  <si>
    <t>% Change</t>
  </si>
  <si>
    <t>Other Heart Assist System Implant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</si>
  <si>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</si>
  <si>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</si>
  <si>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</si>
  <si>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</si>
  <si>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</si>
  <si>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</si>
  <si>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</si>
  <si>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</si>
  <si>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</si>
  <si>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</si>
  <si>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</si>
  <si>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</si>
  <si>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</si>
  <si>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</si>
  <si>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</si>
  <si>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</si>
  <si>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533</t>
  </si>
  <si>
    <t>534</t>
  </si>
  <si>
    <t>535</t>
  </si>
  <si>
    <t>536</t>
  </si>
  <si>
    <t>537</t>
  </si>
  <si>
    <t>538</t>
  </si>
  <si>
    <t>539</t>
  </si>
  <si>
    <t>540</t>
  </si>
  <si>
    <t>314</t>
  </si>
  <si>
    <t>315</t>
  </si>
  <si>
    <t>316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</si>
  <si>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</si>
  <si>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</si>
  <si>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</si>
  <si>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</si>
  <si>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</si>
  <si>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</si>
  <si>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</si>
  <si>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</si>
  <si>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</si>
  <si>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</si>
  <si>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</si>
  <si>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</si>
  <si>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</si>
  <si>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</si>
  <si>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</si>
  <si>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</si>
  <si>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</si>
  <si>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</si>
  <si>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</si>
  <si>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585</t>
  </si>
  <si>
    <t>345</t>
  </si>
  <si>
    <t>492</t>
  </si>
  <si>
    <t>493</t>
  </si>
  <si>
    <t>494</t>
  </si>
  <si>
    <t>495</t>
  </si>
  <si>
    <t>Lung Transplant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</si>
  <si>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</si>
  <si>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</si>
  <si>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</si>
  <si>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</si>
  <si>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</si>
  <si>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</si>
  <si>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</si>
  <si>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</si>
  <si>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</si>
  <si>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</si>
  <si>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excluded</t>
  </si>
  <si>
    <t>PRE</t>
  </si>
  <si>
    <t>Heart Transplant or Implant of Heart Assist System W MCC</t>
  </si>
  <si>
    <t>Heart Transplant or Implant of Heart Assist System W/O MCC</t>
  </si>
  <si>
    <t>Liver Transplant W MCC or Intestinal Transplant</t>
  </si>
  <si>
    <t>Liver Transplant W/O MCC</t>
  </si>
  <si>
    <t>Simultaneous Pancreas/Kidney Transplant</t>
  </si>
  <si>
    <t>Tracheostomy for Face, Mouth &amp; Neck Diagnoses W MCC</t>
  </si>
  <si>
    <t>Tracheostomy for Face, Mouth &amp; Neck Diagnoses W CC</t>
  </si>
  <si>
    <t>Tracheostomy for Face, Mouth &amp; Neck Diagnoses W/O CC/MCC</t>
  </si>
  <si>
    <t>Allogeneic Bone Marrow Transplant</t>
  </si>
  <si>
    <t>Intracranial Vascular Procedures W PDX Hemorrhage W MCC</t>
  </si>
  <si>
    <t>Intracranial Vascular Procedures W PDX Hemorrhage W CC</t>
  </si>
  <si>
    <t>Intracranial Vascular Procedures W PDX Hemorrhage W/O CC/MCC</t>
  </si>
  <si>
    <t>Cranio W Major Dev Impl/Acute Complex CNS PDX W/O MCC</t>
  </si>
  <si>
    <t>Craniotomy &amp; Endovascular Intracranial Procedures W MCC</t>
  </si>
  <si>
    <t>Craniotomy &amp; Endovascular Intracranial Procedures W CC</t>
  </si>
  <si>
    <t>Craniotomy &amp; Endovascular Intracranial Procedures W/O CC/MCC</t>
  </si>
  <si>
    <t>Spinal Procedures W MCC</t>
  </si>
  <si>
    <t>Spinal Procedures W CC or Spinal Neurostimulators</t>
  </si>
  <si>
    <t>Spinal Procedures W/O CC/MCC</t>
  </si>
  <si>
    <t>Ventricular Shunt Procedures W MCC</t>
  </si>
  <si>
    <t>Ventricular Shunt Procedures W CC</t>
  </si>
  <si>
    <t>Ventricular Shunt Procedures W/O CC/MCC</t>
  </si>
  <si>
    <t>Carotid Artery Stent Procedure W MCC</t>
  </si>
  <si>
    <t>Carotid Artery Stent Procedure W CC</t>
  </si>
  <si>
    <t>Carotid Artery Stent Procedure W/O CC/MCC</t>
  </si>
  <si>
    <t>Extracranial Procedures W MCC</t>
  </si>
  <si>
    <t>Extracranial Procedures W CC</t>
  </si>
  <si>
    <t>Extracranial Procedures W/O CC/MCC</t>
  </si>
  <si>
    <t>Periph/Cranial Nerve &amp; Other Nerv Syst Proc W MCC</t>
  </si>
  <si>
    <t>Periph/Cranial Nerve &amp; Other Nerv Syst Proc W CC or Periph Neurostim</t>
  </si>
  <si>
    <t>Periph/Cranial Nerve &amp; Other Nerv Syst Proc W/O CC/MCC</t>
  </si>
  <si>
    <t>Spinal Disorders &amp; Injuries W CC/MCC</t>
  </si>
  <si>
    <t>Spinal Disorders &amp; Injuries W/O CC/MCC</t>
  </si>
  <si>
    <t>Nervous System Neoplasms W MCC</t>
  </si>
  <si>
    <t>Nervous System Neoplasms W/O MCC</t>
  </si>
  <si>
    <t>Degenerative Nervous System Disorders W MCC</t>
  </si>
  <si>
    <t>Degenerative Nervous System Disorders W/O MCC</t>
  </si>
  <si>
    <t>Multiple Sclerosis &amp; Cerebellar Ataxia W MCC</t>
  </si>
  <si>
    <t>Multiple Sclerosis &amp; Cerebellar Ataxia W CC</t>
  </si>
  <si>
    <t>Multiple Sclerosis &amp; Cerebellar Ataxia W/O CC/MCC</t>
  </si>
  <si>
    <t>Intracranial Hemorrhage or Cerebral Infarction W MCC</t>
  </si>
  <si>
    <t>Intracranial Hemorrhage or Cerebral Infarction W/O CC/MCC</t>
  </si>
  <si>
    <t>Nonspecific CVA &amp; Precerebral Occlusion W/O Infarct W MCC</t>
  </si>
  <si>
    <t>Nonspecific CVA &amp; Precerebral Occlusion W/O Infarct W/O MCC</t>
  </si>
  <si>
    <t>Nonspecific Cerebrovascular Disorders W MCC</t>
  </si>
  <si>
    <t>Nonspecific Cerebrovascular Disorders W CC</t>
  </si>
  <si>
    <t>Nonspecific Cerebrovascular Disorders W/O CC/MCC</t>
  </si>
  <si>
    <t>Cranial &amp; Peripheral Nerve Disorders W MCC</t>
  </si>
  <si>
    <t>Cranial &amp; Peripheral Nerve Disorders W/O MCC</t>
  </si>
  <si>
    <t>Viral Meningitis W CC/MCC</t>
  </si>
  <si>
    <t>Viral Meningitis W/O CC/MCC</t>
  </si>
  <si>
    <t>Hypertensive Encephalopathy W MCC</t>
  </si>
  <si>
    <t>Hypertensive Encephalopathy W CC</t>
  </si>
  <si>
    <t>Hypertensive Encephalopathy W/O CC/MCC</t>
  </si>
  <si>
    <t>Nontraumatic Stupor &amp; Coma W MCC</t>
  </si>
  <si>
    <t>Nontraumatic Stupor &amp; Coma W/O MCC</t>
  </si>
  <si>
    <t>Traumatic Stupor &amp; Coma, Coma &gt;1 Hr W MCC</t>
  </si>
  <si>
    <t>Traumatic Stupor &amp; Coma, Coma &gt;1 Hr W CC</t>
  </si>
  <si>
    <t>Traumatic Stupor &amp; Coma, Coma &gt;1 Hr W/O CC/MCC</t>
  </si>
  <si>
    <t>Traumatic Stupor &amp; Coma, Coma &lt;1 Hr W MCC</t>
  </si>
  <si>
    <t>Traumatic Stupor &amp; Coma, Coma &lt;1 Hr W CC</t>
  </si>
  <si>
    <t>Traumatic Stupor &amp; Coma, Coma &lt;1 Hr W/O CC/MCC</t>
  </si>
  <si>
    <t>Concussion W MCC</t>
  </si>
  <si>
    <t>Concussion W CC</t>
  </si>
  <si>
    <t>Concussion W/O CC/MCC</t>
  </si>
  <si>
    <t>Other Disorders of Nervous System W MCC</t>
  </si>
  <si>
    <t>Other Disorders of Nervous System W CC</t>
  </si>
  <si>
    <t>Other Disorders of Nervous System W/O CC/MCC</t>
  </si>
  <si>
    <t>Bacterial &amp; Tuberculous Infections of Nervous System W MCC</t>
  </si>
  <si>
    <t>Bacterial &amp; Tuberculous Infections of Nervous System W CC</t>
  </si>
  <si>
    <t>Bacterial &amp; Tuberculous Infections of Nervous System W/O CC/MCC</t>
  </si>
  <si>
    <t>Non-Bacterial Infect of Nervous Sys Exc Viral Meningitis W MCC</t>
  </si>
  <si>
    <t>Non-Bacterial Infect of Nervous Sys Exc Viral Meningitis W CC</t>
  </si>
  <si>
    <t>Non-Bacterial Infect of Nervous Sys Exc Viral Meningitis W/O CC/MCC</t>
  </si>
  <si>
    <t>Seizures W MCC</t>
  </si>
  <si>
    <t>Seizures W/O MCC</t>
  </si>
  <si>
    <t>Headaches W MCC</t>
  </si>
  <si>
    <t>Headaches W/O MCC</t>
  </si>
  <si>
    <t>Orbital Procedures W CC/MCC</t>
  </si>
  <si>
    <t>Orbital Procedures W/O CC/MCC</t>
  </si>
  <si>
    <t>Intraocular Procedures W CC/MCC</t>
  </si>
  <si>
    <t>Intraocular Procedures W/O CC/MCC</t>
  </si>
  <si>
    <t>Acute Major Eye Infections W CC/MCC</t>
  </si>
  <si>
    <t>Acute Major Eye Infections W/O CC/MCC</t>
  </si>
  <si>
    <t>Other Disorders of the Eye W MCC</t>
  </si>
  <si>
    <t>Other Disorders of the Eye W/O MCC</t>
  </si>
  <si>
    <t>Major Head &amp; Neck Procedures W CC/MCC or Major Device</t>
  </si>
  <si>
    <t>Major Head &amp; Neck Procedures W/O CC/MCC</t>
  </si>
  <si>
    <t>Cranial/Facial Procedures W CC/MCC</t>
  </si>
  <si>
    <t>Cranial/Facial Procedures W/O CC/MCC</t>
  </si>
  <si>
    <t>Other Ear, Nose, Mouth &amp; Throat O.R. Procedures W CC/MCC</t>
  </si>
  <si>
    <t>Other Ear, Nose, Mouth &amp; Throat O.R. Procedures W/O CC/MCC</t>
  </si>
  <si>
    <t>Sinus &amp; Mastoid Procedures W CC/MCC</t>
  </si>
  <si>
    <t>Sinus &amp; Mastoid Procedures W/O CC/MCC</t>
  </si>
  <si>
    <t>Mouth Procedures W CC/MCC</t>
  </si>
  <si>
    <t>Mouth Procedures W/O CC/MCC</t>
  </si>
  <si>
    <t>Ear, Nose, Mouth &amp; Throat Malignancy W MCC</t>
  </si>
  <si>
    <t>Ear, Nose, Mouth &amp; Throat Malignancy W CC</t>
  </si>
  <si>
    <t>Ear, Nose, Mouth &amp; Throat Malignancy W/O CC/MCC</t>
  </si>
  <si>
    <t>Epistaxis W MCC</t>
  </si>
  <si>
    <t>Epistaxis W/O MCC</t>
  </si>
  <si>
    <t>Otitis Media &amp; URI W MCC</t>
  </si>
  <si>
    <t>Otitis Media &amp; URI W/O MCC</t>
  </si>
  <si>
    <t>Other Ear, Nose, Mouth &amp; Throat Diagnoses W MCC</t>
  </si>
  <si>
    <t>Other Ear, Nose, Mouth &amp; Throat Diagnoses W CC</t>
  </si>
  <si>
    <t>Other Ear, Nose, Mouth &amp; Throat Diagnoses W/O CC/MCC</t>
  </si>
  <si>
    <t>Dental &amp; Oral Diseases W MCC</t>
  </si>
  <si>
    <t>Dental &amp; Oral Diseases W CC</t>
  </si>
  <si>
    <t>Dental &amp; Oral Diseases W/O CC/MCC</t>
  </si>
  <si>
    <t>Major Chest Procedures W MCC</t>
  </si>
  <si>
    <t>Major Chest Procedures W CC</t>
  </si>
  <si>
    <t>Major Chest Procedures W/O CC/MCC</t>
  </si>
  <si>
    <t>Other Resp System O.R. Procedures W MCC</t>
  </si>
  <si>
    <t>Other Resp System O.R. Procedures W CC</t>
  </si>
  <si>
    <t>Other Resp System O.R. Procedures W/O CC/MCC</t>
  </si>
  <si>
    <t>Pulmonary Embolism W MCC</t>
  </si>
  <si>
    <t>Pulmonary Embolism W/O MCC</t>
  </si>
  <si>
    <t>Respiratory Infections &amp; Inflammations W MCC</t>
  </si>
  <si>
    <t>Respiratory Infections &amp; Inflammations W CC</t>
  </si>
  <si>
    <t>Respiratory Infections &amp; Inflammations W/O CC/MCC</t>
  </si>
  <si>
    <t>Respiratory Neoplasms W MCC</t>
  </si>
  <si>
    <t>Respiratory Neoplasms W CC</t>
  </si>
  <si>
    <t>Respiratory Neoplasms W/O CC/MCC</t>
  </si>
  <si>
    <t>Major Chest Trauma W MCC</t>
  </si>
  <si>
    <t>Major Chest Trauma W CC</t>
  </si>
  <si>
    <t>Major Chest Trauma W/O CC/MCC</t>
  </si>
  <si>
    <t>Pleural Effusion W MCC</t>
  </si>
  <si>
    <t>Pleural Effusion W CC</t>
  </si>
  <si>
    <t>Pleural Effusion W/O CC/MCC</t>
  </si>
  <si>
    <t>Chronic Obstructive Pulmonary Disease W MCC</t>
  </si>
  <si>
    <t>Chronic Obstructive Pulmonary Disease W CC</t>
  </si>
  <si>
    <t>Chronic Obstructive Pulmonary Disease W/O CC/MCC</t>
  </si>
  <si>
    <t>Simple Pneumonia &amp; Pleurisy W MCC</t>
  </si>
  <si>
    <t>Simple Pneumonia &amp; Pleurisy W CC</t>
  </si>
  <si>
    <t>Simple Pneumonia &amp; Pleurisy W/O CC/MCC</t>
  </si>
  <si>
    <t>Interstitial Lung Disease W MCC</t>
  </si>
  <si>
    <t>Interstitial Lung Disease W CC</t>
  </si>
  <si>
    <t>Interstitial Lung Disease W/O CC/MCC</t>
  </si>
  <si>
    <t>Pneumothorax W MCC</t>
  </si>
  <si>
    <t>Pneumothorax W CC</t>
  </si>
  <si>
    <t>Pneumothorax W/O CC/MCC</t>
  </si>
  <si>
    <t>Bronchitis &amp; Asthma W CC/MCC</t>
  </si>
  <si>
    <t>Bronchitis &amp; Asthma W/O CC/MCC</t>
  </si>
  <si>
    <t>Other Respiratory System Diagnoses W MCC</t>
  </si>
  <si>
    <t>Other Respiratory System Diagnoses W/O MCC</t>
  </si>
  <si>
    <t>Cardiac Valve &amp; Oth Maj Cardiothoracic Proc W Card Cath W MCC</t>
  </si>
  <si>
    <t>Cardiac Valve &amp; Oth Maj Cardiothoracic Proc W Card Cath W CC</t>
  </si>
  <si>
    <t>Cardiac Valve &amp; Oth Maj Cardiothoracic Proc W Card Cath W/O CC/MCC</t>
  </si>
  <si>
    <t>Cardiac Valve &amp; Oth Maj Cardiothoracic Proc W/O Card Cath W MCC</t>
  </si>
  <si>
    <t>Cardiac Valve &amp; Oth Maj Cardiothoracic Proc W/O Card Cath W CC</t>
  </si>
  <si>
    <t>Cardiac Valve &amp; Oth Maj Cardiothoracic Proc W/O Card Cath W/O CC/MCC</t>
  </si>
  <si>
    <t>Cardiac Defib Implant W Cardiac Cath W AMI/HF/Shock W MCC</t>
  </si>
  <si>
    <t>Cardiac Defib Implant W Cardiac Cath W AMI/HF/Shock W/O MCC</t>
  </si>
  <si>
    <t>Cardiac Defib Implant W Cardiac Cath W/O AMI/HF/Shock W MCC</t>
  </si>
  <si>
    <t>Cardiac Defib Implant W Cardiac Cath W/O AMI/HF/Shock W/O MCC</t>
  </si>
  <si>
    <t>Cardiac Defibrillator Implant W/O Cardiac Cath W MCC</t>
  </si>
  <si>
    <t>Cardiac Defibrillator Implant W/O Cardiac Cath W/O MCC</t>
  </si>
  <si>
    <t>Other Cardiothoracic Procedures W MCC</t>
  </si>
  <si>
    <t>Coronary Bypass W PTCA W MCC</t>
  </si>
  <si>
    <t>Coronary Bypass W PTCA W/O MCC</t>
  </si>
  <si>
    <t>Coronary Bypass W Cardiac Cath W MCC</t>
  </si>
  <si>
    <t>Coronary Bypass W Cardiac Cath W/O MCC</t>
  </si>
  <si>
    <t>Coronary Bypass W/O Cardiac Cath W MCC</t>
  </si>
  <si>
    <t>Coronary Bypass W/O Cardiac Cath W/O MCC</t>
  </si>
  <si>
    <t>Amputation for Circ Sys Disorders Exc Upper Limb &amp; Toe W MCC</t>
  </si>
  <si>
    <t>Amputation for Circ Sys Disorders Exc Upper Limb &amp; Toe W CC</t>
  </si>
  <si>
    <t>Amputation for Circ Sys Disorders Exc Upper Limb &amp; Toe W/O CC/MCC</t>
  </si>
  <si>
    <t>Permanent Cardiac Pacemaker Implant W MCC</t>
  </si>
  <si>
    <t>Permanent Cardiac Pacemaker Implant W CC</t>
  </si>
  <si>
    <t>Permanent Cardiac Pacemaker Implant W/O CC/MCC</t>
  </si>
  <si>
    <t>Perc Cardiovasc Proc W Drug-Eluting Stent W/O MCC</t>
  </si>
  <si>
    <t>Perc Cardiovasc Proc W Non-Drug-Eluting Stent W/O MCC</t>
  </si>
  <si>
    <t>Perc Cardiovasc Proc W/O Coronary Artery Stent W MCC</t>
  </si>
  <si>
    <t>Perc Cardiovasc Proc W/O Coronary Artery Stent W/O MCC</t>
  </si>
  <si>
    <t>Other Vascular Procedures W MCC</t>
  </si>
  <si>
    <t>Other Vascular Procedures W CC</t>
  </si>
  <si>
    <t>Other Vascular Procedures W/O CC/MCC</t>
  </si>
  <si>
    <t>Upper Limb &amp; Toe Amputation for Circ System Disorders W MCC</t>
  </si>
  <si>
    <t>Upper Limb &amp; Toe Amputation for Circ System Disorders W CC</t>
  </si>
  <si>
    <t>Upper Limb &amp; Toe Amputation for Circ System Disorders W/O CC/MCC</t>
  </si>
  <si>
    <t>Cardiac Pacemaker Device Replacement W MCC</t>
  </si>
  <si>
    <t>Cardiac Pacemaker Device Replacement W/O MCC</t>
  </si>
  <si>
    <t>Cardiac Pacemaker Revision Except Device Replacement W MCC</t>
  </si>
  <si>
    <t>Cardiac Pacemaker Revision Except Device Replacement W CC</t>
  </si>
  <si>
    <t>Cardiac Pacemaker Revision Except Device Replacement W/O CC/MCC</t>
  </si>
  <si>
    <t>Acute Myocardial Infarction, Discharged Alive W MCC</t>
  </si>
  <si>
    <t>Acute Myocardial Infarction, Discharged Alive W CC</t>
  </si>
  <si>
    <t>Acute Myocardial Infarction, Discharged Alive W/O CC/MCC</t>
  </si>
  <si>
    <t>Acute Myocardial Infarction, Expired W MCC</t>
  </si>
  <si>
    <t>Acute Myocardial Infarction, Expired W CC</t>
  </si>
  <si>
    <t>Acute Myocardial Infarction, Expired W/O CC/MCC</t>
  </si>
  <si>
    <t>Circulatory Disorders Except AMI, W Card Cath W MCC</t>
  </si>
  <si>
    <t>Circulatory Disorders Except AMI, W Card Cath W/O MCC</t>
  </si>
  <si>
    <t>Acute &amp; Subacute Endocarditis W MCC</t>
  </si>
  <si>
    <t>Acute &amp; Subacute Endocarditis W CC</t>
  </si>
  <si>
    <t>Acute &amp; Subacute Endocarditis W/O CC/MCC</t>
  </si>
  <si>
    <t>Heart Failure &amp; Shock W MCC</t>
  </si>
  <si>
    <t>Heart Failure &amp; Shock W CC</t>
  </si>
  <si>
    <t>Heart Failure &amp; Shock W/O CC/MCC</t>
  </si>
  <si>
    <t>Deep Vein Thrombophlebitis W CC/MCC</t>
  </si>
  <si>
    <t>Deep Vein Thrombophlebitis W/O CC/MCC</t>
  </si>
  <si>
    <t>Cardiac Arrest, Unexplained W MCC</t>
  </si>
  <si>
    <t>Cardiac Arrest, Unexplained W CC</t>
  </si>
  <si>
    <t>Cardiac Arrest, Unexplained W/O CC/MCC</t>
  </si>
  <si>
    <t>Peripheral Vascular Disorders W MCC</t>
  </si>
  <si>
    <t>Peripheral Vascular Disorders W CC</t>
  </si>
  <si>
    <t>Peripheral Vascular Disorders W/O CC/MCC</t>
  </si>
  <si>
    <t>Atherosclerosis W MCC</t>
  </si>
  <si>
    <t>Atherosclerosis W/O MCC</t>
  </si>
  <si>
    <t>Hypertension W MCC</t>
  </si>
  <si>
    <t>Hypertension W/O MCC</t>
  </si>
  <si>
    <t>Cardiac Congenital &amp; Valvular Disorders W MCC</t>
  </si>
  <si>
    <t>Cardiac Congenital &amp; Valvular Disorders W/O MCC</t>
  </si>
  <si>
    <t>Cardiac Arrhythmia &amp; Conduction Disorders W MCC</t>
  </si>
  <si>
    <t>Cardiac Arrhythmia &amp; Conduction Disorders W CC</t>
  </si>
  <si>
    <t>Cardiac Arrhythmia &amp; Conduction Disorders W/O CC/MCC</t>
  </si>
  <si>
    <t>Other Circulatory System Diagnoses W MCC</t>
  </si>
  <si>
    <t>Other Circulatory System Diagnoses W CC</t>
  </si>
  <si>
    <t>Other Circulatory System Diagnoses W/O CC/MCC</t>
  </si>
  <si>
    <t>Stomach, Esophageal &amp; Duodenal Proc W MCC</t>
  </si>
  <si>
    <t>Stomach, Esophageal &amp; Duodenal Proc W CC</t>
  </si>
  <si>
    <t>Stomach, Esophageal &amp; Duodenal Proc W/O CC/MCC</t>
  </si>
  <si>
    <t>Major Small &amp; Large Bowel Procedures W MCC</t>
  </si>
  <si>
    <t>Major Small &amp; Large Bowel Procedures W CC</t>
  </si>
  <si>
    <t>Major Small &amp; Large Bowel Procedures W/O CC/MCC</t>
  </si>
  <si>
    <t>Rectal Resection W MCC</t>
  </si>
  <si>
    <t>Rectal Resection W CC</t>
  </si>
  <si>
    <t>Rectal Resection W/O CC/MCC</t>
  </si>
  <si>
    <t>Peritoneal Adhesiolysis W MCC</t>
  </si>
  <si>
    <t>Peritoneal Adhesiolysis W CC</t>
  </si>
  <si>
    <t>Peritoneal Adhesiolysis W/O CC/MCC</t>
  </si>
  <si>
    <t>Appendectomy W Complicated Principal Diag W MCC</t>
  </si>
  <si>
    <t>Appendectomy W Complicated Principal Diag W CC</t>
  </si>
  <si>
    <t>Appendectomy W Complicated Principal Diag W/O CC/MCC</t>
  </si>
  <si>
    <t>Appendectomy W/O Complicated Principal Diag W MCC</t>
  </si>
  <si>
    <t>Appendectomy W/O Complicated Principal Diag W CC</t>
  </si>
  <si>
    <t>Appendectomy W/O Complicated Principal Diag W/O CC/MCC</t>
  </si>
  <si>
    <t>Minor Small &amp; Large Bowel Procedures W MCC</t>
  </si>
  <si>
    <t>Minor Small &amp; Large Bowel Procedures W CC</t>
  </si>
  <si>
    <t>Minor Small &amp; Large Bowel Procedures W/O CC/MCC</t>
  </si>
  <si>
    <t>Anal &amp; Stomal Procedures W MCC</t>
  </si>
  <si>
    <t>Anal &amp; Stomal Procedures W CC</t>
  </si>
  <si>
    <t>Anal &amp; Stomal Procedures W/O CC/MCC</t>
  </si>
  <si>
    <t>Inguinal &amp; Femoral Hernia Procedures W MCC</t>
  </si>
  <si>
    <t>Inguinal &amp; Femoral Hernia Procedures W CC</t>
  </si>
  <si>
    <t>Inguinal &amp; Femoral Hernia Procedures W/O CC/MCC</t>
  </si>
  <si>
    <t>Hernia Procedures Except Inguinal &amp; Femoral W MCC</t>
  </si>
  <si>
    <t>Hernia Procedures Except Inguinal &amp; Femoral W CC</t>
  </si>
  <si>
    <t>Hernia Procedures Except Inguinal &amp; Femoral W/O CC/MCC</t>
  </si>
  <si>
    <t>Other Digestive System O.R. Procedures W MCC</t>
  </si>
  <si>
    <t>Other Digestive System O.R. Procedures W CC</t>
  </si>
  <si>
    <t>Other Digestive System O.R. Procedures W/O CC/MCC</t>
  </si>
  <si>
    <t>Major Esophageal Disorders W MCC</t>
  </si>
  <si>
    <t>Major Esophageal Disorders W CC</t>
  </si>
  <si>
    <t>Major Esophageal Disorders W/O CC/MCC</t>
  </si>
  <si>
    <t>Major Gastrointestinal Disorders &amp; Peritoneal Infections W MCC</t>
  </si>
  <si>
    <t>Major Gastrointestinal Disorders &amp; Peritoneal Infections W CC</t>
  </si>
  <si>
    <t>Major Gastrointestinal Disorders &amp; Peritoneal Infections W/O CC/MCC</t>
  </si>
  <si>
    <t>Digestive Malignancy W MCC</t>
  </si>
  <si>
    <t>Digestive Malignancy W CC</t>
  </si>
  <si>
    <t>Digestive Malignancy W/O CC/MCC</t>
  </si>
  <si>
    <t>G.I. Hemorrhage W MCC</t>
  </si>
  <si>
    <t>G.I. Hemorrhage W CC</t>
  </si>
  <si>
    <t>G.I. Hemorrhage W/O CC/MCC</t>
  </si>
  <si>
    <t>Complicated Peptic Ulcer W MCC</t>
  </si>
  <si>
    <t>Complicated Peptic Ulcer W CC</t>
  </si>
  <si>
    <t>Complicated Peptic Ulcer W/O CC/MCC</t>
  </si>
  <si>
    <t>Uncomplicated Peptic Ulcer W MCC</t>
  </si>
  <si>
    <t>Uncomplicated Peptic Ulcer W/O MCC</t>
  </si>
  <si>
    <t>Inflammatory Bowel Disease W MCC</t>
  </si>
  <si>
    <t>Inflammatory Bowel Disease W CC</t>
  </si>
  <si>
    <t>Inflammatory Bowel Disease W/O CC/MCC</t>
  </si>
  <si>
    <t>G.I. Obstruction W MCC</t>
  </si>
  <si>
    <t>G.I. Obstruction W CC</t>
  </si>
  <si>
    <t>G.I. Obstruction W/O CC/MCC</t>
  </si>
  <si>
    <t>Esophagitis, Gastroent &amp; Misc Digest Disorders W MCC</t>
  </si>
  <si>
    <t>Esophagitis, Gastroent &amp; Misc Digest Disorders W/O MCC</t>
  </si>
  <si>
    <t>Other Digestive System Diagnoses W MCC</t>
  </si>
  <si>
    <t>Other Digestive System Diagnoses W CC</t>
  </si>
  <si>
    <t>Other Digestive System Diagnoses W/O CC/MCC</t>
  </si>
  <si>
    <t>Pancreas, Liver &amp; Shunt Procedures W MCC</t>
  </si>
  <si>
    <t>Pancreas, Liver &amp; Shunt Procedures W CC</t>
  </si>
  <si>
    <t>Pancreas, Liver &amp; Shunt Procedures W/O CC/MCC</t>
  </si>
  <si>
    <t>Biliary Tract Proc Except Only Cholecyst W or W/O C.D.E. W MCC</t>
  </si>
  <si>
    <t>Biliary Tract Proc Except Only Cholecyst W or W/O C.D.E. W CC</t>
  </si>
  <si>
    <t>Biliary Tract Proc Except Only Cholecyst W or W/O C.D.E. W/O CC/MCC</t>
  </si>
  <si>
    <t>Cholecystectomy W C.D.E. W MCC</t>
  </si>
  <si>
    <t>Cholecystectomy W C.D.E. W CC</t>
  </si>
  <si>
    <t>Cholecystectomy W C.D.E. W/O CC/MCC</t>
  </si>
  <si>
    <t>Cholecystectomy Except by Laparoscope W/O C.D.E. W MCC</t>
  </si>
  <si>
    <t>Cholecystectomy Except by Laparoscope W/O C.D.E. W CC</t>
  </si>
  <si>
    <t>Cholecystectomy Except by Laparoscope W/O C.D.E. W/O CC/MCC</t>
  </si>
  <si>
    <t>Laparoscopic Cholecystectomy W/O C.D.E. W MCC</t>
  </si>
  <si>
    <t>Laparoscopic Cholecystectomy W/O C.D.E. W CC</t>
  </si>
  <si>
    <t>Laparoscopic Cholecystectomy W/O C.D.E. W/O CC/MCC</t>
  </si>
  <si>
    <t>Hepatobiliary Diagnostic Procedures W MCC</t>
  </si>
  <si>
    <t>Hepatobiliary Diagnostic Procedures W CC</t>
  </si>
  <si>
    <t>Hepatobiliary Diagnostic Procedures W/O CC/MCC</t>
  </si>
  <si>
    <t>Other Hepatobiliary or Pancreas O.R. Procedures W MCC</t>
  </si>
  <si>
    <t>Other Hepatobiliary or Pancreas O.R. Procedures W CC</t>
  </si>
  <si>
    <t>Other Hepatobiliary or Pancreas O.R. Procedures W/O CC/MCC</t>
  </si>
  <si>
    <t>Cirrhosis &amp; Alcoholic Hepatitis W MCC</t>
  </si>
  <si>
    <t>Cirrhosis &amp; Alcoholic Hepatitis W CC</t>
  </si>
  <si>
    <t>Cirrhosis &amp; Alcoholic Hepatitis W/O CC/MCC</t>
  </si>
  <si>
    <t>Malignancy of Hepatobiliary System or Pancreas W MCC</t>
  </si>
  <si>
    <t>Malignancy of Hepatobiliary System or Pancreas W CC</t>
  </si>
  <si>
    <t>Malignancy of Hepatobiliary System or Pancreas W/O CC/MCC</t>
  </si>
  <si>
    <t>Disorders of Pancreas Except Malignancy W MCC</t>
  </si>
  <si>
    <t>Disorders of Pancreas Except Malignancy W CC</t>
  </si>
  <si>
    <t>Disorders of Pancreas Except Malignancy W/O CC/MCC</t>
  </si>
  <si>
    <t>Disorders of Liver Except Malig, Cirr, Alc Hepa W MCC</t>
  </si>
  <si>
    <t>Disorders of Liver Except Malig, Cirr, Alc Hepa W CC</t>
  </si>
  <si>
    <t>Disorders of Liver Except Malig, Cirr, Alc Hepa W/O CC/MCC</t>
  </si>
  <si>
    <t>Disorders of the Biliary Tract W MCC</t>
  </si>
  <si>
    <t>Disorders of the Biliary Tract W CC</t>
  </si>
  <si>
    <t>Disorders of the Biliary Tract W/O CC/MCC</t>
  </si>
  <si>
    <t>Combined Anterior/Posterior Spinal Fusion W MCC</t>
  </si>
  <si>
    <t>Combined Anterior/Posterior Spinal Fusion W CC</t>
  </si>
  <si>
    <t>Combined Anterior/Posterior Spinal Fusion W/O CC/MCC</t>
  </si>
  <si>
    <t>Spinal Fusion Except Cervical W MCC</t>
  </si>
  <si>
    <t>Spinal Fusion Except Cervical W/O MCC</t>
  </si>
  <si>
    <t>Bilateral or Multiple Major Joint Procs of Lower Extremity W MCC</t>
  </si>
  <si>
    <t>Bilateral or Multiple Major Joint Procs of Lower Extremity W/O MCC</t>
  </si>
  <si>
    <t>Wnd Debrid &amp; Skn Grft Exc Hand, for Musculo-Conn Tiss Dis W MCC</t>
  </si>
  <si>
    <t>Wnd Debrid &amp; Skn Grft Exc Hand, for Musculo-Conn Tiss Dis W CC</t>
  </si>
  <si>
    <t>Wnd Debrid &amp; Skn Grft Exc Hand, for Musculo-Conn Tiss Dis W/O CC/MCC</t>
  </si>
  <si>
    <t>Revision of Hip or Knee Replacement W MCC</t>
  </si>
  <si>
    <t>Revision of Hip or Knee Replacement W CC</t>
  </si>
  <si>
    <t>Revision of Hip or Knee Replacement W/O CC/MCC</t>
  </si>
  <si>
    <t>Cervical Spinal Fusion W MCC</t>
  </si>
  <si>
    <t>Cervical Spinal Fusion W CC</t>
  </si>
  <si>
    <t>Cervical Spinal Fusion W/O CC/MCC</t>
  </si>
  <si>
    <t>Amputation for Musculoskeletal Sys &amp; Conn Tissue Dis W MCC</t>
  </si>
  <si>
    <t>Amputation for Musculoskeletal Sys &amp; Conn Tissue Dis W CC</t>
  </si>
  <si>
    <t>Amputation for Musculoskeletal Sys &amp; Conn Tissue Dis W/O CC/MCC</t>
  </si>
  <si>
    <t>Biopsies of Musculoskeletal System &amp; Connective Tissue W MCC</t>
  </si>
  <si>
    <t>Biopsies of Musculoskeletal System &amp; Connective Tissue W CC</t>
  </si>
  <si>
    <t>Biopsies of Musculoskeletal System &amp; Connective Tissue W/O CC/MCC</t>
  </si>
  <si>
    <t>Hip &amp; Femur Procedures Except Major Joint W MCC</t>
  </si>
  <si>
    <t>Hip &amp; Femur Procedures Except Major Joint W CC</t>
  </si>
  <si>
    <t>Hip &amp; Femur Procedures Except Major Joint W/O CC/MCC</t>
  </si>
  <si>
    <t>Knee Procedures W PDX of Infection W MCC</t>
  </si>
  <si>
    <t>Knee Procedures W PDX of Infection W CC</t>
  </si>
  <si>
    <t>Knee Procedures W PDX of Infection W/O CC/MCC</t>
  </si>
  <si>
    <t>Knee Procedures W/O PDX of Infection W CC/MCC</t>
  </si>
  <si>
    <t>Knee Procedures W/O PDX of Infection W/O CC/MCC</t>
  </si>
  <si>
    <t>Back &amp; Neck Proc Exc Spinal Fusion W/O CC/MCC</t>
  </si>
  <si>
    <t>Lower Extrem &amp; Humer Proc Except Hip, Foot, Femur W MCC</t>
  </si>
  <si>
    <t>Lower Extrem &amp; Humer Proc Except Hip, Foot, Femur W CC</t>
  </si>
  <si>
    <t>Lower Extrem &amp; Humer Proc Except Hip, Foot, Femur W/O CC/MCC</t>
  </si>
  <si>
    <t>Local Excision &amp; Removal Int Fix Devices Exc Hip &amp; Femur W MCC</t>
  </si>
  <si>
    <t>Local Excision &amp; Removal Int Fix Devices Exc Hip &amp; Femur W CC</t>
  </si>
  <si>
    <t>Local Excision &amp; Removal Int Fix Devices Exc Hip &amp; Femur W/O CC/MCC</t>
  </si>
  <si>
    <t>Local Excision &amp; Removal Int Fix Devices of Hip &amp; Femur W CC/MCC</t>
  </si>
  <si>
    <t>Local Excision &amp; Removal Int Fix Devices of Hip &amp; Femur W/O CC/MCC</t>
  </si>
  <si>
    <t>Soft Tissue Procedures W MCC</t>
  </si>
  <si>
    <t>Soft Tissue Procedures W CC</t>
  </si>
  <si>
    <t>Soft Tissue Procedures W/O CC/MCC</t>
  </si>
  <si>
    <t>Foot Procedures W MCC</t>
  </si>
  <si>
    <t>Foot Procedures W CC</t>
  </si>
  <si>
    <t>Foot Procedures W/O CC/MCC</t>
  </si>
  <si>
    <t>Major Thumb or Joint Procedures</t>
  </si>
  <si>
    <t>Major Shoulder or Elbow Joint Procedures W CC/MCC</t>
  </si>
  <si>
    <t>Major Shoulder or Elbow Joint Procedures W/O CC/MCC</t>
  </si>
  <si>
    <t>Shoulder, Elbow or Forearm Proc, Exc Major Joint Proc W MCC</t>
  </si>
  <si>
    <t>Shoulder, Elbow or Forearm Proc, Exc Major Joint Proc W CC</t>
  </si>
  <si>
    <t>Shoulder, Elbow or Forearm Proc, Exc Major Joint Proc W/O CC/MCC</t>
  </si>
  <si>
    <t>Hand or Wrist Proc, Except Major Thumb or Joint Proc W CC/MCC</t>
  </si>
  <si>
    <t>Hand or Wrist Proc, Except Major Thumb or Joint Proc W/O CC/MCC</t>
  </si>
  <si>
    <t>Other Musculoskelet Sys &amp; Conn Tiss O.R. Proc W MCC</t>
  </si>
  <si>
    <t>Other Musculoskelet Sys &amp; Conn Tiss O.R. Proc W CC</t>
  </si>
  <si>
    <t>Other Musculoskelet Sys &amp; Conn Tiss O.R. Proc W/O CC/MCC</t>
  </si>
  <si>
    <t>Fractures of Femur W MCC</t>
  </si>
  <si>
    <t>Fractures of Femur W/O MCC</t>
  </si>
  <si>
    <t>Fractures of Hip &amp; Pelvis W MCC</t>
  </si>
  <si>
    <t>Fractures of Hip &amp; Pelvis W/O MCC</t>
  </si>
  <si>
    <t>Osteomyelitis W MCC</t>
  </si>
  <si>
    <t>Osteomyelitis W CC</t>
  </si>
  <si>
    <t>Osteomyelitis W/O CC/MCC</t>
  </si>
  <si>
    <t>Pathological Fractures &amp; Musculoskelet &amp; Conn Tiss Malig W MCC</t>
  </si>
  <si>
    <t>Pathological Fractures &amp; Musculoskelet &amp; Conn Tiss Malig W CC</t>
  </si>
  <si>
    <t>Pathological Fractures &amp; Musculoskelet &amp; Conn Tiss Malig W/O CC/MCC</t>
  </si>
  <si>
    <t>Connective Tissue Disorders W MCC</t>
  </si>
  <si>
    <t>Connective Tissue Disorders W CC</t>
  </si>
  <si>
    <t>Connective Tissue Disorders W/O CC/MCC</t>
  </si>
  <si>
    <t>Septic Arthritis W MCC</t>
  </si>
  <si>
    <t>Septic Arthritis W CC</t>
  </si>
  <si>
    <t>Septic Arthritis W/O CC/MCC</t>
  </si>
  <si>
    <t>Medical Back Problems W MCC</t>
  </si>
  <si>
    <t>Medical Back Problems W/O MCC</t>
  </si>
  <si>
    <t>Bone Diseases &amp; Arthropathies W MCC</t>
  </si>
  <si>
    <t>Bone Diseases &amp; Arthropathies W/O MCC</t>
  </si>
  <si>
    <t>Signs &amp; Symptoms of Musculoskeletal System &amp; Conn Tissue W MCC</t>
  </si>
  <si>
    <t>Signs &amp; Symptoms of Musculoskeletal System &amp; Conn Tissue W/O MCC</t>
  </si>
  <si>
    <t>Tendonitis, Myositis &amp; Bursitis W MCC</t>
  </si>
  <si>
    <t>Tendonitis, Myositis &amp; Bursitis W/O MCC</t>
  </si>
  <si>
    <t>Aftercare, Musculoskeletal System &amp; Connective Tissue W MCC</t>
  </si>
  <si>
    <t>Aftercare, Musculoskeletal System &amp; Connective Tissue W CC</t>
  </si>
  <si>
    <t>Aftercare, Musculoskeletal System &amp; Connective Tissue W/O CC/MCC</t>
  </si>
  <si>
    <t>Fx, Sprn, Strn &amp; Disl Except Femur, Hip, Pelvis &amp; Thigh W MCC</t>
  </si>
  <si>
    <t>Fx, Sprn, Strn &amp; Disl Except Femur, Hip, Pelvis &amp; Thigh W/O MCC</t>
  </si>
  <si>
    <t>Other Musculoskeletal Sys &amp; Connective Tissue Diagnoses W MCC</t>
  </si>
  <si>
    <t>Other Musculoskeletal Sys &amp; Connective Tissue Diagnoses W CC</t>
  </si>
  <si>
    <t>Other Musculoskeletal Sys &amp; Connective Tissue Diagnoses W/O CC/MCC</t>
  </si>
  <si>
    <t>Other Skin, Subcut Tiss &amp; Breast Proc W MCC</t>
  </si>
  <si>
    <t>Other Skin, Subcut Tiss &amp; Breast Proc W CC</t>
  </si>
  <si>
    <t>Other Skin, Subcut Tiss &amp; Breast Proc W/O CC/MCC</t>
  </si>
  <si>
    <t>Mastectomy for Malignancy W CC/MCC</t>
  </si>
  <si>
    <t>Mastectomy for Malignancy W/O CC/MCC</t>
  </si>
  <si>
    <t>Breast Biopsy, Local Excision &amp; Other Breast Procedures W CC/MCC</t>
  </si>
  <si>
    <t>Breast Biopsy, Local Excision &amp; Other Breast Procedures W/O CC/MCC</t>
  </si>
  <si>
    <t>Skin Ulcers W MCC</t>
  </si>
  <si>
    <t>Skin Ulcers W CC</t>
  </si>
  <si>
    <t>Skin Ulcers W/O CC/MCC</t>
  </si>
  <si>
    <t>Major Skin Disorders W MCC</t>
  </si>
  <si>
    <t>Major Skin Disorders W/O MCC</t>
  </si>
  <si>
    <t>Malignant Breast Disorders W MCC</t>
  </si>
  <si>
    <t>Malignant Breast Disorders W CC</t>
  </si>
  <si>
    <t>Malignant Breast Disorders W/O CC/MCC</t>
  </si>
  <si>
    <t>Non-Malignant Breast Disorders W CC/MCC</t>
  </si>
  <si>
    <t>Non-Malignant Breast Disorders W/O CC/MCC</t>
  </si>
  <si>
    <t>Cellulitis W MCC</t>
  </si>
  <si>
    <t>Cellulitis W/O MCC</t>
  </si>
  <si>
    <t>Trauma to the Skin, Subcut Tiss &amp; Breast W MCC</t>
  </si>
  <si>
    <t>Trauma to the Skin, Subcut Tiss &amp; Breast W/O MCC</t>
  </si>
  <si>
    <t>Minor Skin Disorders W MCC</t>
  </si>
  <si>
    <t>Minor Skin Disorders W/O MCC</t>
  </si>
  <si>
    <t>Adrenal &amp; Pituitary Procedures W CC/MCC</t>
  </si>
  <si>
    <t>Adrenal &amp; Pituitary Procedures W/O CC/MCC</t>
  </si>
  <si>
    <t>Amputat of Lower Limb for Endocrine, Nutrit &amp; Metabol Dis W MCC</t>
  </si>
  <si>
    <t>Amputat of Lower Limb for Endocrine, Nutrit &amp; Metabol Dis W CC</t>
  </si>
  <si>
    <t>Amputat of Lower Limb for Endocrine, Nutrit &amp; Metabol Dis W/O CC/MCC</t>
  </si>
  <si>
    <t>O.R. Procedures for Obesity W MCC</t>
  </si>
  <si>
    <t>O.R. Procedures for Obesity W CC</t>
  </si>
  <si>
    <t>O.R. Procedures for Obesity W/O CC/MCC</t>
  </si>
  <si>
    <t>Skin Grafts &amp; Wound Debrid for Endoc, Nutrit &amp; Metab Dis W MCC</t>
  </si>
  <si>
    <t>Skin Grafts &amp; Wound Debrid for Endoc, Nutrit &amp; Metab Dis W CC</t>
  </si>
  <si>
    <t>Skin Grafts &amp; Wound Debrid for Endoc, Nutrit &amp; Metab Dis W/O CC/MCC</t>
  </si>
  <si>
    <t>Thyroid, Parathyroid &amp; Thyroglossal Procedures W MCC</t>
  </si>
  <si>
    <t>Thyroid, Parathyroid &amp; Thyroglossal Procedures W CC</t>
  </si>
  <si>
    <t>Thyroid, Parathyroid &amp; Thyroglossal Procedures W/O CC/MCC</t>
  </si>
  <si>
    <t>Other Endocrine, Nutrit &amp; Metab O.R. Proc W MCC</t>
  </si>
  <si>
    <t>Other Endocrine, Nutrit &amp; Metab O.R. Proc W CC</t>
  </si>
  <si>
    <t>Other Endocrine, Nutrit &amp; Metab O.R. Proc W/O CC/MCC</t>
  </si>
  <si>
    <t>Diabetes W MCC</t>
  </si>
  <si>
    <t>Diabetes W CC</t>
  </si>
  <si>
    <t>Diabetes W/O CC/MCC</t>
  </si>
  <si>
    <t>Endocrine Disorders W MCC</t>
  </si>
  <si>
    <t>Endocrine Disorders W CC</t>
  </si>
  <si>
    <t>Endocrine Disorders W/O CC/MCC</t>
  </si>
  <si>
    <t>Major Bladder Procedures W MCC</t>
  </si>
  <si>
    <t>Major Bladder Procedures W CC</t>
  </si>
  <si>
    <t>Major Bladder Procedures W/O CC/MCC</t>
  </si>
  <si>
    <t>Kidney &amp; Ureter Procedures for Neoplasm W MCC</t>
  </si>
  <si>
    <t>Kidney &amp; Ureter Procedures for Neoplasm W CC</t>
  </si>
  <si>
    <t>Kidney &amp; Ureter Procedures for Neoplasm W/O CC/MCC</t>
  </si>
  <si>
    <t>Kidney &amp; Ureter Procedures for Non-Neoplasm W MCC</t>
  </si>
  <si>
    <t>Kidney &amp; Ureter Procedures for Non-Neoplasm W CC</t>
  </si>
  <si>
    <t>Kidney &amp; Ureter Procedures for Non-Neoplasm W/O CC/MCC</t>
  </si>
  <si>
    <t>Minor Bladder Procedures W MCC</t>
  </si>
  <si>
    <t>Minor Bladder Procedures W CC</t>
  </si>
  <si>
    <t>Minor Bladder Procedures W/O CC/MCC</t>
  </si>
  <si>
    <t>Prostatectomy W MCC</t>
  </si>
  <si>
    <t>Prostatectomy W CC</t>
  </si>
  <si>
    <t>Prostatectomy W/O CC/MCC</t>
  </si>
  <si>
    <t>Transurethral Procedures W MCC</t>
  </si>
  <si>
    <t>Transurethral Procedures W CC</t>
  </si>
  <si>
    <t>Transurethral Procedures W/O CC/MCC</t>
  </si>
  <si>
    <t>Urethral Procedures W CC/MCC</t>
  </si>
  <si>
    <t>Urethral Procedures W/O CC/MCC</t>
  </si>
  <si>
    <t>Other Kidney &amp; Urinary Tract Procedures W MCC</t>
  </si>
  <si>
    <t>Other Kidney &amp; Urinary Tract Procedures W CC</t>
  </si>
  <si>
    <t>Other Kidney &amp; Urinary Tract Procedures W/O CC/MCC</t>
  </si>
  <si>
    <t>Renal Failure W MCC</t>
  </si>
  <si>
    <t>Renal Failure W CC</t>
  </si>
  <si>
    <t>Renal Failure W/O CC/MCC</t>
  </si>
  <si>
    <t>Admit for Renal Dialysis</t>
  </si>
  <si>
    <t>Kidney &amp; Urinary Tract Neoplasms W MCC</t>
  </si>
  <si>
    <t>Kidney &amp; Urinary Tract Neoplasms W CC</t>
  </si>
  <si>
    <t>Kidney &amp; Urinary Tract Neoplasms W/O CC/MCC</t>
  </si>
  <si>
    <t>Kidney &amp; Urinary Tract Infections W MCC</t>
  </si>
  <si>
    <t>Kidney &amp; Urinary Tract Infections W/O MCC</t>
  </si>
  <si>
    <t>Urinary Stones W ESW Lithotripsy W CC/MCC</t>
  </si>
  <si>
    <t>Urinary Stones W ESW Lithotripsy W/O CC/MCC</t>
  </si>
  <si>
    <t>Urinary Stones W/O ESW Lithotripsy W MCC</t>
  </si>
  <si>
    <t>Urinary Stones W/O ESW Lithotripsy W/O MCC</t>
  </si>
  <si>
    <t>Kidney &amp; Urinary Tract Signs &amp; Symptoms W MCC</t>
  </si>
  <si>
    <t>Kidney &amp; Urinary Tract Signs &amp; Symptoms W/O MCC</t>
  </si>
  <si>
    <t>Other Kidney &amp; Urinary Tract Diagnoses W MCC</t>
  </si>
  <si>
    <t>Other Kidney &amp; Urinary Tract Diagnoses W CC</t>
  </si>
  <si>
    <t>Other Kidney &amp; Urinary Tract Diagnoses W/O CC/MCC</t>
  </si>
  <si>
    <t>Major Male Pelvic Procedures W CC/MCC</t>
  </si>
  <si>
    <t>Major Male Pelvic Procedures W/O CC/MCC</t>
  </si>
  <si>
    <t>Penis Procedures W CC/MCC</t>
  </si>
  <si>
    <t>Penis Procedures W/O CC/MCC</t>
  </si>
  <si>
    <t>Testes Procedures W CC/MCC</t>
  </si>
  <si>
    <t>Testes Procedures W/O CC/MCC</t>
  </si>
  <si>
    <t>Transurethral Prostatectomy W CC/MCC</t>
  </si>
  <si>
    <t>Transurethral Prostatectomy W/O CC/MCC</t>
  </si>
  <si>
    <t>Other Male Reproductive System O.R. Proc for Malignancy W CC/MCC</t>
  </si>
  <si>
    <t>Other Male Reproductive System O.R. Proc for Malignancy W/O CC/MCC</t>
  </si>
  <si>
    <t>Other Male Reproductive System O.R. Proc Exc Malignancy W CC/MCC</t>
  </si>
  <si>
    <t>Other Male Reproductive System O.R. Proc Exc Malignancy W/O CC/MCC</t>
  </si>
  <si>
    <t>Malignancy, Male Reproductive System W MCC</t>
  </si>
  <si>
    <t>Malignancy, Male Reproductive System W CC</t>
  </si>
  <si>
    <t>Malignancy, Male Reproductive System W/O CC/MCC</t>
  </si>
  <si>
    <t>Benign Prostatic Hypertrophy W MCC</t>
  </si>
  <si>
    <t>Benign Prostatic Hypertrophy W/O MCC</t>
  </si>
  <si>
    <t>Inflammation of the Male Reproductive System W MCC</t>
  </si>
  <si>
    <t>Inflammation of the Male Reproductive System W/O MCC</t>
  </si>
  <si>
    <t>Other Male Reproductive System Diagnoses W CC/MCC</t>
  </si>
  <si>
    <t>Other Male Reproductive System Diagnoses W/O CC/MCC</t>
  </si>
  <si>
    <t>Pelvic Evisceration, Rad Hysterectomy &amp; Rad Vulvectomy W CC/MCC</t>
  </si>
  <si>
    <t>Pelvic Evisceration, Rad Hysterectomy &amp; Rad Vulvectomy W/O CC/MCC</t>
  </si>
  <si>
    <t>Uterine &amp; Adnexa Proc for Ovarian or Adnexal Malignancy W MCC</t>
  </si>
  <si>
    <t>Uterine &amp; Adnexa Proc for Ovarian or Adnexal Malignancy W CC</t>
  </si>
  <si>
    <t>Uterine &amp; Adnexa Proc for Ovarian or Adnexal Malignancy W/O CC/MCC</t>
  </si>
  <si>
    <t>Uterine, Adnexa Proc for Non-Ovarian/Adnexal Malig W MCC</t>
  </si>
  <si>
    <t>Uterine, Adnexa Proc for Non-Ovarian/Adnexal Malig W CC</t>
  </si>
  <si>
    <t>Uterine, Adnexa Proc for Non-Ovarian/Adnexal Malig W/O CC/MCC</t>
  </si>
  <si>
    <t>Uterine &amp; Adnexa Proc for Non-Malignancy W CC/MCC</t>
  </si>
  <si>
    <t>Uterine &amp; Adnexa Proc for Non-Malignancy W/O CC/MCC</t>
  </si>
  <si>
    <t>D&amp;C, Conization, Laparoscopy &amp; Tubal Interruption W CC/MCC</t>
  </si>
  <si>
    <t>D&amp;C, Conization, Laparoscopy &amp; Tubal Interruption W/O CC/MCC</t>
  </si>
  <si>
    <t>Vagina, Cervix &amp; Vulva Procedures W CC/MCC</t>
  </si>
  <si>
    <t>Vagina, Cervix &amp; Vulva Procedures W/O CC/MCC</t>
  </si>
  <si>
    <t>Other Female Reproductive System O.R. Procedures W CC/MCC</t>
  </si>
  <si>
    <t>Other Female Reproductive System O.R. Procedures W/O CC/MCC</t>
  </si>
  <si>
    <t>Malignancy, Female Reproductive System W MCC</t>
  </si>
  <si>
    <t>Malignancy, Female Reproductive System W CC</t>
  </si>
  <si>
    <t>Malignancy, Female Reproductive System W/O CC/MCC</t>
  </si>
  <si>
    <t>Infections, Female Reproductive System W MCC</t>
  </si>
  <si>
    <t>Infections, Female Reproductive System W CC</t>
  </si>
  <si>
    <t>Infections, Female Reproductive System W/O CC/MCC</t>
  </si>
  <si>
    <t>Menstrual &amp; Other Female Reproductive System Disorders W CC/MCC</t>
  </si>
  <si>
    <t>Menstrual &amp; Other Female Reproductive System Disorders W/O CC/MCC</t>
  </si>
  <si>
    <t>Cesarean Section W CC/MCC</t>
  </si>
  <si>
    <t>Cesarean Section W/O CC/MCC</t>
  </si>
  <si>
    <t>Vaginal Delivery W Sterilization &amp;/or D&amp;C</t>
  </si>
  <si>
    <t>Vaginal Delivery W O.R. Proc Except Steril &amp;/or D&amp;C</t>
  </si>
  <si>
    <t>Postpartum &amp; Post Abortion Diagnoses W O.R. Procedure</t>
  </si>
  <si>
    <t>Abortion W D&amp;C, Aspiration Curettage or Hysterotomy</t>
  </si>
  <si>
    <t>Vaginal Delivery W Complicating Diagnoses</t>
  </si>
  <si>
    <t>Postpartum &amp; Post Abortion Diagnoses W/O O.R. Procedure</t>
  </si>
  <si>
    <t>Abortion W/O D&amp;C</t>
  </si>
  <si>
    <t>Other Antepartum Diagnoses W Medical Complications</t>
  </si>
  <si>
    <t>15</t>
  </si>
  <si>
    <t>Neonates, Died or Transferred to Another Acute Care Facility</t>
  </si>
  <si>
    <t>Extreme Immaturity or Respiratory Distress Syndrome, Neonate</t>
  </si>
  <si>
    <t>Prematurity W Major Problems</t>
  </si>
  <si>
    <t>Full Term Neonate W Major Problems</t>
  </si>
  <si>
    <t>Neonate W Other Significant Problems</t>
  </si>
  <si>
    <t>Splenectomy W MCC</t>
  </si>
  <si>
    <t>Splenectomy W CC</t>
  </si>
  <si>
    <t>Splenectomy W/O CC/MCC</t>
  </si>
  <si>
    <t>Other O.R. Proc of the Blood &amp; Blood Forming Organs W MCC</t>
  </si>
  <si>
    <t>Other O.R. Proc of the Blood &amp; Blood Forming Organs W CC</t>
  </si>
  <si>
    <t>Other O.R. Proc of the Blood &amp; Blood Forming Organs W/O CC/MCC</t>
  </si>
  <si>
    <t>Major Hematol/Immun Diag Exc Sickle Cell Crisis &amp; Coagul W MCC</t>
  </si>
  <si>
    <t>Major Hematol/Immun Diag Exc Sickle Cell Crisis &amp; Coagul W CC</t>
  </si>
  <si>
    <t>Major Hematol/Immun Diag Exc Sickle Cell Crisis &amp; Coagul W/O CC/MCC</t>
  </si>
  <si>
    <t>Red Blood Cell Disorders W MCC</t>
  </si>
  <si>
    <t>Red Blood Cell Disorders W/O MCC</t>
  </si>
  <si>
    <t>Reticuloendothelial &amp; Immunity Disorders W MCC</t>
  </si>
  <si>
    <t>Reticuloendothelial &amp; Immunity Disorders W CC</t>
  </si>
  <si>
    <t>Reticuloendothelial &amp; Immunity Disorders W/O CC/MCC</t>
  </si>
  <si>
    <t>Lymphoma &amp; Leukemia W Major O.R. Procedure W MCC</t>
  </si>
  <si>
    <t>Lymphoma &amp; Leukemia W Major O.R. Procedure W CC</t>
  </si>
  <si>
    <t>Lymphoma &amp; Leukemia W Major O.R. Procedure W/O CC/MCC</t>
  </si>
  <si>
    <t>Myeloprolif Disord or Poorly Diff Neopl W Maj O.R. Proc W MCC</t>
  </si>
  <si>
    <t>Myeloprolif Disord or Poorly Diff Neopl W Maj O.R. Proc W CC</t>
  </si>
  <si>
    <t>Myeloprolif Disord or Poorly Diff Neopl W Maj O.R. Proc W/O CC/MCC</t>
  </si>
  <si>
    <t>Acute Leukemia W/O Major O.R. Procedure W MCC</t>
  </si>
  <si>
    <t>Acute Leukemia W/O Major O.R. Procedure W CC</t>
  </si>
  <si>
    <t>Acute Leukemia W/O Major O.R. Procedure W/O CC/MCC</t>
  </si>
  <si>
    <t>Chemo W Acute Leukemia as SDX or W High Dose Chemo Agent W MCC</t>
  </si>
  <si>
    <t>Chemo W Acute Leukemia as SDX W CC or High Dose Chemo Agent</t>
  </si>
  <si>
    <t>Chemo W Acute Leukemia as SDX W/O CC/MCC</t>
  </si>
  <si>
    <t>Lymphoma &amp; Non-Acute Leukemia W MCC</t>
  </si>
  <si>
    <t>Lymphoma &amp; Non-Acute Leukemia W CC</t>
  </si>
  <si>
    <t>Lymphoma &amp; Non-Acute Leukemia W/O CC/MCC</t>
  </si>
  <si>
    <t>Other Myeloprolif Dis or Poorly Diff Neopl Diag W MCC</t>
  </si>
  <si>
    <t>Other Myeloprolif Dis or Poorly Diff Neopl Diag W CC</t>
  </si>
  <si>
    <t>Other Myeloprolif Dis or Poorly Diff Neopl Diag W/O CC/MCC</t>
  </si>
  <si>
    <t>Chemotherapy W/O Acute Leukemia as Secondary Diagnosis W MCC</t>
  </si>
  <si>
    <t>Chemotherapy W/O Acute Leukemia as Secondary Diagnosis W CC</t>
  </si>
  <si>
    <t>Chemotherapy W/O Acute Leukemia as Secondary Diagnosis W/O CC/MCC</t>
  </si>
  <si>
    <t>Infectious &amp; Parasitic Diseases W O.R. Procedure W MCC</t>
  </si>
  <si>
    <t>Infectious &amp; Parasitic Diseases W O.R. Procedure W CC</t>
  </si>
  <si>
    <t>Infectious &amp; Parasitic Diseases W O.R. Procedure W/O CC/MCC</t>
  </si>
  <si>
    <t>Postoperative or Post-Traumatic Infections W O.R. Proc W MCC</t>
  </si>
  <si>
    <t>Postoperative or Post-Traumatic Infections W O.R. Proc W CC</t>
  </si>
  <si>
    <t>Postoperative or Post-Traumatic Infections W O.R. Proc W/O CC/MCC</t>
  </si>
  <si>
    <t>Postoperative &amp; Post-Traumatic Infections W MCC</t>
  </si>
  <si>
    <t>Postoperative &amp; Post-Traumatic Infections W/O MCC</t>
  </si>
  <si>
    <t>Viral Illness W MCC</t>
  </si>
  <si>
    <t>Viral Illness W/O MCC</t>
  </si>
  <si>
    <t>Other Infectious &amp; Parasitic Diseases Diagnoses W MCC</t>
  </si>
  <si>
    <t>Other Infectious &amp; Parasitic Diseases Diagnoses W CC</t>
  </si>
  <si>
    <t>Other Infectious &amp; Parasitic Diseases Diagnoses W/O CC/MCC</t>
  </si>
  <si>
    <t>O.R. Procedure W Principal Diagnoses of Mental Illness</t>
  </si>
  <si>
    <t>Disorders of Personality &amp; Impulse Control</t>
  </si>
  <si>
    <t>Alcohol/Drug Abuse or Dependence, Left AMA</t>
  </si>
  <si>
    <t>Alcohol/Drug Abuse or Dependence W Rehabilitation Therapy</t>
  </si>
  <si>
    <t>Alcohol/Drug Abuse or Dependence W/O Rehabilitation Therapy W MCC</t>
  </si>
  <si>
    <t>Alcohol/Drug Abuse or Dependence W/O Rehabilitation Therapy W/O MCC</t>
  </si>
  <si>
    <t>Wound Debridements for Injuries W MCC</t>
  </si>
  <si>
    <t>Wound Debridements for Injuries W CC</t>
  </si>
  <si>
    <t>Wound Debridements for Injuries W/O CC/MCC</t>
  </si>
  <si>
    <t>Skin Grafts for Injuries W CC/MCC</t>
  </si>
  <si>
    <t>Skin Grafts for Injuries W/O CC/MCC</t>
  </si>
  <si>
    <t>Hand Procedures for Injuries</t>
  </si>
  <si>
    <t>Other O.R. Procedures for Injuries W MCC</t>
  </si>
  <si>
    <t>Other O.R. Procedures for Injuries W CC</t>
  </si>
  <si>
    <t>Other O.R. Procedures for Injuries W/O CC/MCC</t>
  </si>
  <si>
    <t>Traumatic Injury W MCC</t>
  </si>
  <si>
    <t>Traumatic Injury W/O MCC</t>
  </si>
  <si>
    <t>Allergic Reactions W MCC</t>
  </si>
  <si>
    <t>Allergic Reactions W/O MCC</t>
  </si>
  <si>
    <t>Poisoning &amp; Toxic Effects of Drugs W MCC</t>
  </si>
  <si>
    <t>Poisoning &amp; Toxic Effects of Drugs W/O MCC</t>
  </si>
  <si>
    <t>Complications of Treatment W MCC</t>
  </si>
  <si>
    <t>Complications of Treatment W CC</t>
  </si>
  <si>
    <t>Complications of Treatment W/O CC/MCC</t>
  </si>
  <si>
    <t>Other Injury, Poisoning &amp; Toxic Effect Diag W MCC</t>
  </si>
  <si>
    <t>Other Injury, Poisoning &amp; Toxic Effect Diag W/O MCC</t>
  </si>
  <si>
    <t>Full Thickness Burn W Skin Graft or Inhal Inj W CC/MCC</t>
  </si>
  <si>
    <t>Full Thickness Burn W Skin Graft or Inhal Inj W/O CC/MCC</t>
  </si>
  <si>
    <t>Full Thickness Burn W/O Skin Grft or Inhal Inj</t>
  </si>
  <si>
    <t>Non-Extensive Burns</t>
  </si>
  <si>
    <t>O.R. Proc W Diagnoses of Other Contact W Health Services W MCC</t>
  </si>
  <si>
    <t>O.R. Proc W Diagnoses of Other Contact W Health Services W CC</t>
  </si>
  <si>
    <t>O.R. Proc W Diagnoses of Other Contact W Health Services W/O CC/MCC</t>
  </si>
  <si>
    <t>Signs &amp; Symptoms W MCC</t>
  </si>
  <si>
    <t>Signs &amp; Symptoms W/O MCC</t>
  </si>
  <si>
    <t>Aftercare W CC/MCC</t>
  </si>
  <si>
    <t>Aftercare W/O CC/MCC</t>
  </si>
  <si>
    <t>Craniotomy for Multiple Significant Trauma</t>
  </si>
  <si>
    <t>Limb Reattachment, Hip &amp; Femur Proc for Multiple Significant Trauma</t>
  </si>
  <si>
    <t>Other O.R. Procedures for Multiple Significant Trauma W MCC</t>
  </si>
  <si>
    <t>Other O.R. Procedures for Multiple Significant Trauma W CC</t>
  </si>
  <si>
    <t>Other O.R. Procedures for Multiple Significant Trauma W/O CC/MCC</t>
  </si>
  <si>
    <t>Other Multiple Significant Trauma W MCC</t>
  </si>
  <si>
    <t>Other Multiple Significant Trauma W CC</t>
  </si>
  <si>
    <t>Other Multiple Significant Trauma W/O CC/MCC</t>
  </si>
  <si>
    <t>HIV W Extensive O.R. Procedure W MCC</t>
  </si>
  <si>
    <t>HIV W Extensive O.R. Procedure W/O MCC</t>
  </si>
  <si>
    <t>HIV W Major Related Condition W MCC</t>
  </si>
  <si>
    <t>HIV W Major Related Condition W CC</t>
  </si>
  <si>
    <t>HIV W Major Related Condition W/O CC/MCC</t>
  </si>
  <si>
    <t>HIV W or W/O Other Related Condition</t>
  </si>
  <si>
    <t>Extensive O.R. Procedure Unrelated to Principal Diagnosis W MCC</t>
  </si>
  <si>
    <t>Extensive O.R. Procedure Unrelated to Principal Diagnosis W CC</t>
  </si>
  <si>
    <t>Extensive O.R. Procedure Unrelated to Principal Diagnosis W/O CC/MCC</t>
  </si>
  <si>
    <t>Non-Extensive O.R. Proc Unrelated to Principal Diagnosis W MCC</t>
  </si>
  <si>
    <t>Non-Extensive O.R. Proc Unrelated to Principal Diagnosis W CC</t>
  </si>
  <si>
    <t>Non-Extensive O.R. Proc Unrelated to Principal Diagnosis W/O CC/MCC</t>
  </si>
  <si>
    <t>Transfers</t>
  </si>
  <si>
    <t>Neonate DRGs</t>
  </si>
  <si>
    <t>Maternity DRGs</t>
  </si>
  <si>
    <t>mc_weight</t>
  </si>
  <si>
    <t>pair_type</t>
  </si>
  <si>
    <t>pair_rate</t>
  </si>
  <si>
    <t>AD</t>
  </si>
  <si>
    <t>DA</t>
  </si>
  <si>
    <t>AC</t>
  </si>
  <si>
    <t>CE</t>
  </si>
  <si>
    <t>EC</t>
  </si>
  <si>
    <t>BE</t>
  </si>
  <si>
    <t>EB</t>
  </si>
  <si>
    <t>Level III: Neonate W Other Significant Problems</t>
  </si>
  <si>
    <t>Autologous Bone Marrow Transplant W CC/MCC</t>
  </si>
  <si>
    <t>Autologous Bone Marrow Transplant W/O CC/MCC</t>
  </si>
  <si>
    <t>AICD Generator Procedures</t>
  </si>
  <si>
    <t>AICD Lead Procedures</t>
  </si>
  <si>
    <t>Sprains, Strains &amp; Dislocations of Hip, Pelvis &amp; Thigh W CC/MCC</t>
  </si>
  <si>
    <t>Sprains, Strains &amp; Dislocations of Hip, Pelvis &amp; Thigh W/O CC/MCC</t>
  </si>
  <si>
    <t>570</t>
  </si>
  <si>
    <t>Skin Debridement W MCC</t>
  </si>
  <si>
    <t>571</t>
  </si>
  <si>
    <t>Skin Debridement W CC</t>
  </si>
  <si>
    <t>572</t>
  </si>
  <si>
    <t>Skin Debridement W/O CC/MCC</t>
  </si>
  <si>
    <t>Skin Graft for Skin Ulcer or Cellulitis W MCC</t>
  </si>
  <si>
    <t>Skin Graft for Skin Ulcer or Cellulitis W CC</t>
  </si>
  <si>
    <t>Skin Graft for Skin Ulcer or Cellulitis W/O CC/MCC</t>
  </si>
  <si>
    <t>Skin Graft Exc for Skin Ulcer or Cellulitis W MCC</t>
  </si>
  <si>
    <t>Skin Graft Exc for Skin Ulcer or Cellulitis W CC</t>
  </si>
  <si>
    <t>Skin Graft Exc for Skin Ulcer or Cellulitis W/O CC/MCC</t>
  </si>
  <si>
    <t>Misc Disorders of Nutrition, Metabolism, Fluids/Electrolytes W MCC</t>
  </si>
  <si>
    <t>Misc Disorders of Nutrition, Metabolism, Fluids/Electrolytes W/O MCC</t>
  </si>
  <si>
    <t>Inborn and Other Disorders of Metabolism</t>
  </si>
  <si>
    <t>MDC</t>
  </si>
  <si>
    <t>Level III: Neonates, Died or Transferred to Another Acute Care Facility</t>
  </si>
  <si>
    <t>Level III: Extreme Immaturity or Respiratory Distress Syndrome, Neonate</t>
  </si>
  <si>
    <t>Source</t>
  </si>
  <si>
    <t>adj_source</t>
  </si>
  <si>
    <t>AO</t>
  </si>
  <si>
    <t>AP</t>
  </si>
  <si>
    <t>MP</t>
  </si>
  <si>
    <t>MO</t>
  </si>
  <si>
    <t>West Virginia DRG Weight Comparison</t>
  </si>
  <si>
    <t>prev_src</t>
  </si>
  <si>
    <t>tt1</t>
  </si>
  <si>
    <t>T</t>
  </si>
  <si>
    <t>tt2</t>
  </si>
  <si>
    <t>tt3</t>
  </si>
  <si>
    <t>Intracranial Hemorrhage or Cerebral Infarction W CC or TPA in 24 Hrs</t>
  </si>
  <si>
    <t>pt1</t>
  </si>
  <si>
    <t>Endovascular Cardiac Valve Replacement W MCC</t>
  </si>
  <si>
    <t>Endovascular Cardiac Valve Replacement W/O MCC</t>
  </si>
  <si>
    <t>Major Joint/Limb Reattachment Procedure of Upper Extremities</t>
  </si>
  <si>
    <t>518</t>
  </si>
  <si>
    <t>Back &amp; Neck Proc Exc Spinal Fusion W MCC or Disc Device/Neurostim</t>
  </si>
  <si>
    <t>519</t>
  </si>
  <si>
    <t>Back &amp; Neck Proc Exc Spinal Fusion W CC</t>
  </si>
  <si>
    <t>520</t>
  </si>
  <si>
    <t>ECMO or Trach W MV &gt;96 Hrs or PDX Exc Face, Mouth &amp; Neck W Maj O.R.</t>
  </si>
  <si>
    <t>Trach W MV &gt;96 Hrs or PDX Exc Face, Mouth &amp; Neck W/O Maj O.R.</t>
  </si>
  <si>
    <t>Respiratory System Diagnosis W Ventilator Support &gt;96 Hours</t>
  </si>
  <si>
    <t>Aortic and Heart Assist Procedures Except Pulsation Balloon W MCC</t>
  </si>
  <si>
    <t>Aortic and Heart Assist Procedures Except Pulsation Balloon W/O MCC</t>
  </si>
  <si>
    <t>Other Major Cardiovascular Procedures W MCC</t>
  </si>
  <si>
    <t>Other Major Cardiovascular Procedures W CC</t>
  </si>
  <si>
    <t>Other Major Cardiovascular Procedures W/O CC/MCC</t>
  </si>
  <si>
    <t>Percutaneous Intracardiac Procedures W MCC</t>
  </si>
  <si>
    <t>Percutaneous Intracardiac Procedures W/O MCC</t>
  </si>
  <si>
    <t>Spinal Fus Exc Cerv W Spinal Curv/Malig/Infec or Ext Fus W MCC</t>
  </si>
  <si>
    <t>Spinal Fus Exc Cerv W Spinal Curv/Malig/Infec or Ext Fus W CC</t>
  </si>
  <si>
    <t>Spinal Fus Exc Cerv W Spinal Curv/Malig/Infec or Ext Fus W/O CC/MCC</t>
  </si>
  <si>
    <t>Septicemia or Severe Sepsis W MV &gt;96 Hours</t>
  </si>
  <si>
    <t>Septicemia or Severe Sepsis W/O MV &gt;96 Hours W MCC</t>
  </si>
  <si>
    <t>Septicemia or Severe Sepsis W/O MV &gt;96 Hours W/O MCC</t>
  </si>
  <si>
    <t>Extensive Burns or Full Thickness Burns W MV &gt;96 Hrs W Skin Graft</t>
  </si>
  <si>
    <t>Extensive Burns or Full Thickness Burns W MV &gt;96 Hrs W/O Skin Graft</t>
  </si>
  <si>
    <t>Capped Claims</t>
  </si>
  <si>
    <t>Weight Difference</t>
  </si>
  <si>
    <t>prem_src</t>
  </si>
  <si>
    <t>prem_type</t>
  </si>
  <si>
    <t>ver_drg</t>
  </si>
  <si>
    <t>XX</t>
  </si>
  <si>
    <t>PPX</t>
  </si>
  <si>
    <t>XXX</t>
  </si>
  <si>
    <t>XPP</t>
  </si>
  <si>
    <t>PP</t>
  </si>
  <si>
    <t>Respiratory System Diagnosis W Ventilator Support &lt;=96 Hours</t>
  </si>
  <si>
    <t>Other Cardiothoracic Procedures W/O MCC</t>
  </si>
  <si>
    <t>OO</t>
  </si>
  <si>
    <t>TTT</t>
  </si>
  <si>
    <t>OOX</t>
  </si>
  <si>
    <t>Organic Disturbances &amp; Intellectual Disability</t>
  </si>
  <si>
    <t>drg_desc</t>
  </si>
  <si>
    <t>Claims with Outliers Excluded</t>
  </si>
  <si>
    <t>West Virginia 2017 DRG Parameters, Version 35 Grouper</t>
  </si>
  <si>
    <t>Effective October 1, 2017</t>
  </si>
  <si>
    <t>B</t>
  </si>
  <si>
    <t>E</t>
  </si>
  <si>
    <t>F</t>
  </si>
  <si>
    <t>V35 Source</t>
  </si>
  <si>
    <t>V35 Final Weight</t>
  </si>
  <si>
    <t>G</t>
  </si>
  <si>
    <t>H</t>
  </si>
  <si>
    <t>I</t>
  </si>
  <si>
    <t>J</t>
  </si>
  <si>
    <t>K</t>
  </si>
  <si>
    <t>L</t>
  </si>
  <si>
    <t>N</t>
  </si>
  <si>
    <t>O</t>
  </si>
  <si>
    <t>Q</t>
  </si>
  <si>
    <t>R</t>
  </si>
  <si>
    <t>S</t>
  </si>
  <si>
    <t>U</t>
  </si>
  <si>
    <t>V</t>
  </si>
  <si>
    <t>01</t>
  </si>
  <si>
    <t>Craniotomy W Major Device Implant or Acute CNS PDX W MCC or Chemotherapy Implant or Epilepsy W Neurostimulator</t>
  </si>
  <si>
    <t>Ischemic Stroke, Precerebral Occlusion or Transient Ischemia W Thrombolytic Agent W MCC</t>
  </si>
  <si>
    <t>Ischemic Stroke, Precerebral Occlusion or Transient Ischemia W Thrombolytic Agent W CC</t>
  </si>
  <si>
    <t>Ischemic Stroke, Precerebral Occlusion or Transient Ischemia W Thrombolytic Agent W/O CC/MCC</t>
  </si>
  <si>
    <t>Transient Ischemia W/O Thrombolytic</t>
  </si>
  <si>
    <t>02</t>
  </si>
  <si>
    <t>03</t>
  </si>
  <si>
    <t>04</t>
  </si>
  <si>
    <t>05</t>
  </si>
  <si>
    <t>Percutaneous Cardiovascular Procedures W Drug-Eluting Stent W MCC or 4+ Arteries or Stents</t>
  </si>
  <si>
    <t>Percutaneous Cardiovascular Procedures W Non-Drug-Eluting Stent W MCC or 4+ Arteries or Stents</t>
  </si>
  <si>
    <t>06</t>
  </si>
  <si>
    <t>07</t>
  </si>
  <si>
    <t>08</t>
  </si>
  <si>
    <t>Major Hip and Knee Joint Replacement or Reattachment of Lower Extremity W MCC or Total Ankle Replacement</t>
  </si>
  <si>
    <t>Major Hip and Knee Joint Replacement or Reattachment of Lower Extremity W/O MCC</t>
  </si>
  <si>
    <t>09</t>
  </si>
  <si>
    <t>10</t>
  </si>
  <si>
    <t>11</t>
  </si>
  <si>
    <t>12</t>
  </si>
  <si>
    <t>13</t>
  </si>
  <si>
    <t>14</t>
  </si>
  <si>
    <t>16</t>
  </si>
  <si>
    <t>17</t>
  </si>
  <si>
    <t>Lymphoma &amp; Non-Acute Leukemia W Other Proc W MCC</t>
  </si>
  <si>
    <t>Lymphoma &amp; Non-Acute Leukemia W Other Proc W CC</t>
  </si>
  <si>
    <t>Lymphoma &amp; Non-Acute Leukemia W Other Proc W/O CC/MCC</t>
  </si>
  <si>
    <t>Myeloproliferative Disorders or Poorly Differentiated Neoplasms W Other Procedure W CC/MCC</t>
  </si>
  <si>
    <t>Myeloproliferative Disorders or Poorly Differentiated Neoplasms W Other Procedure W/O CC/MCC</t>
  </si>
  <si>
    <t>18</t>
  </si>
  <si>
    <t>19</t>
  </si>
  <si>
    <t>20</t>
  </si>
  <si>
    <t>21</t>
  </si>
  <si>
    <t>22</t>
  </si>
  <si>
    <t>23</t>
  </si>
  <si>
    <t>24</t>
  </si>
  <si>
    <t>25</t>
  </si>
  <si>
    <t>Final DRG Weight</t>
  </si>
  <si>
    <t>Validation of V35 Weight</t>
  </si>
  <si>
    <t>Charge Standard Deviation</t>
  </si>
  <si>
    <t>ALOS Standard Deviation</t>
  </si>
  <si>
    <t>Raw Charge Standard Deviation</t>
  </si>
  <si>
    <t>K = J - I</t>
  </si>
  <si>
    <t>L = K / I</t>
  </si>
  <si>
    <t>Percent Change</t>
  </si>
  <si>
    <t xml:space="preserve"> Claims</t>
  </si>
  <si>
    <t>L = K - J</t>
  </si>
  <si>
    <t>West Virginia DRG Table</t>
  </si>
  <si>
    <t>N/A</t>
  </si>
  <si>
    <t>drg_lookup</t>
  </si>
  <si>
    <t>drg</t>
  </si>
  <si>
    <t>PPO</t>
  </si>
  <si>
    <t>XOO</t>
  </si>
  <si>
    <t>Excludes Non-PPS DRGs</t>
  </si>
  <si>
    <t>Weight Percent Change</t>
  </si>
  <si>
    <t>V35 DRG Volume</t>
  </si>
  <si>
    <t>I = (H - G) / G</t>
  </si>
  <si>
    <t>J = D * G</t>
  </si>
  <si>
    <t>K = D * H</t>
  </si>
  <si>
    <t>Total DRG Volume</t>
  </si>
  <si>
    <t>783</t>
  </si>
  <si>
    <t>784</t>
  </si>
  <si>
    <t>785</t>
  </si>
  <si>
    <t>786</t>
  </si>
  <si>
    <t>787</t>
  </si>
  <si>
    <t>788</t>
  </si>
  <si>
    <t>796</t>
  </si>
  <si>
    <t>OPP</t>
  </si>
  <si>
    <t>797</t>
  </si>
  <si>
    <t>798</t>
  </si>
  <si>
    <t>805</t>
  </si>
  <si>
    <t>806</t>
  </si>
  <si>
    <t>807</t>
  </si>
  <si>
    <t>817</t>
  </si>
  <si>
    <t>818</t>
  </si>
  <si>
    <t>819</t>
  </si>
  <si>
    <t>831</t>
  </si>
  <si>
    <t>832</t>
  </si>
  <si>
    <t>833</t>
  </si>
  <si>
    <t>Version 36 Grouper, Effective October 1, 2018</t>
  </si>
  <si>
    <t>V36 Source</t>
  </si>
  <si>
    <t>V36 Final Weight</t>
  </si>
  <si>
    <t>Sorted by Absolute Change in Weight from V35 to V36</t>
  </si>
  <si>
    <t>Effective October 1, 2018</t>
  </si>
  <si>
    <t>DRG Weight Volume Change from V35 to V36</t>
  </si>
  <si>
    <t>Note: Only Showing Valid DRGs with Claims Volume for V36 or V35</t>
  </si>
  <si>
    <t>DRG Weight Percent Change from V35 to V36</t>
  </si>
  <si>
    <t>HEART TRANSPLANT OR IMPLANT OF HEART ASSIST SYSTEM W MCC</t>
  </si>
  <si>
    <t>HEART TRANSPLANT OR IMPLANT OF HEART ASSIST SYSTEM W/O MCC</t>
  </si>
  <si>
    <t>ECMO OR TRACH W MV &gt;96 HRS OR PDX EXC FACE, MOUTH &amp; NECK W MAJ O.R.</t>
  </si>
  <si>
    <t>TRACH W MV &gt;96 HRS OR PDX EXC FACE, MOUTH &amp; NECK W/O MAJ O.R.</t>
  </si>
  <si>
    <t>LIVER TRANSPLANT W MCC OR INTESTINAL TRANSPLANT</t>
  </si>
  <si>
    <t>LIVER TRANSPLANT W/O MCC</t>
  </si>
  <si>
    <t>LUNG TRANSPLANT</t>
  </si>
  <si>
    <t>SIMULTANEOUS PANCREAS/KIDNEY TRANSPLANT</t>
  </si>
  <si>
    <t>PANCREAS TRANSPLANT</t>
  </si>
  <si>
    <t>TRACHEOSTOMY FOR FACE, MOUTH &amp; NECK DIAGNOSES OR LARYNGECTOMY W MCC</t>
  </si>
  <si>
    <t>TRACHEOSTOMY FOR FACE, MOUTH &amp; NECK DIAGNOSES OR LARYNGECTOMY W CC</t>
  </si>
  <si>
    <t>TRACHEOSTOMY FOR FACE, MOUTH &amp; NECK DIAGNOSES OR LARYNGECTOMY W/O CC/MCC</t>
  </si>
  <si>
    <t>ALLOGENEIC BONE MARROW TRANSPLANT</t>
  </si>
  <si>
    <t>AUTOLOGOUS BONE MARROW TRANSPLANT  W CC/MCC OR T-CELL IMMUNOTHERAPY</t>
  </si>
  <si>
    <t>AUTOLOGOUS BONE MARROW TRANSPLANT W/O CC/MCC</t>
  </si>
  <si>
    <t>INTRACRANIAL VASCULAR PROCEDURES W PDX HEMORRHAGE W MCC</t>
  </si>
  <si>
    <t>INTRACRANIAL VASCULAR PROCEDURES W PDX HEMORRHAGE W CC</t>
  </si>
  <si>
    <t>INTRACRANIAL VASCULAR PROCEDURES W PDX HEMORRHAGE W/O CC/MCC</t>
  </si>
  <si>
    <t>CRANIOTOMY W MAJOR DEVICE IMPLANT OR ACUTE COMPLEX CNS PDX W MCC OR CHEMOTHERAPY IMPLANT OR EPILEPSY W NEUROSTIMULATOR</t>
  </si>
  <si>
    <t>CRANIO W MAJOR DEV IMPL/ACUTE COMPLEX CNS PDX W/O MCC</t>
  </si>
  <si>
    <t>CRANIOTOMY &amp; ENDOVASCULAR INTRACRANIAL PROCEDURES W MCC</t>
  </si>
  <si>
    <t>CRANIOTOMY &amp; ENDOVASCULAR INTRACRANIAL PROCEDURES W CC</t>
  </si>
  <si>
    <t>CRANIOTOMY &amp; ENDOVASCULAR INTRACRANIAL PROCEDURES W/O CC/MCC</t>
  </si>
  <si>
    <t>SPINAL PROCEDURES W MCC</t>
  </si>
  <si>
    <t>SPINAL PROCEDURES W CC OR SPINAL NEUROSTIMULATORS</t>
  </si>
  <si>
    <t>SPINAL PROCEDURES W/O CC/MCC</t>
  </si>
  <si>
    <t>VENTRICULAR SHUNT PROCEDURES W MCC</t>
  </si>
  <si>
    <t>VENTRICULAR SHUNT PROCEDURES W CC</t>
  </si>
  <si>
    <t>VENTRICULAR SHUNT PROCEDURES W/O CC/MCC</t>
  </si>
  <si>
    <t>CAROTID ARTERY STENT PROCEDURE W MCC</t>
  </si>
  <si>
    <t>CAROTID ARTERY STENT PROCEDURE W CC</t>
  </si>
  <si>
    <t>CAROTID ARTERY STENT PROCEDURE W/O CC/MCC</t>
  </si>
  <si>
    <t>EXTRACRANIAL PROCEDURES W MCC</t>
  </si>
  <si>
    <t>EXTRACRANIAL PROCEDURES W CC</t>
  </si>
  <si>
    <t>EXTRACRANIAL PROCEDURES W/O CC/MCC</t>
  </si>
  <si>
    <t>PERIPH/CRANIAL NERVE &amp; OTHER NERV SYST PROC W MCC</t>
  </si>
  <si>
    <t>PERIPH/CRANIAL NERVE &amp; OTHER NERV SYST PROC W CC OR PERIPH NEUROSTIM</t>
  </si>
  <si>
    <t>PERIPH/CRANIAL NERVE &amp; OTHER NERV SYST PROC W/O CC/MCC</t>
  </si>
  <si>
    <t>SPINAL DISORDERS &amp; INJURIES W CC/MCC</t>
  </si>
  <si>
    <t>SPINAL DISORDERS &amp; INJURIES W/O CC/MCC</t>
  </si>
  <si>
    <t>NERVOUS SYSTEM NEOPLASMS W MCC</t>
  </si>
  <si>
    <t>NERVOUS SYSTEM NEOPLASMS W/O MCC</t>
  </si>
  <si>
    <t>DEGENERATIVE NERVOUS SYSTEM DISORDERS W MCC</t>
  </si>
  <si>
    <t>DEGENERATIVE NERVOUS SYSTEM DISORDERS W/O MCC</t>
  </si>
  <si>
    <t>MULTIPLE SCLEROSIS &amp; CEREBELLAR ATAXIA W MCC</t>
  </si>
  <si>
    <t>MULTIPLE SCLEROSIS &amp; CEREBELLAR ATAXIA W CC</t>
  </si>
  <si>
    <t>MULTIPLE SCLEROSIS &amp; CEREBELLAR ATAXIA W/O CC/MCC</t>
  </si>
  <si>
    <t>ISCHEMIC STROKE, PRECEREBRAL OCCLUSION OR TRANSIENT ISCHEMIA W THROMBOLYTIC AGENT W MCC</t>
  </si>
  <si>
    <t>ISCHEMIC STROKE, PRECEREBRAL OCCLUSION OR TRANSIENT ISCHEMIA W THROMBOLYTIC AGENT W CC</t>
  </si>
  <si>
    <t>ISCHEMIC STROKE, PRECEREBRAL OCCLUSION OR TRANSIENT ISCHEMIA W THROMBOLYTIC AGENT W/O CC/MCC</t>
  </si>
  <si>
    <t>INTRACRANIAL HEMORRHAGE OR CEREBRAL INFARCTION W MCC</t>
  </si>
  <si>
    <t>INTRACRANIAL HEMORRHAGE OR CEREBRAL INFARCTION W CC OR TPA IN 24 HRS</t>
  </si>
  <si>
    <t>INTRACRANIAL HEMORRHAGE OR CEREBRAL INFARCTION W/O CC/MCC</t>
  </si>
  <si>
    <t>NONSPECIFIC CVA &amp; PRECEREBRAL OCCLUSION W/O INFARCT W MCC</t>
  </si>
  <si>
    <t>NONSPECIFIC CVA &amp; PRECEREBRAL OCCLUSION W/O INFARCT W/O MCC</t>
  </si>
  <si>
    <t>TRANSIENT ISCHEMIA W/O THROMBOLYTIC</t>
  </si>
  <si>
    <t>NONSPECIFIC CEREBROVASCULAR DISORDERS W MCC</t>
  </si>
  <si>
    <t>NONSPECIFIC CEREBROVASCULAR DISORDERS W CC</t>
  </si>
  <si>
    <t>NONSPECIFIC CEREBROVASCULAR DISORDERS W/O CC/MCC</t>
  </si>
  <si>
    <t>CRANIAL &amp; PERIPHERAL NERVE DISORDERS W MCC</t>
  </si>
  <si>
    <t>CRANIAL &amp; PERIPHERAL NERVE DISORDERS W/O MCC</t>
  </si>
  <si>
    <t>VIRAL MENINGITIS W CC/MCC</t>
  </si>
  <si>
    <t>VIRAL MENINGITIS W/O CC/MCC</t>
  </si>
  <si>
    <t>HYPERTENSIVE ENCEPHALOPATHY W MCC</t>
  </si>
  <si>
    <t>HYPERTENSIVE ENCEPHALOPATHY W CC</t>
  </si>
  <si>
    <t>HYPERTENSIVE ENCEPHALOPATHY W/O CC/MCC</t>
  </si>
  <si>
    <t>NONTRAUMATIC STUPOR &amp; COMA W MCC</t>
  </si>
  <si>
    <t>NONTRAUMATIC STUPOR &amp; COMA W/O MCC</t>
  </si>
  <si>
    <t>TRAUMATIC STUPOR &amp; COMA, COMA &gt;1 HR W MCC</t>
  </si>
  <si>
    <t>TRAUMATIC STUPOR &amp; COMA, COMA &gt;1 HR W CC</t>
  </si>
  <si>
    <t>TRAUMATIC STUPOR &amp; COMA, COMA &gt;1 HR W/O CC/MCC</t>
  </si>
  <si>
    <t>TRAUMATIC STUPOR &amp; COMA, COMA &lt;1 HR W MCC</t>
  </si>
  <si>
    <t>TRAUMATIC STUPOR &amp; COMA, COMA &lt;1 HR W CC</t>
  </si>
  <si>
    <t>TRAUMATIC STUPOR &amp; COMA, COMA &lt;1 HR W/O CC/MCC</t>
  </si>
  <si>
    <t>CONCUSSION W MCC</t>
  </si>
  <si>
    <t>CONCUSSION W CC</t>
  </si>
  <si>
    <t>CONCUSSION W/O CC/MCC</t>
  </si>
  <si>
    <t>OTHER DISORDERS OF NERVOUS SYSTEM W MCC</t>
  </si>
  <si>
    <t>OTHER DISORDERS OF NERVOUS SYSTEM W CC</t>
  </si>
  <si>
    <t>OTHER DISORDERS OF NERVOUS SYSTEM W/O CC/MCC</t>
  </si>
  <si>
    <t>BACTERIAL &amp; TUBERCULOUS INFECTIONS OF NERVOUS SYSTEM W MCC</t>
  </si>
  <si>
    <t>BACTERIAL &amp; TUBERCULOUS INFECTIONS OF NERVOUS SYSTEM W CC</t>
  </si>
  <si>
    <t>BACTERIAL &amp; TUBERCULOUS INFECTIONS OF NERVOUS SYSTEM W/O CC/MCC</t>
  </si>
  <si>
    <t>NON-BACTERIAL INFECT OF NERVOUS SYS EXC VIRAL MENINGITIS W MCC</t>
  </si>
  <si>
    <t>NON-BACTERIAL INFECT OF NERVOUS SYS EXC VIRAL MENINGITIS W CC</t>
  </si>
  <si>
    <t>NON-BACTERIAL INFECT OF NERVOUS SYS EXC VIRAL MENINGITIS W/O CC/MCC</t>
  </si>
  <si>
    <t>SEIZURES W MCC</t>
  </si>
  <si>
    <t>SEIZURES W/O MCC</t>
  </si>
  <si>
    <t>HEADACHES W MCC</t>
  </si>
  <si>
    <t>HEADACHES W/O MCC</t>
  </si>
  <si>
    <t>ORBITAL PROCEDURES W CC/MCC</t>
  </si>
  <si>
    <t>ORBITAL PROCEDURES W/O CC/MCC</t>
  </si>
  <si>
    <t>EXTRAOCULAR PROCEDURES EXCEPT ORBIT</t>
  </si>
  <si>
    <t>INTRAOCULAR PROCEDURES W CC/MCC</t>
  </si>
  <si>
    <t>INTRAOCULAR PROCEDURES W/O CC/MCC</t>
  </si>
  <si>
    <t>ACUTE MAJOR EYE INFECTIONS W CC/MCC</t>
  </si>
  <si>
    <t>ACUTE MAJOR EYE INFECTIONS W/O CC/MCC</t>
  </si>
  <si>
    <t>NEUROLOGICAL EYE DISORDERS</t>
  </si>
  <si>
    <t>OTHER DISORDERS OF THE EYE W MCC</t>
  </si>
  <si>
    <t>OTHER DISORDERS OF THE EYE W/O MCC</t>
  </si>
  <si>
    <t>MAJOR HEAD &amp; NECK PROCEDURES W CC/MCC OR MAJOR DEVICE</t>
  </si>
  <si>
    <t>MAJOR HEAD &amp; NECK PROCEDURES W/O CC/MCC</t>
  </si>
  <si>
    <t>CRANIAL/FACIAL PROCEDURES W CC/MCC</t>
  </si>
  <si>
    <t>CRANIAL/FACIAL PROCEDURES W/O CC/MCC</t>
  </si>
  <si>
    <t>OTHER EAR, NOSE, MOUTH &amp; THROAT O.R. PROCEDURES W CC/MCC</t>
  </si>
  <si>
    <t>OTHER EAR, NOSE, MOUTH &amp; THROAT O.R. PROCEDURES W/O CC/MCC</t>
  </si>
  <si>
    <t>SINUS &amp; MASTOID PROCEDURES W CC/MCC</t>
  </si>
  <si>
    <t>SINUS &amp; MASTOID PROCEDURES W/O CC/MCC</t>
  </si>
  <si>
    <t>MOUTH PROCEDURES W CC/MCC</t>
  </si>
  <si>
    <t>MOUTH PROCEDURES W/O CC/MCC</t>
  </si>
  <si>
    <t>SALIVARY GLAND PROCEDURES</t>
  </si>
  <si>
    <t>EAR, NOSE, MOUTH &amp; THROAT MALIGNANCY W MCC</t>
  </si>
  <si>
    <t>EAR, NOSE, MOUTH &amp; THROAT MALIGNANCY W CC</t>
  </si>
  <si>
    <t>EAR, NOSE, MOUTH &amp; THROAT MALIGNANCY W/O CC/MCC</t>
  </si>
  <si>
    <t>DYSEQUILIBRIUM</t>
  </si>
  <si>
    <t>EPISTAXIS W MCC</t>
  </si>
  <si>
    <t>EPISTAXIS W/O MCC</t>
  </si>
  <si>
    <t>OTITIS MEDIA &amp; URI W MCC</t>
  </si>
  <si>
    <t>OTITIS MEDIA &amp; URI W/O MCC</t>
  </si>
  <si>
    <t>OTHER EAR, NOSE, MOUTH &amp; THROAT DIAGNOSES W MCC</t>
  </si>
  <si>
    <t>OTHER EAR, NOSE, MOUTH &amp; THROAT DIAGNOSES W CC</t>
  </si>
  <si>
    <t>OTHER EAR, NOSE, MOUTH &amp; THROAT DIAGNOSES W/O CC/MCC</t>
  </si>
  <si>
    <t>DENTAL &amp; ORAL DISEASES W MCC</t>
  </si>
  <si>
    <t>DENTAL &amp; ORAL DISEASES W CC</t>
  </si>
  <si>
    <t>DENTAL &amp; ORAL DISEASES W/O CC/MCC</t>
  </si>
  <si>
    <t>MAJOR CHEST PROCEDURES W MCC</t>
  </si>
  <si>
    <t>MAJOR CHEST PROCEDURES W CC</t>
  </si>
  <si>
    <t>MAJOR CHEST PROCEDURES W/O CC/MCC</t>
  </si>
  <si>
    <t>OTHER RESP SYSTEM O.R. PROCEDURES W MCC</t>
  </si>
  <si>
    <t>OTHER RESP SYSTEM O.R. PROCEDURES W CC</t>
  </si>
  <si>
    <t>OTHER RESP SYSTEM O.R. PROCEDURES W/O CC/MCC</t>
  </si>
  <si>
    <t>PULMONARY EMBOLISM W MCC</t>
  </si>
  <si>
    <t>PULMONARY EMBOLISM W/O MCC</t>
  </si>
  <si>
    <t>RESPIRATORY INFECTIONS &amp; INFLAMMATIONS W MCC</t>
  </si>
  <si>
    <t>RESPIRATORY INFECTIONS &amp; INFLAMMATIONS W CC</t>
  </si>
  <si>
    <t>RESPIRATORY INFECTIONS &amp; INFLAMMATIONS W/O CC/MCC</t>
  </si>
  <si>
    <t>RESPIRATORY NEOPLASMS W MCC</t>
  </si>
  <si>
    <t>RESPIRATORY NEOPLASMS W CC</t>
  </si>
  <si>
    <t>RESPIRATORY NEOPLASMS W/O CC/MCC</t>
  </si>
  <si>
    <t>MAJOR CHEST TRAUMA W MCC</t>
  </si>
  <si>
    <t>MAJOR CHEST TRAUMA W CC</t>
  </si>
  <si>
    <t>MAJOR CHEST TRAUMA W/O CC/MCC</t>
  </si>
  <si>
    <t>PLEURAL EFFUSION W MCC</t>
  </si>
  <si>
    <t>PLEURAL EFFUSION W CC</t>
  </si>
  <si>
    <t>PLEURAL EFFUSION W/O CC/MCC</t>
  </si>
  <si>
    <t>PULMONARY EDEMA &amp; RESPIRATORY FAILURE</t>
  </si>
  <si>
    <t>CHRONIC OBSTRUCTIVE PULMONARY DISEASE W MCC</t>
  </si>
  <si>
    <t>CHRONIC OBSTRUCTIVE PULMONARY DISEASE W CC</t>
  </si>
  <si>
    <t>CHRONIC OBSTRUCTIVE PULMONARY DISEASE W/O CC/MCC</t>
  </si>
  <si>
    <t>SIMPLE PNEUMONIA &amp; PLEURISY W MCC</t>
  </si>
  <si>
    <t>SIMPLE PNEUMONIA &amp; PLEURISY W CC</t>
  </si>
  <si>
    <t>SIMPLE PNEUMONIA &amp; PLEURISY W/O CC/MCC</t>
  </si>
  <si>
    <t>INTERSTITIAL LUNG DISEASE W MCC</t>
  </si>
  <si>
    <t>INTERSTITIAL LUNG DISEASE W CC</t>
  </si>
  <si>
    <t>INTERSTITIAL LUNG DISEASE W/O CC/MCC</t>
  </si>
  <si>
    <t>PNEUMOTHORAX W MCC</t>
  </si>
  <si>
    <t>PNEUMOTHORAX W CC</t>
  </si>
  <si>
    <t>PNEUMOTHORAX W/O CC/MCC</t>
  </si>
  <si>
    <t>BRONCHITIS &amp; ASTHMA W CC/MCC</t>
  </si>
  <si>
    <t>BRONCHITIS &amp; ASTHMA W/O CC/MCC</t>
  </si>
  <si>
    <t>RESPIRATORY SIGNS &amp; SYMPTOMS</t>
  </si>
  <si>
    <t>OTHER RESPIRATORY SYSTEM DIAGNOSES W MCC</t>
  </si>
  <si>
    <t>OTHER RESPIRATORY SYSTEM DIAGNOSES W/O MCC</t>
  </si>
  <si>
    <t>RESPIRATORY SYSTEM DIAGNOSIS W VENTILATOR SUPPORT &gt;96 HOURS OR PERIPHERAL EXTRACORPOREAL MEMBRANE OXYGENATION (ECMO)</t>
  </si>
  <si>
    <t>RESPIRATORY SYSTEM DIAGNOSIS W VENTILATOR SUPPORT &lt;=96 HOURS</t>
  </si>
  <si>
    <t>OTHER HEART ASSIST SYSTEM IMPLANT</t>
  </si>
  <si>
    <t>CARDIAC VALVE &amp; OTH MAJ CARDIOTHORACIC PROC W CARD CATH W MCC</t>
  </si>
  <si>
    <t>CARDIAC VALVE &amp; OTH MAJ CARDIOTHORACIC PROC W CARD CATH W CC</t>
  </si>
  <si>
    <t>CARDIAC VALVE &amp; OTH MAJ CARDIOTHORACIC PROC W CARD CATH W/O CC/MCC</t>
  </si>
  <si>
    <t>CARDIAC VALVE &amp; OTH MAJ CARDIOTHORACIC PROC W/O CARD CATH W MCC</t>
  </si>
  <si>
    <t>CARDIAC VALVE &amp; OTH MAJ CARDIOTHORACIC PROC W/O CARD CATH W CC</t>
  </si>
  <si>
    <t>CARDIAC VALVE &amp; OTH MAJ CARDIOTHORACIC PROC W/O CARD CATH W/O CC/MCC</t>
  </si>
  <si>
    <t>CARDIAC DEFIB IMPLANT W CARDIAC CATH W AMI/HF/SHOCK W MCC</t>
  </si>
  <si>
    <t>CARDIAC DEFIB IMPLANT W CARDIAC CATH W AMI/HF/SHOCK W/O MCC</t>
  </si>
  <si>
    <t>CARDIAC DEFIB IMPLANT W CARDIAC CATH W/O AMI/HF/SHOCK W MCC</t>
  </si>
  <si>
    <t>CARDIAC DEFIB IMPLANT W CARDIAC CATH W/O AMI/HF/SHOCK W/O MCC</t>
  </si>
  <si>
    <t>CARDIAC DEFIBRILLATOR IMPLANT W/O CARDIAC CATH W MCC</t>
  </si>
  <si>
    <t>CARDIAC DEFIBRILLATOR IMPLANT W/O CARDIAC CATH W/O MCC</t>
  </si>
  <si>
    <t>OTHER CARDIOTHORACIC PROCEDURES W MCC</t>
  </si>
  <si>
    <t>OTHER CARDIOTHORACIC PROCEDURES W/O MCC</t>
  </si>
  <si>
    <t>CORONARY BYPASS W PTCA W MCC</t>
  </si>
  <si>
    <t>CORONARY BYPASS W PTCA W/O MCC</t>
  </si>
  <si>
    <t>CORONARY BYPASS W CARDIAC CATH W MCC</t>
  </si>
  <si>
    <t>CORONARY BYPASS W CARDIAC CATH W/O MCC</t>
  </si>
  <si>
    <t>CORONARY BYPASS W/O CARDIAC CATH W MCC</t>
  </si>
  <si>
    <t>CORONARY BYPASS W/O CARDIAC CATH W/O MCC</t>
  </si>
  <si>
    <t>AMPUTATION FOR CIRC SYS DISORDERS EXC UPPER LIMB &amp; TOE W MCC</t>
  </si>
  <si>
    <t>AMPUTATION FOR CIRC SYS DISORDERS EXC UPPER LIMB &amp; TOE W CC</t>
  </si>
  <si>
    <t>AMPUTATION FOR CIRC SYS DISORDERS EXC UPPER LIMB &amp; TOE W/O CC/MCC</t>
  </si>
  <si>
    <t>PERMANENT CARDIAC PACEMAKER IMPLANT W MCC</t>
  </si>
  <si>
    <t>PERMANENT CARDIAC PACEMAKER IMPLANT W CC</t>
  </si>
  <si>
    <t>PERMANENT CARDIAC PACEMAKER IMPLANT W/O CC/MCC</t>
  </si>
  <si>
    <t>AICD GENERATOR PROCEDURES</t>
  </si>
  <si>
    <t>PERCUTANEOUS CARDIOVASCULAR PROCEDURES W DRUG-ELUTING STENT W MCC OR 4+ ARTERIES OR STENTS</t>
  </si>
  <si>
    <t>PERC CARDIOVASC PROC W DRUG-ELUTING STENT W/O MCC</t>
  </si>
  <si>
    <t>PERCUTANEOUS CARDIOVASCULAR PROCEDURES W NON-DRUG-ELUTING STENT W MCC OR 4+ ARTERIES OR STENTS</t>
  </si>
  <si>
    <t>PERC CARDIOVASC PROC W NON-DRUG-ELUTING STENT W/O MCC</t>
  </si>
  <si>
    <t>PERC CARDIOVASC PROC W/O CORONARY ARTERY STENT W MCC</t>
  </si>
  <si>
    <t>PERC CARDIOVASC PROC W/O CORONARY ARTERY STENT W/O MCC</t>
  </si>
  <si>
    <t>OTHER VASCULAR PROCEDURES W MCC</t>
  </si>
  <si>
    <t>OTHER VASCULAR PROCEDURES W CC</t>
  </si>
  <si>
    <t>OTHER VASCULAR PROCEDURES W/O CC/MCC</t>
  </si>
  <si>
    <t>UPPER LIMB &amp; TOE AMPUTATION FOR CIRC SYSTEM DISORDERS W MCC</t>
  </si>
  <si>
    <t>UPPER LIMB &amp; TOE AMPUTATION FOR CIRC SYSTEM DISORDERS W CC</t>
  </si>
  <si>
    <t>UPPER LIMB &amp; TOE AMPUTATION FOR CIRC SYSTEM DISORDERS W/O CC/MCC</t>
  </si>
  <si>
    <t>CARDIAC PACEMAKER DEVICE REPLACEMENT W MCC</t>
  </si>
  <si>
    <t>CARDIAC PACEMAKER DEVICE REPLACEMENT W/O MCC</t>
  </si>
  <si>
    <t>CARDIAC PACEMAKER REVISION EXCEPT DEVICE REPLACEMENT W MCC</t>
  </si>
  <si>
    <t>CARDIAC PACEMAKER REVISION EXCEPT DEVICE REPLACEMENT W CC</t>
  </si>
  <si>
    <t>CARDIAC PACEMAKER REVISION EXCEPT DEVICE REPLACEMENT W/O CC/MCC</t>
  </si>
  <si>
    <t>VEIN LIGATION &amp; STRIPPING</t>
  </si>
  <si>
    <t>OTHER CIRCULATORY SYSTEM O.R. PROCEDURES</t>
  </si>
  <si>
    <t>AICD LEAD PROCEDURES</t>
  </si>
  <si>
    <t>ENDOVASCULAR CARDIAC VALVE REPLACEMENT W MCC</t>
  </si>
  <si>
    <t>ENDOVASCULAR CARDIAC VALVE REPLACEMENT W/O MCC</t>
  </si>
  <si>
    <t>AORTIC AND HEART ASSIST PROCEDURES EXCEPT PULSATION BALLOON W MCC</t>
  </si>
  <si>
    <t>AORTIC AND HEART ASSIST PROCEDURES EXCEPT PULSATION BALLOON W/O MCC</t>
  </si>
  <si>
    <t>OTHER MAJOR CARDIOVASCULAR PROCEDURES W MCC</t>
  </si>
  <si>
    <t>OTHER MAJOR CARDIOVASCULAR PROCEDURES W CC</t>
  </si>
  <si>
    <t>OTHER MAJOR CARDIOVASCULAR PROCEDURES W/O CC/MCC</t>
  </si>
  <si>
    <t>PERCUTANEOUS INTRACARDIAC PROCEDURES W MCC</t>
  </si>
  <si>
    <t>PERCUTANEOUS INTRACARDIAC PROCEDURES W/O MCC</t>
  </si>
  <si>
    <t>ACUTE MYOCARDIAL INFARCTION, DISCHARGED ALIVE W MCC</t>
  </si>
  <si>
    <t>ACUTE MYOCARDIAL INFARCTION, DISCHARGED ALIVE W CC</t>
  </si>
  <si>
    <t>ACUTE MYOCARDIAL INFARCTION, DISCHARGED ALIVE W/O CC/MCC</t>
  </si>
  <si>
    <t>ACUTE MYOCARDIAL INFARCTION, EXPIRED W MCC</t>
  </si>
  <si>
    <t>ACUTE MYOCARDIAL INFARCTION, EXPIRED W CC</t>
  </si>
  <si>
    <t>ACUTE MYOCARDIAL INFARCTION, EXPIRED W/O CC/MCC</t>
  </si>
  <si>
    <t>CIRCULATORY DISORDERS EXCEPT AMI, W CARD CATH W MCC</t>
  </si>
  <si>
    <t>CIRCULATORY DISORDERS EXCEPT AMI, W CARD CATH W/O MCC</t>
  </si>
  <si>
    <t>ACUTE &amp; SUBACUTE ENDOCARDITIS W MCC</t>
  </si>
  <si>
    <t>ACUTE &amp; SUBACUTE ENDOCARDITIS W CC</t>
  </si>
  <si>
    <t>ACUTE &amp; SUBACUTE ENDOCARDITIS W/O CC/MCC</t>
  </si>
  <si>
    <t>HEART FAILURE &amp; SHOCK W MCC OR PERIPHERAL EXTRACORPOREAL MEMBRANE OXYGENATION (ECMO)</t>
  </si>
  <si>
    <t>HEART FAILURE &amp; SHOCK W CC</t>
  </si>
  <si>
    <t>HEART FAILURE &amp; SHOCK W/O CC/MCC</t>
  </si>
  <si>
    <t>DEEP VEIN THROMBOPHLEBITIS W CC/MCC</t>
  </si>
  <si>
    <t>DEEP VEIN THROMBOPHLEBITIS W/O CC/MCC</t>
  </si>
  <si>
    <t>CARDIAC ARREST, UNEXPLAINED W MCC OR PERIPHERAL EXTRACORPOREAL MEMBRANE OXYGENATION (ECMO)</t>
  </si>
  <si>
    <t>CARDIAC ARREST, UNEXPLAINED W CC</t>
  </si>
  <si>
    <t>CARDIAC ARREST, UNEXPLAINED W/O CC/MCC</t>
  </si>
  <si>
    <t>PERIPHERAL VASCULAR DISORDERS W MCC</t>
  </si>
  <si>
    <t>PERIPHERAL VASCULAR DISORDERS W CC</t>
  </si>
  <si>
    <t>PERIPHERAL VASCULAR DISORDERS W/O CC/MCC</t>
  </si>
  <si>
    <t>ATHEROSCLEROSIS W MCC</t>
  </si>
  <si>
    <t>ATHEROSCLEROSIS W/O MCC</t>
  </si>
  <si>
    <t>HYPERTENSION W MCC</t>
  </si>
  <si>
    <t>HYPERTENSION W/O MCC</t>
  </si>
  <si>
    <t>CARDIAC CONGENITAL &amp; VALVULAR DISORDERS W MCC</t>
  </si>
  <si>
    <t>CARDIAC CONGENITAL &amp; VALVULAR DISORDERS W/O MCC</t>
  </si>
  <si>
    <t>CARDIAC ARRHYTHMIA &amp; CONDUCTION DISORDERS W MCC</t>
  </si>
  <si>
    <t>CARDIAC ARRHYTHMIA &amp; CONDUCTION DISORDERS W CC</t>
  </si>
  <si>
    <t>CARDIAC ARRHYTHMIA &amp; CONDUCTION DISORDERS W/O CC/MCC</t>
  </si>
  <si>
    <t>ANGINA PECTORIS</t>
  </si>
  <si>
    <t>SYNCOPE &amp; COLLAPSE</t>
  </si>
  <si>
    <t>CHEST PAIN</t>
  </si>
  <si>
    <t>OTHER CIRCULATORY SYSTEM DIAGNOSES W MCC</t>
  </si>
  <si>
    <t>OTHER CIRCULATORY SYSTEM DIAGNOSES W CC</t>
  </si>
  <si>
    <t>OTHER CIRCULATORY SYSTEM DIAGNOSES W/O CC/MCC</t>
  </si>
  <si>
    <t>STOMACH, ESOPHAGEAL &amp; DUODENAL PROC W MCC</t>
  </si>
  <si>
    <t>STOMACH, ESOPHAGEAL &amp; DUODENAL PROC W CC</t>
  </si>
  <si>
    <t>STOMACH, ESOPHAGEAL &amp; DUODENAL PROC W/O CC/MCC</t>
  </si>
  <si>
    <t>MAJOR SMALL &amp; LARGE BOWEL PROCEDURES W MCC</t>
  </si>
  <si>
    <t>MAJOR SMALL &amp; LARGE BOWEL PROCEDURES W CC</t>
  </si>
  <si>
    <t>MAJOR SMALL &amp; LARGE BOWEL PROCEDURES W/O CC/MCC</t>
  </si>
  <si>
    <t>RECTAL RESECTION W MCC</t>
  </si>
  <si>
    <t>RECTAL RESECTION W CC</t>
  </si>
  <si>
    <t>RECTAL RESECTION W/O CC/MCC</t>
  </si>
  <si>
    <t>PERITONEAL ADHESIOLYSIS W MCC</t>
  </si>
  <si>
    <t>PERITONEAL ADHESIOLYSIS W CC</t>
  </si>
  <si>
    <t>PERITONEAL ADHESIOLYSIS W/O CC/MCC</t>
  </si>
  <si>
    <t>APPENDECTOMY W COMPLICATED PRINCIPAL DIAG W MCC</t>
  </si>
  <si>
    <t>APPENDECTOMY W COMPLICATED PRINCIPAL DIAG W CC</t>
  </si>
  <si>
    <t>APPENDECTOMY W COMPLICATED PRINCIPAL DIAG W/O CC/MCC</t>
  </si>
  <si>
    <t>APPENDECTOMY W/O COMPLICATED PRINCIPAL DIAG W MCC</t>
  </si>
  <si>
    <t>APPENDECTOMY W/O COMPLICATED PRINCIPAL DIAG W CC</t>
  </si>
  <si>
    <t>APPENDECTOMY W/O COMPLICATED PRINCIPAL DIAG W/O CC/MCC</t>
  </si>
  <si>
    <t>MINOR SMALL &amp; LARGE BOWEL PROCEDURES W MCC</t>
  </si>
  <si>
    <t>MINOR SMALL &amp; LARGE BOWEL PROCEDURES W CC</t>
  </si>
  <si>
    <t>MINOR SMALL &amp; LARGE BOWEL PROCEDURES W/O CC/MCC</t>
  </si>
  <si>
    <t>ANAL &amp; STOMAL PROCEDURES W MCC</t>
  </si>
  <si>
    <t>ANAL &amp; STOMAL PROCEDURES W CC</t>
  </si>
  <si>
    <t>ANAL &amp; STOMAL PROCEDURES W/O CC/MCC</t>
  </si>
  <si>
    <t>INGUINAL &amp; FEMORAL HERNIA PROCEDURES W MCC</t>
  </si>
  <si>
    <t>INGUINAL &amp; FEMORAL HERNIA PROCEDURES W CC</t>
  </si>
  <si>
    <t>INGUINAL &amp; FEMORAL HERNIA PROCEDURES W/O CC/MCC</t>
  </si>
  <si>
    <t>HERNIA PROCEDURES EXCEPT INGUINAL &amp; FEMORAL W MCC</t>
  </si>
  <si>
    <t>HERNIA PROCEDURES EXCEPT INGUINAL &amp; FEMORAL W CC</t>
  </si>
  <si>
    <t>HERNIA PROCEDURES EXCEPT INGUINAL &amp; FEMORAL W/O CC/MCC</t>
  </si>
  <si>
    <t>OTHER DIGESTIVE SYSTEM O.R. PROCEDURES W MCC</t>
  </si>
  <si>
    <t>OTHER DIGESTIVE SYSTEM O.R. PROCEDURES W CC</t>
  </si>
  <si>
    <t>OTHER DIGESTIVE SYSTEM O.R. PROCEDURES W/O CC/MCC</t>
  </si>
  <si>
    <t>MAJOR ESOPHAGEAL DISORDERS W MCC</t>
  </si>
  <si>
    <t>MAJOR ESOPHAGEAL DISORDERS W CC</t>
  </si>
  <si>
    <t>MAJOR ESOPHAGEAL DISORDERS W/O CC/MCC</t>
  </si>
  <si>
    <t>MAJOR GASTROINTESTINAL DISORDERS &amp; PERITONEAL INFECTIONS W MCC</t>
  </si>
  <si>
    <t>MAJOR GASTROINTESTINAL DISORDERS &amp; PERITONEAL INFECTIONS W CC</t>
  </si>
  <si>
    <t>MAJOR GASTROINTESTINAL DISORDERS &amp; PERITONEAL INFECTIONS W/O CC/MCC</t>
  </si>
  <si>
    <t>DIGESTIVE MALIGNANCY W MCC</t>
  </si>
  <si>
    <t>DIGESTIVE MALIGNANCY W CC</t>
  </si>
  <si>
    <t>DIGESTIVE MALIGNANCY W/O CC/MCC</t>
  </si>
  <si>
    <t>G.I. HEMORRHAGE W MCC</t>
  </si>
  <si>
    <t>G.I. HEMORRHAGE W CC</t>
  </si>
  <si>
    <t>G.I. HEMORRHAGE W/O CC/MCC</t>
  </si>
  <si>
    <t>COMPLICATED PEPTIC ULCER W MCC</t>
  </si>
  <si>
    <t>COMPLICATED PEPTIC ULCER W CC</t>
  </si>
  <si>
    <t>COMPLICATED PEPTIC ULCER W/O CC/MCC</t>
  </si>
  <si>
    <t>UNCOMPLICATED PEPTIC ULCER W MCC</t>
  </si>
  <si>
    <t>UNCOMPLICATED PEPTIC ULCER W/O MCC</t>
  </si>
  <si>
    <t>INFLAMMATORY BOWEL DISEASE W MCC</t>
  </si>
  <si>
    <t>INFLAMMATORY BOWEL DISEASE W CC</t>
  </si>
  <si>
    <t>INFLAMMATORY BOWEL DISEASE W/O CC/MCC</t>
  </si>
  <si>
    <t>G.I. OBSTRUCTION W MCC</t>
  </si>
  <si>
    <t>G.I. OBSTRUCTION W CC</t>
  </si>
  <si>
    <t>G.I. OBSTRUCTION W/O CC/MCC</t>
  </si>
  <si>
    <t>ESOPHAGITIS, GASTROENT &amp; MISC DIGEST DISORDERS W MCC</t>
  </si>
  <si>
    <t>ESOPHAGITIS, GASTROENT &amp; MISC DIGEST DISORDERS W/O MCC</t>
  </si>
  <si>
    <t>OTHER DIGESTIVE SYSTEM DIAGNOSES W MCC</t>
  </si>
  <si>
    <t>OTHER DIGESTIVE SYSTEM DIAGNOSES W CC</t>
  </si>
  <si>
    <t>OTHER DIGESTIVE SYSTEM DIAGNOSES W/O CC/MCC</t>
  </si>
  <si>
    <t>PANCREAS, LIVER &amp; SHUNT PROCEDURES W MCC</t>
  </si>
  <si>
    <t>PANCREAS, LIVER &amp; SHUNT PROCEDURES W CC</t>
  </si>
  <si>
    <t>PANCREAS, LIVER &amp; SHUNT PROCEDURES W/O CC/MCC</t>
  </si>
  <si>
    <t>BILIARY TRACT PROC EXCEPT ONLY CHOLECYST W OR W/O C.D.E. W MCC</t>
  </si>
  <si>
    <t>BILIARY TRACT PROC EXCEPT ONLY CHOLECYST W OR W/O C.D.E. W CC</t>
  </si>
  <si>
    <t>BILIARY TRACT PROC EXCEPT ONLY CHOLECYST W OR W/O C.D.E. W/O CC/MCC</t>
  </si>
  <si>
    <t>CHOLECYSTECTOMY W C.D.E. W MCC</t>
  </si>
  <si>
    <t>CHOLECYSTECTOMY W C.D.E. W CC</t>
  </si>
  <si>
    <t>CHOLECYSTECTOMY W C.D.E. W/O CC/MCC</t>
  </si>
  <si>
    <t>CHOLECYSTECTOMY EXCEPT BY LAPAROSCOPE W/O C.D.E. W MCC</t>
  </si>
  <si>
    <t>CHOLECYSTECTOMY EXCEPT BY LAPAROSCOPE W/O C.D.E. W CC</t>
  </si>
  <si>
    <t>CHOLECYSTECTOMY EXCEPT BY LAPAROSCOPE W/O C.D.E. W/O CC/MCC</t>
  </si>
  <si>
    <t>LAPAROSCOPIC CHOLECYSTECTOMY W/O C.D.E. W MCC</t>
  </si>
  <si>
    <t>LAPAROSCOPIC CHOLECYSTECTOMY W/O C.D.E. W CC</t>
  </si>
  <si>
    <t>LAPAROSCOPIC CHOLECYSTECTOMY W/O C.D.E. W/O CC/MCC</t>
  </si>
  <si>
    <t>HEPATOBILIARY DIAGNOSTIC PROCEDURES W MCC</t>
  </si>
  <si>
    <t>HEPATOBILIARY DIAGNOSTIC PROCEDURES W CC</t>
  </si>
  <si>
    <t>HEPATOBILIARY DIAGNOSTIC PROCEDURES W/O CC/MCC</t>
  </si>
  <si>
    <t>OTHER HEPATOBILIARY OR PANCREAS O.R. PROCEDURES W MCC</t>
  </si>
  <si>
    <t>OTHER HEPATOBILIARY OR PANCREAS O.R. PROCEDURES W CC</t>
  </si>
  <si>
    <t>OTHER HEPATOBILIARY OR PANCREAS O.R. PROCEDURES W/O CC/MCC</t>
  </si>
  <si>
    <t>CIRRHOSIS &amp; ALCOHOLIC HEPATITIS W MCC</t>
  </si>
  <si>
    <t>CIRRHOSIS &amp; ALCOHOLIC HEPATITIS W CC</t>
  </si>
  <si>
    <t>CIRRHOSIS &amp; ALCOHOLIC HEPATITIS W/O CC/MCC</t>
  </si>
  <si>
    <t>MALIGNANCY OF HEPATOBILIARY SYSTEM OR PANCREAS W MCC</t>
  </si>
  <si>
    <t>MALIGNANCY OF HEPATOBILIARY SYSTEM OR PANCREAS W CC</t>
  </si>
  <si>
    <t>MALIGNANCY OF HEPATOBILIARY SYSTEM OR PANCREAS W/O CC/MCC</t>
  </si>
  <si>
    <t>DISORDERS OF PANCREAS EXCEPT MALIGNANCY W MCC</t>
  </si>
  <si>
    <t>DISORDERS OF PANCREAS EXCEPT MALIGNANCY W CC</t>
  </si>
  <si>
    <t>DISORDERS OF PANCREAS EXCEPT MALIGNANCY W/O CC/MCC</t>
  </si>
  <si>
    <t>DISORDERS OF LIVER EXCEPT MALIG,CIRR,ALC HEPA W MCC</t>
  </si>
  <si>
    <t>DISORDERS OF LIVER EXCEPT MALIG,CIRR,ALC HEPA W CC</t>
  </si>
  <si>
    <t>DISORDERS OF LIVER EXCEPT MALIG,CIRR,ALC HEPA W/O CC/MCC</t>
  </si>
  <si>
    <t>DISORDERS OF THE BILIARY TRACT W MCC</t>
  </si>
  <si>
    <t>DISORDERS OF THE BILIARY TRACT W CC</t>
  </si>
  <si>
    <t>DISORDERS OF THE BILIARY TRACT W/O CC/MCC</t>
  </si>
  <si>
    <t>COMBINED ANTERIOR/POSTERIOR SPINAL FUSION W MCC</t>
  </si>
  <si>
    <t>COMBINED ANTERIOR/POSTERIOR SPINAL FUSION W CC</t>
  </si>
  <si>
    <t>COMBINED ANTERIOR/POSTERIOR SPINAL FUSION W/O CC/MCC</t>
  </si>
  <si>
    <t>SPINAL FUS EXC CERV W SPINAL CURV/MALIG/INFEC OR EXT FUS W MCC</t>
  </si>
  <si>
    <t>SPINAL FUS EXC CERV W SPINAL CURV/MALIG/INFEC OR EXT FUS W CC</t>
  </si>
  <si>
    <t>SPINAL FUS EXC CERV W SPINAL CURV/MALIG/INFEC OR EXT FUS W/O CC/MCC</t>
  </si>
  <si>
    <t>SPINAL FUSION EXCEPT CERVICAL W MCC</t>
  </si>
  <si>
    <t>SPINAL FUSION EXCEPT CERVICAL W/O MCC</t>
  </si>
  <si>
    <t>BILATERAL OR MULTIPLE MAJOR JOINT PROCS OF LOWER EXTREMITY W MCC</t>
  </si>
  <si>
    <t>BILATERAL OR MULTIPLE MAJOR JOINT PROCS OF LOWER EXTREMITY W/O MCC</t>
  </si>
  <si>
    <t>WND DEBRID &amp; SKN GRFT EXC HAND, FOR MUSCULO-CONN TISS DIS W MCC</t>
  </si>
  <si>
    <t>WND DEBRID &amp; SKN GRFT EXC HAND, FOR MUSCULO-CONN TISS DIS W CC</t>
  </si>
  <si>
    <t>WND DEBRID &amp; SKN GRFT EXC HAND, FOR MUSCULO-CONN TISS DIS W/O CC/MCC</t>
  </si>
  <si>
    <t>REVISION OF HIP OR KNEE REPLACEMENT W MCC</t>
  </si>
  <si>
    <t>REVISION OF HIP OR KNEE REPLACEMENT W CC</t>
  </si>
  <si>
    <t>REVISION OF HIP OR KNEE REPLACEMENT W/O CC/MCC</t>
  </si>
  <si>
    <t>MAJOR HIP AND KNEE JOINT REPLACEMENT OR REATTACHMENT OF LOWER EXTREMITY W MCC OR TOTAL ANKLE REPLACEMENT</t>
  </si>
  <si>
    <t>MAJOR HIP AND KNEE JOINT REPLACEMENT OR REATTACHMENT OF LOWER EXTREMITY W/O MCC</t>
  </si>
  <si>
    <t>CERVICAL SPINAL FUSION W MCC</t>
  </si>
  <si>
    <t>CERVICAL SPINAL FUSION W CC</t>
  </si>
  <si>
    <t>CERVICAL SPINAL FUSION W/O CC/MCC</t>
  </si>
  <si>
    <t>AMPUTATION FOR MUSCULOSKELETAL SYS &amp; CONN TISSUE DIS W MCC</t>
  </si>
  <si>
    <t>AMPUTATION FOR MUSCULOSKELETAL SYS &amp; CONN TISSUE DIS W CC</t>
  </si>
  <si>
    <t>AMPUTATION FOR MUSCULOSKELETAL SYS &amp; CONN TISSUE DIS W/O CC/MCC</t>
  </si>
  <si>
    <t>BIOPSIES OF MUSCULOSKELETAL SYSTEM &amp; CONNECTIVE TISSUE W MCC</t>
  </si>
  <si>
    <t>BIOPSIES OF MUSCULOSKELETAL SYSTEM &amp; CONNECTIVE TISSUE W CC</t>
  </si>
  <si>
    <t>BIOPSIES OF MUSCULOSKELETAL SYSTEM &amp; CONNECTIVE TISSUE W/O CC/MCC</t>
  </si>
  <si>
    <t>HIP &amp; FEMUR PROCEDURES EXCEPT MAJOR JOINT W MCC</t>
  </si>
  <si>
    <t>HIP &amp; FEMUR PROCEDURES EXCEPT MAJOR JOINT W CC</t>
  </si>
  <si>
    <t>HIP &amp; FEMUR PROCEDURES EXCEPT MAJOR JOINT W/O CC/MCC</t>
  </si>
  <si>
    <t>MAJOR JOINT/LIMB REATTACHMENT PROCEDURE OF UPPER EXTREMITIES</t>
  </si>
  <si>
    <t>KNEE PROCEDURES W PDX OF INFECTION W MCC</t>
  </si>
  <si>
    <t>KNEE PROCEDURES W PDX OF INFECTION W CC</t>
  </si>
  <si>
    <t>KNEE PROCEDURES W PDX OF INFECTION W/O CC/MCC</t>
  </si>
  <si>
    <t>KNEE PROCEDURES W/O PDX OF INFECTION W CC/MCC</t>
  </si>
  <si>
    <t>KNEE PROCEDURES W/O PDX OF INFECTION W/O CC/MCC</t>
  </si>
  <si>
    <t>LOWER EXTREM &amp; HUMER PROC EXCEPT HIP,FOOT,FEMUR W MCC</t>
  </si>
  <si>
    <t>LOWER EXTREM &amp; HUMER PROC EXCEPT HIP,FOOT,FEMUR W CC</t>
  </si>
  <si>
    <t>LOWER EXTREM &amp; HUMER PROC EXCEPT HIP,FOOT,FEMUR W/O CC/MCC</t>
  </si>
  <si>
    <t>LOCAL EXCISION &amp; REMOVAL INT FIX DEVICES EXC HIP &amp; FEMUR W MCC</t>
  </si>
  <si>
    <t>LOCAL EXCISION &amp; REMOVAL INT FIX DEVICES EXC HIP &amp; FEMUR W CC</t>
  </si>
  <si>
    <t>LOCAL EXCISION &amp; REMOVAL INT FIX DEVICES EXC HIP &amp; FEMUR W/O CC/MCC</t>
  </si>
  <si>
    <t>LOCAL EXCISION &amp; REMOVAL INT FIX DEVICES OF HIP &amp; FEMUR W CC/MCC</t>
  </si>
  <si>
    <t>LOCAL EXCISION &amp; REMOVAL INT FIX DEVICES OF HIP &amp; FEMUR W/O CC/MCC</t>
  </si>
  <si>
    <t>SOFT TISSUE PROCEDURES W MCC</t>
  </si>
  <si>
    <t>SOFT TISSUE PROCEDURES W CC</t>
  </si>
  <si>
    <t>SOFT TISSUE PROCEDURES W/O CC/MCC</t>
  </si>
  <si>
    <t>FOOT PROCEDURES W MCC</t>
  </si>
  <si>
    <t>FOOT PROCEDURES W CC</t>
  </si>
  <si>
    <t>FOOT PROCEDURES W/O CC/MCC</t>
  </si>
  <si>
    <t>MAJOR THUMB OR JOINT PROCEDURES</t>
  </si>
  <si>
    <t>MAJOR SHOULDER OR ELBOW JOINT PROCEDURES W CC/MCC</t>
  </si>
  <si>
    <t>MAJOR SHOULDER OR ELBOW JOINT PROCEDURES W/O CC/MCC</t>
  </si>
  <si>
    <t>ARTHROSCOPY</t>
  </si>
  <si>
    <t>SHOULDER,ELBOW OR FOREARM PROC,EXC MAJOR JOINT PROC W MCC</t>
  </si>
  <si>
    <t>SHOULDER,ELBOW OR FOREARM PROC,EXC MAJOR JOINT PROC W CC</t>
  </si>
  <si>
    <t>SHOULDER,ELBOW OR FOREARM PROC,EXC MAJOR JOINT PROC W/O CC/MCC</t>
  </si>
  <si>
    <t>HAND OR WRIST PROC, EXCEPT MAJOR THUMB OR JOINT PROC W CC/MCC</t>
  </si>
  <si>
    <t>HAND OR WRIST PROC, EXCEPT MAJOR THUMB OR JOINT PROC W/O CC/MCC</t>
  </si>
  <si>
    <t>OTHER MUSCULOSKELET SYS &amp; CONN TISS O.R. PROC W MCC</t>
  </si>
  <si>
    <t>OTHER MUSCULOSKELET SYS &amp; CONN TISS O.R. PROC W CC</t>
  </si>
  <si>
    <t>OTHER MUSCULOSKELET SYS &amp; CONN TISS O.R. PROC W/O CC/MCC</t>
  </si>
  <si>
    <t>BACK &amp; NECK PROC EXC SPINAL FUSION W MCC OR DISC DEVICE/NEUROSTIM</t>
  </si>
  <si>
    <t>BACK &amp; NECK PROC EXC SPINAL FUSION W CC</t>
  </si>
  <si>
    <t>BACK &amp; NECK PROC EXC SPINAL FUSION W/O CC/MCC</t>
  </si>
  <si>
    <t>FRACTURES OF FEMUR W MCC</t>
  </si>
  <si>
    <t>FRACTURES OF FEMUR W/O MCC</t>
  </si>
  <si>
    <t>FRACTURES OF HIP &amp; PELVIS W MCC</t>
  </si>
  <si>
    <t>FRACTURES OF HIP &amp; PELVIS W/O MCC</t>
  </si>
  <si>
    <t>SPRAINS, STRAINS, &amp; DISLOCATIONS OF HIP, PELVIS &amp; THIGH W CC/MCC</t>
  </si>
  <si>
    <t>SPRAINS, STRAINS, &amp; DISLOCATIONS OF HIP, PELVIS &amp; THIGH W/O CC/MCC</t>
  </si>
  <si>
    <t>OSTEOMYELITIS W MCC</t>
  </si>
  <si>
    <t>OSTEOMYELITIS W CC</t>
  </si>
  <si>
    <t>OSTEOMYELITIS W/O CC/MCC</t>
  </si>
  <si>
    <t>PATHOLOGICAL FRACTURES &amp; MUSCULOSKELET &amp; CONN TISS MALIG W MCC</t>
  </si>
  <si>
    <t>PATHOLOGICAL FRACTURES &amp; MUSCULOSKELET &amp; CONN TISS MALIG W CC</t>
  </si>
  <si>
    <t>PATHOLOGICAL FRACTURES &amp; MUSCULOSKELET &amp; CONN TISS MALIG W/O CC/MCC</t>
  </si>
  <si>
    <t>CONNECTIVE TISSUE DISORDERS W MCC</t>
  </si>
  <si>
    <t>CONNECTIVE TISSUE DISORDERS W CC</t>
  </si>
  <si>
    <t>CONNECTIVE TISSUE DISORDERS W/O CC/MCC</t>
  </si>
  <si>
    <t>SEPTIC ARTHRITIS W MCC</t>
  </si>
  <si>
    <t>SEPTIC ARTHRITIS W CC</t>
  </si>
  <si>
    <t>SEPTIC ARTHRITIS W/O CC/MCC</t>
  </si>
  <si>
    <t>MEDICAL BACK PROBLEMS W MCC</t>
  </si>
  <si>
    <t>MEDICAL BACK PROBLEMS W/O MCC</t>
  </si>
  <si>
    <t>BONE DISEASES &amp; ARTHROPATHIES W MCC</t>
  </si>
  <si>
    <t>BONE DISEASES &amp; ARTHROPATHIES W/O MCC</t>
  </si>
  <si>
    <t>SIGNS &amp; SYMPTOMS OF MUSCULOSKELETAL SYSTEM &amp; CONN TISSUE W MCC</t>
  </si>
  <si>
    <t>SIGNS &amp; SYMPTOMS OF MUSCULOSKELETAL SYSTEM &amp; CONN TISSUE W/O MCC</t>
  </si>
  <si>
    <t>TENDONITIS, MYOSITIS &amp; BURSITIS W MCC</t>
  </si>
  <si>
    <t>TENDONITIS, MYOSITIS &amp; BURSITIS W/O MCC</t>
  </si>
  <si>
    <t>AFTERCARE, MUSCULOSKELETAL SYSTEM &amp; CONNECTIVE TISSUE W MCC</t>
  </si>
  <si>
    <t>AFTERCARE, MUSCULOSKELETAL SYSTEM &amp; CONNECTIVE TISSUE W CC</t>
  </si>
  <si>
    <t>AFTERCARE, MUSCULOSKELETAL SYSTEM &amp; CONNECTIVE TISSUE W/O CC/MCC</t>
  </si>
  <si>
    <t>FX, SPRN, STRN &amp; DISL EXCEPT FEMUR, HIP, PELVIS &amp; THIGH W MCC</t>
  </si>
  <si>
    <t>FX, SPRN, STRN &amp; DISL EXCEPT FEMUR, HIP, PELVIS &amp; THIGH W/O MCC</t>
  </si>
  <si>
    <t>OTHER MUSCULOSKELETAL SYS &amp; CONNECTIVE TISSUE DIAGNOSES W MCC</t>
  </si>
  <si>
    <t>OTHER MUSCULOSKELETAL SYS &amp; CONNECTIVE TISSUE DIAGNOSES W CC</t>
  </si>
  <si>
    <t>OTHER MUSCULOSKELETAL SYS &amp; CONNECTIVE TISSUE DIAGNOSES W/O CC/MCC</t>
  </si>
  <si>
    <t>SKIN DEBRIDEMENT W MCC</t>
  </si>
  <si>
    <t>SKIN DEBRIDEMENT W CC</t>
  </si>
  <si>
    <t>SKIN DEBRIDEMENT W/O CC/MCC</t>
  </si>
  <si>
    <t>SKIN GRAFT FOR SKIN ULCER OR CELLULITIS W MCC</t>
  </si>
  <si>
    <t>SKIN GRAFT FOR SKIN ULCER OR CELLULITIS W CC</t>
  </si>
  <si>
    <t>SKIN GRAFT FOR SKIN ULCER OR CELLULITIS W/O CC/MCC</t>
  </si>
  <si>
    <t>SKIN GRAFT EXC FOR SKIN ULCER OR CELLULITIS W MCC</t>
  </si>
  <si>
    <t>SKIN GRAFT EXC FOR SKIN ULCER OR CELLULITIS W CC</t>
  </si>
  <si>
    <t>SKIN GRAFT EXC FOR SKIN ULCER OR CELLULITIS W/O CC/MCC</t>
  </si>
  <si>
    <t>OTHER SKIN, SUBCUT TISS &amp; BREAST PROC W MCC</t>
  </si>
  <si>
    <t>OTHER SKIN, SUBCUT TISS &amp; BREAST PROC W CC</t>
  </si>
  <si>
    <t>OTHER SKIN, SUBCUT TISS &amp; BREAST PROC W/O CC/MCC</t>
  </si>
  <si>
    <t>MASTECTOMY FOR MALIGNANCY W CC/MCC</t>
  </si>
  <si>
    <t>MASTECTOMY FOR MALIGNANCY W/O CC/MCC</t>
  </si>
  <si>
    <t>BREAST BIOPSY, LOCAL EXCISION &amp; OTHER BREAST PROCEDURES W CC/MCC</t>
  </si>
  <si>
    <t>BREAST BIOPSY, LOCAL EXCISION &amp; OTHER BREAST PROCEDURES W/O CC/MCC</t>
  </si>
  <si>
    <t>SKIN ULCERS W MCC</t>
  </si>
  <si>
    <t>SKIN ULCERS W CC</t>
  </si>
  <si>
    <t>SKIN ULCERS W/O CC/MCC</t>
  </si>
  <si>
    <t>MAJOR SKIN DISORDERS W MCC</t>
  </si>
  <si>
    <t>MAJOR SKIN DISORDERS W/O MCC</t>
  </si>
  <si>
    <t>MALIGNANT BREAST DISORDERS W MCC</t>
  </si>
  <si>
    <t>MALIGNANT BREAST DISORDERS W CC</t>
  </si>
  <si>
    <t>MALIGNANT BREAST DISORDERS W/O CC/MCC</t>
  </si>
  <si>
    <t>NON-MALIGNANT BREAST DISORDERS W CC/MCC</t>
  </si>
  <si>
    <t>NON-MALIGNANT BREAST DISORDERS W/O CC/MCC</t>
  </si>
  <si>
    <t>CELLULITIS W MCC</t>
  </si>
  <si>
    <t>CELLULITIS W/O MCC</t>
  </si>
  <si>
    <t>TRAUMA TO THE SKIN, SUBCUT TISS &amp; BREAST W MCC</t>
  </si>
  <si>
    <t>TRAUMA TO THE SKIN, SUBCUT TISS &amp; BREAST W/O MCC</t>
  </si>
  <si>
    <t>MINOR SKIN DISORDERS W MCC</t>
  </si>
  <si>
    <t>MINOR SKIN DISORDERS W/O MCC</t>
  </si>
  <si>
    <t>ADRENAL &amp; PITUITARY PROCEDURES W CC/MCC</t>
  </si>
  <si>
    <t>ADRENAL &amp; PITUITARY PROCEDURES W/O CC/MCC</t>
  </si>
  <si>
    <t>AMPUTAT OF LOWER LIMB FOR ENDOCRINE,NUTRIT,&amp; METABOL DIS W MCC</t>
  </si>
  <si>
    <t>AMPUTAT OF LOWER LIMB FOR ENDOCRINE,NUTRIT,&amp; METABOL DIS W CC</t>
  </si>
  <si>
    <t>AMPUTAT OF LOWER LIMB FOR ENDOCRINE,NUTRIT,&amp; METABOL DIS W/O CC/MCC</t>
  </si>
  <si>
    <t>O.R. PROCEDURES FOR OBESITY W MCC</t>
  </si>
  <si>
    <t>O.R. PROCEDURES FOR OBESITY W CC</t>
  </si>
  <si>
    <t>O.R. PROCEDURES FOR OBESITY W/O CC/MCC</t>
  </si>
  <si>
    <t>SKIN GRAFTS &amp; WOUND DEBRID FOR ENDOC, NUTRIT &amp; METAB DIS W MCC</t>
  </si>
  <si>
    <t>SKIN GRAFTS &amp; WOUND DEBRID FOR ENDOC, NUTRIT &amp; METAB DIS W CC</t>
  </si>
  <si>
    <t>SKIN GRAFTS &amp; WOUND DEBRID FOR ENDOC, NUTRIT &amp; METAB DIS W/O CC/MCC</t>
  </si>
  <si>
    <t>THYROID, PARATHYROID &amp; THYROGLOSSAL PROCEDURES W MCC</t>
  </si>
  <si>
    <t>THYROID, PARATHYROID &amp; THYROGLOSSAL PROCEDURES W CC</t>
  </si>
  <si>
    <t>THYROID, PARATHYROID &amp; THYROGLOSSAL PROCEDURES W/O CC/MCC</t>
  </si>
  <si>
    <t>OTHER ENDOCRINE, NUTRIT &amp; METAB O.R. PROC W MCC</t>
  </si>
  <si>
    <t>OTHER ENDOCRINE, NUTRIT &amp; METAB O.R. PROC W CC</t>
  </si>
  <si>
    <t>OTHER ENDOCRINE, NUTRIT &amp; METAB O.R. PROC W/O CC/MCC</t>
  </si>
  <si>
    <t>DIABETES W MCC</t>
  </si>
  <si>
    <t>DIABETES W CC</t>
  </si>
  <si>
    <t>DIABETES W/O CC/MCC</t>
  </si>
  <si>
    <t>MISC DISORDERS OF NUTRITION,METABOLISM,FLUIDS/ELECTROLYTES W MCC</t>
  </si>
  <si>
    <t>MISC DISORDERS OF NUTRITION,METABOLISM,FLUIDS/ELECTROLYTES W/O MCC</t>
  </si>
  <si>
    <t>INBORN AND OTHER DISORDERS OF METABOLISM</t>
  </si>
  <si>
    <t>ENDOCRINE DISORDERS W MCC</t>
  </si>
  <si>
    <t>ENDOCRINE DISORDERS W CC</t>
  </si>
  <si>
    <t>ENDOCRINE DISORDERS W/O CC/MCC</t>
  </si>
  <si>
    <t>KIDNEY TRANSPLANT</t>
  </si>
  <si>
    <t>MAJOR BLADDER PROCEDURES W MCC</t>
  </si>
  <si>
    <t>MAJOR BLADDER PROCEDURES W CC</t>
  </si>
  <si>
    <t>MAJOR BLADDER PROCEDURES W/O CC/MCC</t>
  </si>
  <si>
    <t>KIDNEY &amp; URETER PROCEDURES FOR NEOPLASM W MCC</t>
  </si>
  <si>
    <t>KIDNEY &amp; URETER PROCEDURES FOR NEOPLASM W CC</t>
  </si>
  <si>
    <t>KIDNEY &amp; URETER PROCEDURES FOR NEOPLASM W/O CC/MCC</t>
  </si>
  <si>
    <t>KIDNEY &amp; URETER PROCEDURES FOR NON-NEOPLASM W MCC</t>
  </si>
  <si>
    <t>KIDNEY &amp; URETER PROCEDURES FOR NON-NEOPLASM W CC</t>
  </si>
  <si>
    <t>KIDNEY &amp; URETER PROCEDURES FOR NON-NEOPLASM W/O CC/MCC</t>
  </si>
  <si>
    <t>MINOR BLADDER PROCEDURES W MCC</t>
  </si>
  <si>
    <t>MINOR BLADDER PROCEDURES W CC</t>
  </si>
  <si>
    <t>MINOR BLADDER PROCEDURES W/O CC/MCC</t>
  </si>
  <si>
    <t>PROSTATECTOMY W MCC</t>
  </si>
  <si>
    <t>PROSTATECTOMY W CC</t>
  </si>
  <si>
    <t>PROSTATECTOMY W/O CC/MCC</t>
  </si>
  <si>
    <t>TRANSURETHRAL PROCEDURES W MCC</t>
  </si>
  <si>
    <t>TRANSURETHRAL PROCEDURES W CC</t>
  </si>
  <si>
    <t>TRANSURETHRAL PROCEDURES W/O CC/MCC</t>
  </si>
  <si>
    <t>URETHRAL PROCEDURES W CC/MCC</t>
  </si>
  <si>
    <t>URETHRAL PROCEDURES W/O CC/MCC</t>
  </si>
  <si>
    <t>OTHER KIDNEY &amp; URINARY TRACT PROCEDURES W MCC</t>
  </si>
  <si>
    <t>OTHER KIDNEY &amp; URINARY TRACT PROCEDURES W CC</t>
  </si>
  <si>
    <t>OTHER KIDNEY &amp; URINARY TRACT PROCEDURES W/O CC/MCC</t>
  </si>
  <si>
    <t>RENAL FAILURE W MCC</t>
  </si>
  <si>
    <t>RENAL FAILURE W CC</t>
  </si>
  <si>
    <t>RENAL FAILURE W/O CC/MCC</t>
  </si>
  <si>
    <t>KIDNEY &amp; URINARY TRACT NEOPLASMS W MCC</t>
  </si>
  <si>
    <t>KIDNEY &amp; URINARY TRACT NEOPLASMS W CC</t>
  </si>
  <si>
    <t>KIDNEY &amp; URINARY TRACT NEOPLASMS W/O CC/MCC</t>
  </si>
  <si>
    <t>KIDNEY &amp; URINARY TRACT INFECTIONS W MCC</t>
  </si>
  <si>
    <t>KIDNEY &amp; URINARY TRACT INFECTIONS W/O MCC</t>
  </si>
  <si>
    <t>URINARY STONES W ESW LITHOTRIPSY W CC/MCC</t>
  </si>
  <si>
    <t>URINARY STONES W ESW LITHOTRIPSY W/O CC/MCC</t>
  </si>
  <si>
    <t>URINARY STONES W/O ESW LITHOTRIPSY W MCC</t>
  </si>
  <si>
    <t>URINARY STONES W/O ESW LITHOTRIPSY W/O MCC</t>
  </si>
  <si>
    <t>KIDNEY &amp; URINARY TRACT SIGNS &amp; SYMPTOMS W MCC</t>
  </si>
  <si>
    <t>KIDNEY &amp; URINARY TRACT SIGNS &amp; SYMPTOMS W/O MCC</t>
  </si>
  <si>
    <t>URETHRAL STRICTURE</t>
  </si>
  <si>
    <t>OTHER KIDNEY &amp; URINARY TRACT DIAGNOSES W MCC</t>
  </si>
  <si>
    <t>OTHER KIDNEY &amp; URINARY TRACT DIAGNOSES W CC</t>
  </si>
  <si>
    <t>OTHER KIDNEY &amp; URINARY TRACT DIAGNOSES W/O CC/MCC</t>
  </si>
  <si>
    <t>MAJOR MALE PELVIC PROCEDURES W CC/MCC</t>
  </si>
  <si>
    <t>MAJOR MALE PELVIC PROCEDURES W/O CC/MCC</t>
  </si>
  <si>
    <t>PENIS PROCEDURES W CC/MCC</t>
  </si>
  <si>
    <t>PENIS PROCEDURES W/O CC/MCC</t>
  </si>
  <si>
    <t>TESTES PROCEDURES W CC/MCC</t>
  </si>
  <si>
    <t>TESTES PROCEDURES W/O CC/MCC</t>
  </si>
  <si>
    <t>TRANSURETHRAL PROSTATECTOMY W CC/MCC</t>
  </si>
  <si>
    <t>TRANSURETHRAL PROSTATECTOMY W/O CC/MCC</t>
  </si>
  <si>
    <t>OTHER MALE REPRODUCTIVE SYSTEM O.R. PROC FOR MALIGNANCY W CC/MCC</t>
  </si>
  <si>
    <t>OTHER MALE REPRODUCTIVE SYSTEM O.R. PROC FOR MALIGNANCY W/O CC/MCC</t>
  </si>
  <si>
    <t>OTHER MALE REPRODUCTIVE SYSTEM O.R. PROC EXC MALIGNANCY W CC/MCC</t>
  </si>
  <si>
    <t>OTHER MALE REPRODUCTIVE SYSTEM O.R. PROC EXC MALIGNANCY W/O CC/MCC</t>
  </si>
  <si>
    <t>MALIGNANCY, MALE REPRODUCTIVE SYSTEM W MCC</t>
  </si>
  <si>
    <t>MALIGNANCY, MALE REPRODUCTIVE SYSTEM W CC</t>
  </si>
  <si>
    <t>MALIGNANCY, MALE REPRODUCTIVE SYSTEM W/O CC/MCC</t>
  </si>
  <si>
    <t>BENIGN PROSTATIC HYPERTROPHY W MCC</t>
  </si>
  <si>
    <t>BENIGN PROSTATIC HYPERTROPHY W/O MCC</t>
  </si>
  <si>
    <t>INFLAMMATION OF THE MALE REPRODUCTIVE SYSTEM W MCC</t>
  </si>
  <si>
    <t>INFLAMMATION OF THE MALE REPRODUCTIVE SYSTEM W/O MCC</t>
  </si>
  <si>
    <t>OTHER MALE REPRODUCTIVE SYSTEM DIAGNOSES W CC/MCC</t>
  </si>
  <si>
    <t>OTHER MALE REPRODUCTIVE SYSTEM DIAGNOSES W/O CC/MCC</t>
  </si>
  <si>
    <t>PELVIC EVISCERATION, RAD HYSTERECTOMY &amp; RAD VULVECTOMY W CC/MCC</t>
  </si>
  <si>
    <t>PELVIC EVISCERATION, RAD HYSTERECTOMY &amp; RAD VULVECTOMY W/O CC/MCC</t>
  </si>
  <si>
    <t>UTERINE &amp; ADNEXA PROC FOR OVARIAN OR ADNEXAL MALIGNANCY W MCC</t>
  </si>
  <si>
    <t>UTERINE &amp; ADNEXA PROC FOR OVARIAN OR ADNEXAL MALIGNANCY W CC</t>
  </si>
  <si>
    <t>UTERINE &amp; ADNEXA PROC FOR OVARIAN OR ADNEXAL MALIGNANCY W/O CC/MCC</t>
  </si>
  <si>
    <t>UTERINE,ADNEXA PROC FOR NON-OVARIAN/ADNEXAL MALIG W MCC</t>
  </si>
  <si>
    <t>UTERINE,ADNEXA PROC FOR NON-OVARIAN/ADNEXAL MALIG W CC</t>
  </si>
  <si>
    <t>UTERINE,ADNEXA PROC FOR NON-OVARIAN/ADNEXAL MALIG W/O CC/MCC</t>
  </si>
  <si>
    <t>UTERINE &amp; ADNEXA PROC FOR NON-MALIGNANCY W CC/MCC</t>
  </si>
  <si>
    <t>UTERINE &amp; ADNEXA PROC FOR NON-MALIGNANCY W/O CC/MCC</t>
  </si>
  <si>
    <t>D&amp;C, CONIZATION, LAPAROSCOPY &amp; TUBAL INTERRUPTION W CC/MCC</t>
  </si>
  <si>
    <t>D&amp;C, CONIZATION, LAPAROSCOPY &amp; TUBAL INTERRUPTION W/O CC/MCC</t>
  </si>
  <si>
    <t>VAGINA, CERVIX &amp; VULVA PROCEDURES W CC/MCC</t>
  </si>
  <si>
    <t>VAGINA, CERVIX &amp; VULVA PROCEDURES W/O CC/MCC</t>
  </si>
  <si>
    <t>FEMALE REPRODUCTIVE SYSTEM RECONSTRUCTIVE PROCEDURES</t>
  </si>
  <si>
    <t>OTHER FEMALE REPRODUCTIVE SYSTEM O.R. PROCEDURES W CC/MCC</t>
  </si>
  <si>
    <t>OTHER FEMALE REPRODUCTIVE SYSTEM O.R. PROCEDURES W/O CC/MCC</t>
  </si>
  <si>
    <t>MALIGNANCY, FEMALE REPRODUCTIVE SYSTEM W MCC</t>
  </si>
  <si>
    <t>MALIGNANCY, FEMALE REPRODUCTIVE SYSTEM W CC</t>
  </si>
  <si>
    <t>MALIGNANCY, FEMALE REPRODUCTIVE SYSTEM W/O CC/MCC</t>
  </si>
  <si>
    <t>INFECTIONS, FEMALE REPRODUCTIVE SYSTEM W MCC</t>
  </si>
  <si>
    <t>INFECTIONS, FEMALE REPRODUCTIVE SYSTEM W CC</t>
  </si>
  <si>
    <t>INFECTIONS, FEMALE REPRODUCTIVE SYSTEM W/O CC/MCC</t>
  </si>
  <si>
    <t>MENSTRUAL &amp; OTHER FEMALE REPRODUCTIVE SYSTEM DISORDERS W CC/MCC</t>
  </si>
  <si>
    <t>MENSTRUAL &amp; OTHER FEMALE REPRODUCTIVE SYSTEM DISORDERS W/O CC/MCC</t>
  </si>
  <si>
    <t>VAGINAL DELIVERY W O.R. PROC EXCEPT STERIL &amp;/OR D&amp;C</t>
  </si>
  <si>
    <t>POSTPARTUM &amp; POST ABORTION DIAGNOSES W O.R. PROCEDURE</t>
  </si>
  <si>
    <t>ABORTION W D&amp;C, ASPIRATION CURETTAGE OR HYSTEROTOMY</t>
  </si>
  <si>
    <t>POSTPARTUM &amp; POST ABORTION DIAGNOSES W/O O.R. PROCEDURE</t>
  </si>
  <si>
    <t>ABORTION W/O D&amp;C</t>
  </si>
  <si>
    <t>CESAREAN SECTION W STERILIZATION W MCC</t>
  </si>
  <si>
    <t>CESAREAN SECTION W STERILIZATION W CC</t>
  </si>
  <si>
    <t>CESAREAN SECTION W STERILIZATION W/O CC/MCC</t>
  </si>
  <si>
    <t>CESAREAN SECTION W/O STERILIZATION W MCC</t>
  </si>
  <si>
    <t>CESAREAN SECTION W/O STERILIZATION W CC</t>
  </si>
  <si>
    <t>CESAREAN SECTION W/O STERILIZATION W/O CC/MCC</t>
  </si>
  <si>
    <t>NEONATES, DIED OR TRANSFERRED TO ANOTHER ACUTE CARE FACILITY</t>
  </si>
  <si>
    <t>EXTREME IMMATURITY OR RESPIRATORY DISTRESS SYNDROME, NEONATE</t>
  </si>
  <si>
    <t>PREMATURITY W MAJOR PROBLEMS</t>
  </si>
  <si>
    <t>PREMATURITY W/O MAJOR PROBLEMS</t>
  </si>
  <si>
    <t>FULL TERM NEONATE W MAJOR PROBLEMS</t>
  </si>
  <si>
    <t>NEONATE W OTHER SIGNIFICANT PROBLEMS</t>
  </si>
  <si>
    <t>NORMAL NEWBORN</t>
  </si>
  <si>
    <t>VAGINAL DELIVERY W STERILIZATION/D&amp;C W MCC</t>
  </si>
  <si>
    <t>VAGINAL DELIVERY W STERILIZATION/D&amp;C W CC</t>
  </si>
  <si>
    <t>VAGINAL DELIVERY W STERILIZATION/D&amp;C WO CC/MCC</t>
  </si>
  <si>
    <t>SPLENECTOMY W MCC</t>
  </si>
  <si>
    <t>SPLENECTOMY W CC</t>
  </si>
  <si>
    <t>SPLENECTOMY W/O CC/MCC</t>
  </si>
  <si>
    <t>OTHER O.R. PROC OF THE BLOOD &amp; BLOOD FORMING ORGANS W MCC</t>
  </si>
  <si>
    <t>OTHER O.R. PROC OF THE BLOOD &amp; BLOOD FORMING ORGANS W CC</t>
  </si>
  <si>
    <t>OTHER O.R. PROC OF THE BLOOD &amp; BLOOD FORMING ORGANS W/O CC/MCC</t>
  </si>
  <si>
    <t>VAGINAL DELIVERY W/O STERILIZATION/D&amp;C W MCC</t>
  </si>
  <si>
    <t>VAGINAL DELIVERY W/O STERILIZATION/D&amp;C W CC</t>
  </si>
  <si>
    <t>VAGINAL DELIVERY W/O STERILIZATION/D&amp;C W/O CC/MCC</t>
  </si>
  <si>
    <t>MAJOR HEMATOL/IMMUN DIAG EXC SICKLE CELL CRISIS &amp; COAGUL W MCC</t>
  </si>
  <si>
    <t>MAJOR HEMATOL/IMMUN DIAG EXC SICKLE CELL CRISIS &amp; COAGUL W CC</t>
  </si>
  <si>
    <t>MAJOR HEMATOL/IMMUN DIAG EXC SICKLE CELL CRISIS &amp; COAGUL W/O CC/MCC</t>
  </si>
  <si>
    <t>RED BLOOD CELL DISORDERS W MCC</t>
  </si>
  <si>
    <t>RED BLOOD CELL DISORDERS W/O MCC</t>
  </si>
  <si>
    <t>COAGULATION DISORDERS</t>
  </si>
  <si>
    <t>RETICULOENDOTHELIAL &amp; IMMUNITY DISORDERS W MCC</t>
  </si>
  <si>
    <t>RETICULOENDOTHELIAL &amp; IMMUNITY DISORDERS W CC</t>
  </si>
  <si>
    <t>RETICULOENDOTHELIAL &amp; IMMUNITY DISORDERS W/O CC/MCC</t>
  </si>
  <si>
    <t>OTHER ANTEPARTUM DIAGNOSES W O.R. PROCEDURE W MCC</t>
  </si>
  <si>
    <t>OTHER ANTEPARTUM DIAGNOSES W O.R. PROCEDURE W CC</t>
  </si>
  <si>
    <t>OTHER ANTEPARTUM DIAGNOSES W O.R. PROCEDURE W/O CC/MCC</t>
  </si>
  <si>
    <t>LYMPHOMA &amp; LEUKEMIA W MAJOR O.R. PROCEDURE W MCC</t>
  </si>
  <si>
    <t>LYMPHOMA &amp; LEUKEMIA W MAJOR O.R. PROCEDURE W CC</t>
  </si>
  <si>
    <t>LYMPHOMA &amp; LEUKEMIA W MAJOR O.R. PROCEDURE W/O CC/MCC</t>
  </si>
  <si>
    <t>LYMPHOMA &amp; NON-ACUTE LEUKEMIA W OTHER PROC W MCC</t>
  </si>
  <si>
    <t>LYMPHOMA &amp; NON-ACUTE LEUKEMIA W OTHER PROC W CC</t>
  </si>
  <si>
    <t>LYMPHOMA &amp; NON-ACUTE LEUKEMIA W OTHER PROC W/O CC/MCC</t>
  </si>
  <si>
    <t>MYELOPROLIF DISORD OR POORLY DIFF NEOPL W MAJ O.R. PROC W MCC</t>
  </si>
  <si>
    <t>MYELOPROLIF DISORD OR POORLY DIFF NEOPL W MAJ O.R. PROC W CC</t>
  </si>
  <si>
    <t>MYELOPROLIF DISORD OR POORLY DIFF NEOPL W MAJ O.R. PROC W/O CC/MCC</t>
  </si>
  <si>
    <t>MYELOPROLIFERATIVE DISORDERS OR POORLY DIFFERENTIATED NEOPLASMS W OTHER PROCEDURE W CC/MCC</t>
  </si>
  <si>
    <t>MYELOPROLIFERATIVE DISORDERS OR POORLY DIFFERENTIATED NEOPLASMS W OTHER PROCEDURE W/O CC/MCC</t>
  </si>
  <si>
    <t>OTHER ANTEPARTUM DIAGNOSES W/O O.R. PROCEDURE W MCC</t>
  </si>
  <si>
    <t>OTHER ANTEPARTUM DIAGNOSES W/O O.R. PROCEDURE W CC</t>
  </si>
  <si>
    <t>OTHER ANTEPARTUM DIAGNOSES W/O O.R. PROCEDURE W/O CC/MCC</t>
  </si>
  <si>
    <t>ACUTE LEUKEMIA W/O MAJOR O.R. PROCEDURE W MCC</t>
  </si>
  <si>
    <t>ACUTE LEUKEMIA W/O MAJOR O.R. PROCEDURE W CC</t>
  </si>
  <si>
    <t>ACUTE LEUKEMIA W/O MAJOR O.R. PROCEDURE W/O CC/MCC</t>
  </si>
  <si>
    <t>CHEMO W ACUTE LEUKEMIA AS SDX OR W HIGH DOSE CHEMO AGENT W MCC</t>
  </si>
  <si>
    <t>CHEMO W ACUTE LEUKEMIA AS SDX W CC OR HIGH DOSE CHEMO AGENT</t>
  </si>
  <si>
    <t>CHEMO W ACUTE LEUKEMIA AS SDX W/O CC/MCC</t>
  </si>
  <si>
    <t>LYMPHOMA &amp; NON-ACUTE LEUKEMIA W MCC</t>
  </si>
  <si>
    <t>LYMPHOMA &amp; NON-ACUTE LEUKEMIA W CC</t>
  </si>
  <si>
    <t>LYMPHOMA &amp; NON-ACUTE LEUKEMIA W/O CC/MCC</t>
  </si>
  <si>
    <t>OTHER MYELOPROLIF DIS OR POORLY DIFF NEOPL DIAG W MCC</t>
  </si>
  <si>
    <t>OTHER MYELOPROLIF DIS OR POORLY DIFF NEOPL DIAG W CC</t>
  </si>
  <si>
    <t>OTHER MYELOPROLIF DIS OR POORLY DIFF NEOPL DIAG W/O CC/MCC</t>
  </si>
  <si>
    <t>CHEMOTHERAPY W/O ACUTE LEUKEMIA AS SECONDARY DIAGNOSIS W MCC</t>
  </si>
  <si>
    <t>CHEMOTHERAPY W/O ACUTE LEUKEMIA AS SECONDARY DIAGNOSIS W CC</t>
  </si>
  <si>
    <t>CHEMOTHERAPY W/O ACUTE LEUKEMIA AS SECONDARY DIAGNOSIS W/O CC/MCC</t>
  </si>
  <si>
    <t>RADIOTHERAPY</t>
  </si>
  <si>
    <t>INFECTIOUS &amp; PARASITIC DISEASES W O.R. PROCEDURE W MCC</t>
  </si>
  <si>
    <t>INFECTIOUS &amp; PARASITIC DISEASES W O.R. PROCEDURE W CC</t>
  </si>
  <si>
    <t>INFECTIOUS &amp; PARASITIC DISEASES W O.R. PROCEDURE W/O CC/MCC</t>
  </si>
  <si>
    <t>POSTOPERATIVE OR POST-TRAUMATIC INFECTIONS W O.R. PROC W MCC</t>
  </si>
  <si>
    <t>POSTOPERATIVE OR POST-TRAUMATIC INFECTIONS W O.R. PROC W CC</t>
  </si>
  <si>
    <t>POSTOPERATIVE OR POST-TRAUMATIC INFECTIONS W O.R. PROC W/O CC/MCC</t>
  </si>
  <si>
    <t>POSTOPERATIVE &amp; POST-TRAUMATIC INFECTIONS W MCC</t>
  </si>
  <si>
    <t>POSTOPERATIVE &amp; POST-TRAUMATIC INFECTIONS W/O MCC</t>
  </si>
  <si>
    <t>FEVER AND INFLAMMATORY CONDITIONS</t>
  </si>
  <si>
    <t>VIRAL ILLNESS W MCC</t>
  </si>
  <si>
    <t>VIRAL ILLNESS W/O MCC</t>
  </si>
  <si>
    <t>OTHER INFECTIOUS &amp; PARASITIC DISEASES DIAGNOSES W MCC</t>
  </si>
  <si>
    <t>OTHER INFECTIOUS &amp; PARASITIC DISEASES DIAGNOSES W CC</t>
  </si>
  <si>
    <t>OTHER INFECTIOUS &amp; PARASITIC DISEASES DIAGNOSES W/O CC/MCC</t>
  </si>
  <si>
    <t>SEPTICEMIA OR SEVERE SEPSIS W MV &gt;96 HOURS OR PERIPHERAL EXTRACORPOREAL MEMBRANE OXYGENATION (ECMO)</t>
  </si>
  <si>
    <t>SEPTICEMIA OR SEVERE SEPSIS W/O MV &gt;96 HOURS W MCC</t>
  </si>
  <si>
    <t>SEPTICEMIA OR SEVERE SEPSIS W/O MV &gt;96 HOURS W/O MCC</t>
  </si>
  <si>
    <t>O.R. PROCEDURE W PRINCIPAL DIAGNOSES OF MENTAL ILLNESS</t>
  </si>
  <si>
    <t>ACUTE ADJUSTMENT REACTION &amp; PSYCHOSOCIAL DYSFUNCTION</t>
  </si>
  <si>
    <t>DEPRESSIVE NEUROSES</t>
  </si>
  <si>
    <t>NEUROSES EXCEPT DEPRESSIVE</t>
  </si>
  <si>
    <t>DISORDERS OF PERSONALITY &amp; IMPULSE CONTROL</t>
  </si>
  <si>
    <t>ORGANIC DISTURBANCES &amp; INTELLECTUAL DISABILITY</t>
  </si>
  <si>
    <t>PSYCHOSES</t>
  </si>
  <si>
    <t>BEHAVIORAL &amp; DEVELOPMENTAL DISORDERS</t>
  </si>
  <si>
    <t>OTHER MENTAL DISORDER DIAGNOSES</t>
  </si>
  <si>
    <t>ALCOHOL/DRUG ABUSE OR DEPENDENCE, LEFT AMA</t>
  </si>
  <si>
    <t>ALCOHOL/DRUG ABUSE OR DEPENDENCE W REHABILITATION THERAPY</t>
  </si>
  <si>
    <t>ALCOHOL/DRUG ABUSE OR DEPENDENCE W/O REHABILITATION THERAPY W MCC</t>
  </si>
  <si>
    <t>ALCOHOL/DRUG ABUSE OR DEPENDENCE W/O REHABILITATION THERAPY W/O MCC</t>
  </si>
  <si>
    <t>WOUND DEBRIDEMENTS FOR INJURIES W MCC</t>
  </si>
  <si>
    <t>WOUND DEBRIDEMENTS FOR INJURIES W CC</t>
  </si>
  <si>
    <t>WOUND DEBRIDEMENTS FOR INJURIES W/O CC/MCC</t>
  </si>
  <si>
    <t>SKIN GRAFTS FOR INJURIES W CC/MCC</t>
  </si>
  <si>
    <t>SKIN GRAFTS FOR INJURIES W/O CC/MCC</t>
  </si>
  <si>
    <t>HAND PROCEDURES FOR INJURIES</t>
  </si>
  <si>
    <t>OTHER O.R. PROCEDURES FOR INJURIES W MCC</t>
  </si>
  <si>
    <t>OTHER O.R. PROCEDURES FOR INJURIES W CC</t>
  </si>
  <si>
    <t>OTHER O.R. PROCEDURES FOR INJURIES W/O CC/MCC</t>
  </si>
  <si>
    <t>TRAUMATIC INJURY W MCC</t>
  </si>
  <si>
    <t>TRAUMATIC INJURY W/O MCC</t>
  </si>
  <si>
    <t>ALLERGIC REACTIONS W MCC</t>
  </si>
  <si>
    <t>ALLERGIC REACTIONS W/O MCC</t>
  </si>
  <si>
    <t>POISONING &amp; TOXIC EFFECTS OF DRUGS W MCC</t>
  </si>
  <si>
    <t>POISONING &amp; TOXIC EFFECTS OF DRUGS W/O MCC</t>
  </si>
  <si>
    <t>COMPLICATIONS OF TREATMENT W MCC</t>
  </si>
  <si>
    <t>COMPLICATIONS OF TREATMENT W CC</t>
  </si>
  <si>
    <t>COMPLICATIONS OF TREATMENT W/O CC/MCC</t>
  </si>
  <si>
    <t>OTHER INJURY, POISONING &amp; TOXIC EFFECT DIAG W MCC</t>
  </si>
  <si>
    <t>OTHER INJURY, POISONING &amp; TOXIC EFFECT DIAG W/O MCC</t>
  </si>
  <si>
    <t>EXTENSIVE BURNS OR FULL THICKNESS BURNS W MV &gt;96 HRS W SKIN GRAFT</t>
  </si>
  <si>
    <t>FULL THICKNESS BURN W SKIN GRAFT OR INHAL INJ W CC/MCC</t>
  </si>
  <si>
    <t>FULL THICKNESS BURN W SKIN GRAFT OR INHAL INJ W/O CC/MCC</t>
  </si>
  <si>
    <t>EXTENSIVE BURNS OR FULL THICKNESS BURNS W MV &gt;96 HRS W/O SKIN GRAFT</t>
  </si>
  <si>
    <t>FULL THICKNESS BURN W/O SKIN GRAFT OR INHAL INJ</t>
  </si>
  <si>
    <t>NON-EXTENSIVE BURNS</t>
  </si>
  <si>
    <t>O.R. PROC W DIAGNOSES OF OTHER CONTACT W HEALTH SERVICES W MCC</t>
  </si>
  <si>
    <t>O.R. PROC W DIAGNOSES OF OTHER CONTACT W HEALTH SERVICES W CC</t>
  </si>
  <si>
    <t>O.R. PROC W DIAGNOSES OF OTHER CONTACT W HEALTH SERVICES W/O CC/MCC</t>
  </si>
  <si>
    <t>REHABILITATION W CC/MCC</t>
  </si>
  <si>
    <t>REHABILITATION W/O CC/MCC</t>
  </si>
  <si>
    <t>SIGNS &amp; SYMPTOMS W MCC</t>
  </si>
  <si>
    <t>SIGNS &amp; SYMPTOMS W/O MCC</t>
  </si>
  <si>
    <t>AFTERCARE W CC/MCC</t>
  </si>
  <si>
    <t>AFTERCARE W/O CC/MCC</t>
  </si>
  <si>
    <t>OTHER FACTORS INFLUENCING HEALTH STATUS</t>
  </si>
  <si>
    <t>CRANIOTOMY FOR MULTIPLE SIGNIFICANT TRAUMA</t>
  </si>
  <si>
    <t>LIMB REATTACHMENT, HIP &amp; FEMUR PROC FOR MULTIPLE SIGNIFICANT TRAUMA</t>
  </si>
  <si>
    <t>OTHER O.R. PROCEDURES FOR MULTIPLE SIGNIFICANT TRAUMA W MCC</t>
  </si>
  <si>
    <t>OTHER O.R. PROCEDURES FOR MULTIPLE SIGNIFICANT TRAUMA W CC</t>
  </si>
  <si>
    <t>OTHER O.R. PROCEDURES FOR MULTIPLE SIGNIFICANT TRAUMA W/O CC/MCC</t>
  </si>
  <si>
    <t>OTHER MULTIPLE SIGNIFICANT TRAUMA W MCC</t>
  </si>
  <si>
    <t>OTHER MULTIPLE SIGNIFICANT TRAUMA W CC</t>
  </si>
  <si>
    <t>OTHER MULTIPLE SIGNIFICANT TRAUMA W/O CC/MCC</t>
  </si>
  <si>
    <t>HIV W EXTENSIVE O.R. PROCEDURE W MCC</t>
  </si>
  <si>
    <t>HIV W EXTENSIVE O.R. PROCEDURE W/O MCC</t>
  </si>
  <si>
    <t>HIV W MAJOR RELATED CONDITION W MCC</t>
  </si>
  <si>
    <t>HIV W MAJOR RELATED CONDITION W CC</t>
  </si>
  <si>
    <t>HIV W MAJOR RELATED CONDITION W/O CC/MCC</t>
  </si>
  <si>
    <t>HIV W OR W/O OTHER RELATED CONDITION</t>
  </si>
  <si>
    <t>EXTENSIVE O.R. PROCEDURE UNRELATED TO PRINCIPAL DIAGNOSIS W MCC</t>
  </si>
  <si>
    <t>EXTENSIVE O.R. PROCEDURE UNRELATED TO PRINCIPAL DIAGNOSIS W CC</t>
  </si>
  <si>
    <t>EXTENSIVE O.R. PROCEDURE UNRELATED TO PRINCIPAL DIAGNOSIS W/O CC/MCC</t>
  </si>
  <si>
    <t>NON-EXTENSIVE O.R. PROC UNRELATED TO PRINCIPAL DIAGNOSIS W MCC</t>
  </si>
  <si>
    <t>NON-EXTENSIVE O.R. PROC UNRELATED TO PRINCIPAL DIAGNOSIS W CC</t>
  </si>
  <si>
    <t>NON-EXTENSIVE O.R. PROC UNRELATED TO PRINCIPAL DIAGNOSIS W/O CC/MCC</t>
  </si>
  <si>
    <t>PRINCIPAL DIAGNOSIS INVALID AS DISCHARGE DIAGNOSIS</t>
  </si>
  <si>
    <t>UNGROUPABLE</t>
  </si>
  <si>
    <t>V36 DRG Volume</t>
  </si>
  <si>
    <t>West Virginia 2018 DRG Parameters, Version 36 Grouper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</si>
</sst>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3" formatCode="_(* #,##0.00_);_(* \(#,##0.00\);_(* &quot;-&quot;??_);_(@_)"/>
    <numFmt numFmtId="164" formatCode="0.0"/>
    <numFmt numFmtId="165" formatCode="0.0000"/>
    <numFmt numFmtId="166" formatCode="_(* #,##0.0000_);_(* \(#,##0.0000\);_(* &quot;-&quot;??_);_(@_)"/>
    <numFmt numFmtId="167" formatCode="_(* #,##0.0_);_(* \(#,##0.0\);_(* &quot;-&quot;??_);_(@_)"/>
    <numFmt numFmtId="168" formatCode="0.0%"/>
    <numFmt numFmtId="169" formatCode=";;;"/>
    <numFmt numFmtId="170" formatCode="_(* #,##0_);_(* \(#,##0\);_(* &quot;-&quot;??_);_(@_)"/>
    <numFmt numFmtId="171" formatCode="0.00000"/>
    <numFmt numFmtId="172" formatCode="#,##0.0"/>
    <numFmt numFmtId="173" formatCode="_(* #,##0.0000_);_(* \(#,##0.0000\);_(* &quot;-&quot;????_);_(@_)"/>
    <numFmt numFmtId="174" formatCode="_(* #,##0.0_);_(* \(#,##0.0\);_(* &quot;-&quot;?_);_(@_)"/>
    <numFmt numFmtId="175" formatCode="_(* #,##0.000000_);_(* \(#,##0.000000\);_(* &quot;-&quot;??????_);_(@_)"/>
  </numFmts>
  <fonts count="11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i/>
      <sz val="10"/>
      <name val="Arial"/>
      <family val="2"/>
    </font>
    <font>
      <b/>
      <sz val="16"/>
      <name val="Arial"/>
      <family val="2"/>
    </font>
    <font>
      <b/>
      <sz val="1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34998626667073579"/>
        <bgColor indexed="64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235">
    <xf numFmtId="0" fontId="0" fillId="0" borderId="0" xfId="0"/>
    <xf numFmtId="1" fontId="0" fillId="0" borderId="0" xfId="0" applyNumberFormat="1"/>
    <xf numFmtId="164" fontId="0" fillId="0" borderId="0" xfId="0" applyNumberFormat="1"/>
    <xf numFmtId="165" fontId="0" fillId="0" borderId="0" xfId="0" applyNumberFormat="1"/>
    <xf numFmtId="170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0" applyNumberFormat="1" applyBorder="1"/>
    <xf numFmtId="164" fontId="0" fillId="0" borderId="0" xfId="0" applyNumberFormat="1" applyAlignment="1">
      <alignment horizontal="center"/>
    </xf>
    <xf numFmtId="0" fontId="0" fillId="0" borderId="0" xfId="0" applyBorder="1"/>
    <xf numFmtId="171" fontId="0" fillId="0" borderId="0" xfId="0" applyNumberFormat="1"/>
    <xf numFmtId="172" fontId="0" fillId="0" borderId="0" xfId="0" applyNumberFormat="1" applyBorder="1"/>
    <xf numFmtId="0" fontId="0" fillId="0" borderId="0" xfId="0" applyNumberFormat="1" applyAlignment="1">
      <alignment horizontal="center"/>
    </xf>
    <xf numFmtId="0" fontId="0" fillId="0" borderId="0" xfId="1" applyNumberFormat="1" applyFont="1" applyBorder="1" applyAlignment="1">
      <alignment horizontal="center"/>
    </xf>
    <xf numFmtId="167" fontId="0" fillId="0" borderId="0" xfId="0" applyNumberFormat="1"/>
    <xf numFmtId="170" fontId="0" fillId="0" borderId="0" xfId="1" applyNumberFormat="1" applyFont="1" applyFill="1" applyAlignment="1">
      <alignment horizontal="centerContinuous"/>
    </xf>
    <xf numFmtId="167" fontId="0" fillId="0" borderId="0" xfId="0" applyNumberFormat="1" applyFill="1" applyAlignment="1">
      <alignment horizontal="centerContinuous"/>
    </xf>
    <xf numFmtId="1" fontId="0" fillId="0" borderId="0" xfId="0" applyNumberFormat="1" applyFill="1" applyAlignment="1"/>
    <xf numFmtId="174" fontId="0" fillId="0" borderId="0" xfId="0" applyNumberFormat="1" applyBorder="1"/>
    <xf numFmtId="0" fontId="0" fillId="0" borderId="0" xfId="0" applyFill="1"/>
    <xf numFmtId="49" fontId="1" fillId="2" borderId="12" xfId="0" applyNumberFormat="1" applyFont="1" applyFill="1" applyBorder="1" applyAlignment="1">
      <alignment horizontal="center" wrapText="1"/>
    </xf>
    <xf numFmtId="49" fontId="1" fillId="2" borderId="13" xfId="0" applyNumberFormat="1" applyFont="1" applyFill="1" applyBorder="1" applyAlignment="1">
      <alignment horizontal="center" wrapText="1"/>
    </xf>
    <xf numFmtId="49" fontId="1" fillId="2" borderId="13" xfId="1" applyNumberFormat="1" applyFont="1" applyFill="1" applyBorder="1" applyAlignment="1">
      <alignment horizontal="center" wrapText="1"/>
    </xf>
    <xf numFmtId="41" fontId="0" fillId="0" borderId="0" xfId="1" applyNumberFormat="1" applyFont="1" applyBorder="1"/>
    <xf numFmtId="174" fontId="0" fillId="0" borderId="0" xfId="1" applyNumberFormat="1" applyFont="1" applyBorder="1"/>
    <xf numFmtId="173" fontId="0" fillId="0" borderId="0" xfId="1" applyNumberFormat="1" applyFont="1" applyBorder="1"/>
    <xf numFmtId="164" fontId="5" fillId="0" borderId="0" xfId="0" applyNumberFormat="1" applyFont="1" applyFill="1" applyAlignment="1">
      <alignment horizontal="left"/>
    </xf>
    <xf numFmtId="1" fontId="0" fillId="0" borderId="0" xfId="0" applyNumberFormat="1" applyFill="1" applyAlignment="1">
      <alignment horizontal="left"/>
    </xf>
    <xf numFmtId="169" fontId="7" fillId="0" borderId="0" xfId="0" applyNumberFormat="1" applyFont="1" applyFill="1" applyAlignment="1">
      <alignment horizontal="left"/>
    </xf>
    <xf numFmtId="165" fontId="0" fillId="0" borderId="0" xfId="0" applyNumberFormat="1" applyFill="1" applyAlignment="1">
      <alignment horizontal="left"/>
    </xf>
    <xf numFmtId="0" fontId="0" fillId="0" borderId="0" xfId="0" applyNumberFormat="1"/>
    <xf numFmtId="0" fontId="2" fillId="0" borderId="0" xfId="0" applyFont="1"/>
    <xf numFmtId="43" fontId="0" fillId="0" borderId="0" xfId="0" applyNumberFormat="1"/>
    <xf numFmtId="173" fontId="0" fillId="0" borderId="0" xfId="0" applyNumberFormat="1"/>
    <xf numFmtId="0" fontId="4" fillId="0" borderId="0" xfId="1" applyNumberFormat="1" applyFont="1" applyFill="1" applyAlignment="1"/>
    <xf numFmtId="170" fontId="2" fillId="0" borderId="0" xfId="1" applyNumberFormat="1" applyFont="1" applyFill="1" applyAlignment="1">
      <alignment horizontal="centerContinuous"/>
    </xf>
    <xf numFmtId="170" fontId="2" fillId="0" borderId="0" xfId="1" applyNumberFormat="1" applyFont="1" applyFill="1" applyAlignment="1">
      <alignment horizontal="left"/>
    </xf>
    <xf numFmtId="172" fontId="0" fillId="0" borderId="0" xfId="0" applyNumberFormat="1" applyFill="1" applyBorder="1"/>
    <xf numFmtId="165" fontId="0" fillId="0" borderId="0" xfId="0" applyNumberFormat="1" applyFill="1" applyBorder="1"/>
    <xf numFmtId="0" fontId="3" fillId="0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9" fillId="0" borderId="0" xfId="0" applyNumberFormat="1" applyFont="1" applyFill="1" applyAlignment="1"/>
    <xf numFmtId="0" fontId="10" fillId="0" borderId="0" xfId="1" applyNumberFormat="1" applyFont="1" applyFill="1" applyAlignment="1"/>
    <xf numFmtId="0" fontId="2" fillId="0" borderId="0" xfId="1" applyNumberFormat="1" applyFont="1" applyFill="1" applyAlignment="1"/>
    <xf numFmtId="0" fontId="9" fillId="0" borderId="0" xfId="0" applyFont="1" applyFill="1" applyAlignment="1">
      <alignment horizontal="left"/>
    </xf>
    <xf numFmtId="0" fontId="1" fillId="0" borderId="0" xfId="0" applyFont="1" applyAlignment="1">
      <alignment horizontal="left"/>
    </xf>
    <xf numFmtId="172" fontId="2" fillId="0" borderId="0" xfId="0" applyNumberFormat="1" applyFont="1" applyBorder="1"/>
    <xf numFmtId="165" fontId="2" fillId="0" borderId="0" xfId="0" applyNumberFormat="1" applyFont="1" applyBorder="1"/>
    <xf numFmtId="172" fontId="2" fillId="0" borderId="0" xfId="0" applyNumberFormat="1" applyFont="1" applyFill="1" applyBorder="1"/>
    <xf numFmtId="165" fontId="2" fillId="0" borderId="0" xfId="0" applyNumberFormat="1" applyFont="1" applyFill="1" applyBorder="1"/>
    <xf numFmtId="41" fontId="0" fillId="0" borderId="0" xfId="1" applyNumberFormat="1" applyFont="1" applyFill="1" applyBorder="1"/>
    <xf numFmtId="174" fontId="0" fillId="0" borderId="0" xfId="1" applyNumberFormat="1" applyFont="1" applyFill="1" applyBorder="1"/>
    <xf numFmtId="173" fontId="0" fillId="0" borderId="0" xfId="1" applyNumberFormat="1" applyFont="1" applyFill="1" applyBorder="1"/>
    <xf numFmtId="0" fontId="0" fillId="0" borderId="0" xfId="0" applyFill="1" applyBorder="1"/>
    <xf numFmtId="49" fontId="1" fillId="2" borderId="4" xfId="1" applyNumberFormat="1" applyFont="1" applyFill="1" applyBorder="1" applyAlignment="1">
      <alignment horizontal="center" wrapText="1"/>
    </xf>
    <xf numFmtId="0" fontId="1" fillId="0" borderId="0" xfId="0" applyFont="1"/>
    <xf numFmtId="41" fontId="0" fillId="0" borderId="0" xfId="0" applyNumberFormat="1"/>
    <xf numFmtId="175" fontId="0" fillId="0" borderId="0" xfId="0" applyNumberFormat="1"/>
    <xf numFmtId="0" fontId="1" fillId="0" borderId="0" xfId="1" applyNumberFormat="1" applyFont="1" applyFill="1" applyAlignment="1"/>
    <xf numFmtId="0" fontId="2" fillId="0" borderId="0" xfId="0" applyFont="1" applyBorder="1"/>
    <xf numFmtId="41" fontId="2" fillId="0" borderId="0" xfId="1" applyNumberFormat="1" applyFont="1" applyBorder="1"/>
    <xf numFmtId="174" fontId="2" fillId="0" borderId="0" xfId="1" applyNumberFormat="1" applyFont="1" applyBorder="1"/>
    <xf numFmtId="0" fontId="2" fillId="0" borderId="0" xfId="0" applyFont="1" applyFill="1" applyBorder="1"/>
    <xf numFmtId="0" fontId="2" fillId="0" borderId="0" xfId="0" applyNumberFormat="1" applyFont="1" applyFill="1"/>
    <xf numFmtId="172" fontId="1" fillId="2" borderId="1" xfId="0" applyNumberFormat="1" applyFont="1" applyFill="1" applyBorder="1" applyAlignment="1">
      <alignment horizontal="center" wrapText="1"/>
    </xf>
    <xf numFmtId="37" fontId="0" fillId="0" borderId="11" xfId="0" applyNumberFormat="1" applyBorder="1"/>
    <xf numFmtId="174" fontId="0" fillId="0" borderId="5" xfId="0" applyNumberFormat="1" applyBorder="1"/>
    <xf numFmtId="37" fontId="0" fillId="0" borderId="15" xfId="0" applyNumberFormat="1" applyBorder="1"/>
    <xf numFmtId="0" fontId="2" fillId="0" borderId="5" xfId="0" applyFont="1" applyBorder="1"/>
    <xf numFmtId="41" fontId="2" fillId="0" borderId="5" xfId="1" applyNumberFormat="1" applyFont="1" applyBorder="1"/>
    <xf numFmtId="174" fontId="2" fillId="0" borderId="5" xfId="1" applyNumberFormat="1" applyFont="1" applyBorder="1"/>
    <xf numFmtId="173" fontId="0" fillId="0" borderId="5" xfId="1" applyNumberFormat="1" applyFont="1" applyBorder="1"/>
    <xf numFmtId="0" fontId="2" fillId="0" borderId="5" xfId="0" applyFont="1" applyFill="1" applyBorder="1"/>
    <xf numFmtId="173" fontId="0" fillId="0" borderId="5" xfId="1" applyNumberFormat="1" applyFont="1" applyFill="1" applyBorder="1"/>
    <xf numFmtId="1" fontId="1" fillId="0" borderId="0" xfId="0" applyNumberFormat="1" applyFont="1" applyBorder="1" applyAlignment="1">
      <alignment horizontal="right"/>
    </xf>
    <xf numFmtId="41" fontId="1" fillId="0" borderId="0" xfId="1" applyNumberFormat="1" applyFont="1" applyBorder="1"/>
    <xf numFmtId="174" fontId="1" fillId="0" borderId="0" xfId="0" applyNumberFormat="1" applyFont="1" applyBorder="1"/>
    <xf numFmtId="0" fontId="1" fillId="0" borderId="0" xfId="0" applyNumberFormat="1" applyFont="1" applyBorder="1" applyAlignment="1">
      <alignment horizontal="center"/>
    </xf>
    <xf numFmtId="41" fontId="0" fillId="0" borderId="5" xfId="1" applyNumberFormat="1" applyFont="1" applyBorder="1"/>
    <xf numFmtId="174" fontId="0" fillId="0" borderId="5" xfId="1" applyNumberFormat="1" applyFont="1" applyBorder="1"/>
    <xf numFmtId="10" fontId="1" fillId="0" borderId="0" xfId="0" applyNumberFormat="1" applyFont="1" applyBorder="1"/>
    <xf numFmtId="0" fontId="0" fillId="0" borderId="5" xfId="0" applyBorder="1"/>
    <xf numFmtId="0" fontId="8" fillId="0" borderId="0" xfId="0" applyFont="1" applyAlignment="1">
      <alignment horizontal="center"/>
    </xf>
    <xf numFmtId="0" fontId="1" fillId="2" borderId="3" xfId="0" applyFont="1" applyFill="1" applyBorder="1" applyAlignment="1">
      <alignment horizontal="center"/>
    </xf>
    <xf numFmtId="172" fontId="1" fillId="2" borderId="2" xfId="0" applyNumberFormat="1" applyFont="1" applyFill="1" applyBorder="1" applyAlignment="1">
      <alignment horizontal="center"/>
    </xf>
    <xf numFmtId="172" fontId="1" fillId="2" borderId="13" xfId="0" applyNumberFormat="1" applyFont="1" applyFill="1" applyBorder="1" applyAlignment="1">
      <alignment horizontal="center" wrapText="1"/>
    </xf>
    <xf numFmtId="172" fontId="1" fillId="2" borderId="16" xfId="0" applyNumberFormat="1" applyFont="1" applyFill="1" applyBorder="1" applyAlignment="1">
      <alignment horizontal="center" wrapText="1"/>
    </xf>
    <xf numFmtId="165" fontId="1" fillId="2" borderId="13" xfId="0" applyNumberFormat="1" applyFont="1" applyFill="1" applyBorder="1" applyAlignment="1">
      <alignment horizontal="center" wrapText="1"/>
    </xf>
    <xf numFmtId="0" fontId="1" fillId="2" borderId="12" xfId="0" applyFont="1" applyFill="1" applyBorder="1" applyAlignment="1">
      <alignment horizontal="center" wrapText="1"/>
    </xf>
    <xf numFmtId="0" fontId="1" fillId="2" borderId="13" xfId="0" applyFont="1" applyFill="1" applyBorder="1" applyAlignment="1">
      <alignment horizontal="center" wrapText="1"/>
    </xf>
    <xf numFmtId="0" fontId="2" fillId="0" borderId="0" xfId="0" applyFont="1" applyBorder="1" applyAlignment="1"/>
    <xf numFmtId="174" fontId="2" fillId="0" borderId="0" xfId="0" applyNumberFormat="1" applyFont="1" applyBorder="1"/>
    <xf numFmtId="173" fontId="2" fillId="0" borderId="0" xfId="0" applyNumberFormat="1" applyFont="1" applyBorder="1"/>
    <xf numFmtId="0" fontId="2" fillId="0" borderId="0" xfId="0" applyFont="1" applyBorder="1" applyAlignment="1">
      <alignment horizontal="center"/>
    </xf>
    <xf numFmtId="0" fontId="2" fillId="0" borderId="5" xfId="0" applyFont="1" applyBorder="1" applyAlignment="1"/>
    <xf numFmtId="174" fontId="2" fillId="0" borderId="5" xfId="0" applyNumberFormat="1" applyFont="1" applyBorder="1"/>
    <xf numFmtId="173" fontId="2" fillId="0" borderId="5" xfId="0" applyNumberFormat="1" applyFont="1" applyBorder="1"/>
    <xf numFmtId="0" fontId="2" fillId="0" borderId="5" xfId="0" applyFont="1" applyBorder="1" applyAlignment="1">
      <alignment horizontal="center"/>
    </xf>
    <xf numFmtId="49" fontId="1" fillId="2" borderId="16" xfId="1" applyNumberFormat="1" applyFont="1" applyFill="1" applyBorder="1" applyAlignment="1">
      <alignment horizontal="center" wrapText="1"/>
    </xf>
    <xf numFmtId="41" fontId="0" fillId="2" borderId="6" xfId="1" applyNumberFormat="1" applyFont="1" applyFill="1" applyBorder="1" applyAlignment="1">
      <alignment horizontal="center"/>
    </xf>
    <xf numFmtId="41" fontId="0" fillId="2" borderId="7" xfId="1" applyNumberFormat="1" applyFont="1" applyFill="1" applyBorder="1" applyAlignment="1">
      <alignment horizontal="center"/>
    </xf>
    <xf numFmtId="168" fontId="0" fillId="0" borderId="8" xfId="2" applyNumberFormat="1" applyFont="1" applyBorder="1"/>
    <xf numFmtId="168" fontId="0" fillId="0" borderId="9" xfId="2" applyNumberFormat="1" applyFont="1" applyBorder="1"/>
    <xf numFmtId="166" fontId="0" fillId="0" borderId="0" xfId="1" applyNumberFormat="1" applyFont="1" applyBorder="1"/>
    <xf numFmtId="166" fontId="0" fillId="0" borderId="0" xfId="1" applyNumberFormat="1" applyFont="1" applyBorder="1" applyAlignment="1"/>
    <xf numFmtId="166" fontId="0" fillId="0" borderId="5" xfId="1" applyNumberFormat="1" applyFont="1" applyBorder="1" applyAlignment="1"/>
    <xf numFmtId="166" fontId="1" fillId="0" borderId="0" xfId="1" applyNumberFormat="1" applyFont="1" applyBorder="1"/>
    <xf numFmtId="167" fontId="0" fillId="0" borderId="0" xfId="1" applyNumberFormat="1" applyFont="1" applyBorder="1"/>
    <xf numFmtId="167" fontId="1" fillId="0" borderId="0" xfId="1" applyNumberFormat="1" applyFont="1" applyBorder="1"/>
    <xf numFmtId="170" fontId="0" fillId="0" borderId="0" xfId="1" applyNumberFormat="1" applyFont="1" applyBorder="1"/>
    <xf numFmtId="170" fontId="1" fillId="0" borderId="0" xfId="1" applyNumberFormat="1" applyFont="1" applyBorder="1"/>
    <xf numFmtId="0" fontId="0" fillId="0" borderId="0" xfId="0" applyNumberFormat="1" applyFill="1"/>
    <xf numFmtId="0" fontId="5" fillId="0" borderId="0" xfId="0" applyNumberFormat="1" applyFont="1" applyFill="1" applyAlignment="1">
      <alignment horizontal="center"/>
    </xf>
    <xf numFmtId="0" fontId="0" fillId="0" borderId="0" xfId="0" applyNumberFormat="1" applyFill="1" applyBorder="1" applyAlignment="1">
      <alignment horizontal="left"/>
    </xf>
    <xf numFmtId="0" fontId="2" fillId="4" borderId="0" xfId="0" applyNumberFormat="1" applyFont="1" applyFill="1" applyAlignment="1">
      <alignment horizontal="center"/>
    </xf>
    <xf numFmtId="170" fontId="2" fillId="0" borderId="8" xfId="1" applyNumberFormat="1" applyFont="1" applyBorder="1"/>
    <xf numFmtId="170" fontId="2" fillId="0" borderId="9" xfId="1" applyNumberFormat="1" applyFont="1" applyBorder="1"/>
    <xf numFmtId="0" fontId="0" fillId="0" borderId="0" xfId="0" applyNumberFormat="1" applyFill="1" applyBorder="1" applyAlignment="1"/>
    <xf numFmtId="0" fontId="0" fillId="0" borderId="0" xfId="1" applyNumberFormat="1" applyFont="1"/>
    <xf numFmtId="0" fontId="0" fillId="0" borderId="0" xfId="0" applyNumberFormat="1" applyFill="1" applyBorder="1" applyAlignment="1">
      <alignment horizontal="center"/>
    </xf>
    <xf numFmtId="168" fontId="0" fillId="5" borderId="8" xfId="2" applyNumberFormat="1" applyFont="1" applyFill="1" applyBorder="1"/>
    <xf numFmtId="168" fontId="0" fillId="5" borderId="9" xfId="2" applyNumberFormat="1" applyFont="1" applyFill="1" applyBorder="1"/>
    <xf numFmtId="0" fontId="0" fillId="0" borderId="5" xfId="0" applyNumberFormat="1" applyFill="1" applyBorder="1" applyAlignment="1">
      <alignment horizontal="center"/>
    </xf>
    <xf numFmtId="166" fontId="0" fillId="0" borderId="0" xfId="1" applyNumberFormat="1" applyFont="1" applyFill="1" applyBorder="1" applyAlignment="1"/>
    <xf numFmtId="41" fontId="2" fillId="0" borderId="0" xfId="1" applyNumberFormat="1" applyFont="1" applyFill="1" applyBorder="1"/>
    <xf numFmtId="43" fontId="0" fillId="0" borderId="0" xfId="1" applyNumberFormat="1" applyFont="1" applyFill="1" applyBorder="1"/>
    <xf numFmtId="1" fontId="2" fillId="0" borderId="0" xfId="0" applyNumberFormat="1" applyFont="1" applyFill="1" applyBorder="1" applyAlignment="1">
      <alignment horizontal="center"/>
    </xf>
    <xf numFmtId="0" fontId="8" fillId="0" borderId="0" xfId="1" applyNumberFormat="1" applyFont="1" applyFill="1" applyAlignment="1"/>
    <xf numFmtId="49" fontId="1" fillId="2" borderId="17" xfId="1" applyNumberFormat="1" applyFont="1" applyFill="1" applyBorder="1" applyAlignment="1">
      <alignment horizontal="center" wrapText="1"/>
    </xf>
    <xf numFmtId="49" fontId="1" fillId="2" borderId="18" xfId="1" applyNumberFormat="1" applyFont="1" applyFill="1" applyBorder="1" applyAlignment="1">
      <alignment horizontal="center" wrapText="1"/>
    </xf>
    <xf numFmtId="164" fontId="1" fillId="0" borderId="0" xfId="0" applyNumberFormat="1" applyFont="1" applyBorder="1" applyAlignment="1">
      <alignment horizontal="center"/>
    </xf>
    <xf numFmtId="41" fontId="1" fillId="2" borderId="7" xfId="1" applyNumberFormat="1" applyFont="1" applyFill="1" applyBorder="1" applyAlignment="1">
      <alignment horizontal="center"/>
    </xf>
    <xf numFmtId="1" fontId="2" fillId="0" borderId="5" xfId="0" applyNumberFormat="1" applyFont="1" applyFill="1" applyBorder="1" applyAlignment="1">
      <alignment horizontal="center"/>
    </xf>
    <xf numFmtId="41" fontId="2" fillId="0" borderId="5" xfId="1" applyNumberFormat="1" applyFont="1" applyFill="1" applyBorder="1"/>
    <xf numFmtId="43" fontId="0" fillId="0" borderId="5" xfId="1" applyNumberFormat="1" applyFont="1" applyFill="1" applyBorder="1"/>
    <xf numFmtId="173" fontId="0" fillId="2" borderId="6" xfId="1" applyNumberFormat="1" applyFont="1" applyFill="1" applyBorder="1" applyAlignment="1">
      <alignment horizontal="center"/>
    </xf>
    <xf numFmtId="168" fontId="0" fillId="0" borderId="8" xfId="2" applyNumberFormat="1" applyFont="1" applyFill="1" applyBorder="1"/>
    <xf numFmtId="0" fontId="1" fillId="6" borderId="3" xfId="1" applyNumberFormat="1" applyFont="1" applyFill="1" applyBorder="1" applyAlignment="1">
      <alignment horizontal="centerContinuous"/>
    </xf>
    <xf numFmtId="0" fontId="1" fillId="6" borderId="2" xfId="1" applyNumberFormat="1" applyFont="1" applyFill="1" applyBorder="1" applyAlignment="1">
      <alignment horizontal="centerContinuous"/>
    </xf>
    <xf numFmtId="0" fontId="1" fillId="6" borderId="1" xfId="1" applyNumberFormat="1" applyFont="1" applyFill="1" applyBorder="1" applyAlignment="1">
      <alignment horizontal="centerContinuous"/>
    </xf>
    <xf numFmtId="0" fontId="1" fillId="3" borderId="3" xfId="1" applyNumberFormat="1" applyFont="1" applyFill="1" applyBorder="1" applyAlignment="1">
      <alignment horizontal="centerContinuous"/>
    </xf>
    <xf numFmtId="0" fontId="1" fillId="3" borderId="2" xfId="1" applyNumberFormat="1" applyFont="1" applyFill="1" applyBorder="1" applyAlignment="1">
      <alignment horizontal="centerContinuous"/>
    </xf>
    <xf numFmtId="0" fontId="1" fillId="3" borderId="1" xfId="1" applyNumberFormat="1" applyFont="1" applyFill="1" applyBorder="1" applyAlignment="1">
      <alignment horizontal="centerContinuous"/>
    </xf>
    <xf numFmtId="0" fontId="0" fillId="0" borderId="5" xfId="0" applyFill="1" applyBorder="1"/>
    <xf numFmtId="41" fontId="0" fillId="0" borderId="5" xfId="1" applyNumberFormat="1" applyFont="1" applyFill="1" applyBorder="1"/>
    <xf numFmtId="170" fontId="0" fillId="0" borderId="5" xfId="1" applyNumberFormat="1" applyFont="1" applyBorder="1"/>
    <xf numFmtId="167" fontId="0" fillId="0" borderId="5" xfId="1" applyNumberFormat="1" applyFont="1" applyBorder="1"/>
    <xf numFmtId="0" fontId="0" fillId="0" borderId="5" xfId="1" applyNumberFormat="1" applyFont="1" applyBorder="1" applyAlignment="1">
      <alignment horizontal="center"/>
    </xf>
    <xf numFmtId="166" fontId="0" fillId="0" borderId="5" xfId="1" applyNumberFormat="1" applyFont="1" applyBorder="1"/>
    <xf numFmtId="49" fontId="1" fillId="2" borderId="17" xfId="0" applyNumberFormat="1" applyFont="1" applyFill="1" applyBorder="1" applyAlignment="1">
      <alignment horizontal="center" wrapText="1"/>
    </xf>
    <xf numFmtId="43" fontId="0" fillId="5" borderId="8" xfId="1" applyNumberFormat="1" applyFont="1" applyFill="1" applyBorder="1" applyAlignment="1"/>
    <xf numFmtId="43" fontId="0" fillId="5" borderId="9" xfId="1" applyNumberFormat="1" applyFont="1" applyFill="1" applyBorder="1" applyAlignment="1"/>
    <xf numFmtId="0" fontId="1" fillId="0" borderId="12" xfId="0" applyNumberFormat="1" applyFont="1" applyFill="1" applyBorder="1" applyAlignment="1">
      <alignment horizontal="centerContinuous"/>
    </xf>
    <xf numFmtId="0" fontId="1" fillId="0" borderId="17" xfId="0" applyNumberFormat="1" applyFont="1" applyFill="1" applyBorder="1" applyAlignment="1">
      <alignment horizontal="centerContinuous"/>
    </xf>
    <xf numFmtId="0" fontId="1" fillId="0" borderId="16" xfId="0" applyNumberFormat="1" applyFont="1" applyFill="1" applyBorder="1" applyAlignment="1">
      <alignment horizontal="centerContinuous"/>
    </xf>
    <xf numFmtId="171" fontId="1" fillId="0" borderId="0" xfId="0" applyNumberFormat="1" applyFont="1" applyBorder="1"/>
    <xf numFmtId="43" fontId="1" fillId="0" borderId="0" xfId="1" applyFont="1" applyBorder="1"/>
    <xf numFmtId="166" fontId="0" fillId="5" borderId="0" xfId="1" applyNumberFormat="1" applyFont="1" applyFill="1" applyBorder="1" applyAlignment="1"/>
    <xf numFmtId="166" fontId="0" fillId="5" borderId="5" xfId="1" applyNumberFormat="1" applyFont="1" applyFill="1" applyBorder="1" applyAlignment="1"/>
    <xf numFmtId="174" fontId="0" fillId="0" borderId="8" xfId="0" applyNumberFormat="1" applyFill="1" applyBorder="1"/>
    <xf numFmtId="174" fontId="0" fillId="0" borderId="9" xfId="0" applyNumberFormat="1" applyFill="1" applyBorder="1"/>
    <xf numFmtId="0" fontId="0" fillId="0" borderId="8" xfId="0" applyNumberFormat="1" applyBorder="1" applyAlignment="1">
      <alignment horizontal="center"/>
    </xf>
    <xf numFmtId="0" fontId="0" fillId="0" borderId="9" xfId="0" applyNumberFormat="1" applyBorder="1" applyAlignment="1">
      <alignment horizontal="center"/>
    </xf>
    <xf numFmtId="0" fontId="2" fillId="0" borderId="8" xfId="0" applyNumberFormat="1" applyFont="1" applyFill="1" applyBorder="1" applyAlignment="1">
      <alignment horizontal="center"/>
    </xf>
    <xf numFmtId="0" fontId="2" fillId="0" borderId="9" xfId="0" applyNumberFormat="1" applyFont="1" applyFill="1" applyBorder="1" applyAlignment="1">
      <alignment horizontal="center"/>
    </xf>
    <xf numFmtId="10" fontId="0" fillId="0" borderId="8" xfId="2" applyNumberFormat="1" applyFont="1" applyFill="1" applyBorder="1"/>
    <xf numFmtId="10" fontId="0" fillId="0" borderId="9" xfId="2" applyNumberFormat="1" applyFont="1" applyFill="1" applyBorder="1"/>
    <xf numFmtId="0" fontId="2" fillId="0" borderId="8" xfId="0" applyNumberFormat="1" applyFont="1" applyBorder="1" applyAlignment="1">
      <alignment horizontal="center"/>
    </xf>
    <xf numFmtId="0" fontId="2" fillId="0" borderId="9" xfId="0" applyNumberFormat="1" applyFont="1" applyBorder="1" applyAlignment="1">
      <alignment horizontal="center"/>
    </xf>
    <xf numFmtId="43" fontId="1" fillId="0" borderId="0" xfId="1" applyNumberFormat="1" applyFont="1" applyBorder="1"/>
    <xf numFmtId="0" fontId="2" fillId="0" borderId="19" xfId="0" applyFont="1" applyBorder="1" applyAlignment="1">
      <alignment horizontal="left"/>
    </xf>
    <xf numFmtId="0" fontId="2" fillId="0" borderId="20" xfId="0" applyFont="1" applyBorder="1" applyAlignment="1">
      <alignment horizontal="left"/>
    </xf>
    <xf numFmtId="1" fontId="0" fillId="0" borderId="0" xfId="0" applyNumberFormat="1" applyBorder="1"/>
    <xf numFmtId="0" fontId="2" fillId="0" borderId="19" xfId="0" applyFont="1" applyFill="1" applyBorder="1"/>
    <xf numFmtId="1" fontId="2" fillId="0" borderId="19" xfId="0" applyNumberFormat="1" applyFont="1" applyFill="1" applyBorder="1"/>
    <xf numFmtId="0" fontId="2" fillId="0" borderId="20" xfId="0" applyFont="1" applyFill="1" applyBorder="1"/>
    <xf numFmtId="1" fontId="2" fillId="0" borderId="20" xfId="0" applyNumberFormat="1" applyFont="1" applyFill="1" applyBorder="1"/>
    <xf numFmtId="0" fontId="0" fillId="0" borderId="8" xfId="0" applyNumberFormat="1" applyFill="1" applyBorder="1" applyAlignment="1">
      <alignment horizontal="center"/>
    </xf>
    <xf numFmtId="0" fontId="2" fillId="0" borderId="19" xfId="0" applyFont="1" applyBorder="1"/>
    <xf numFmtId="0" fontId="2" fillId="0" borderId="20" xfId="0" applyFont="1" applyBorder="1"/>
    <xf numFmtId="1" fontId="2" fillId="0" borderId="19" xfId="0" applyNumberFormat="1" applyFont="1" applyBorder="1"/>
    <xf numFmtId="173" fontId="0" fillId="0" borderId="19" xfId="1" applyNumberFormat="1" applyFont="1" applyFill="1" applyBorder="1"/>
    <xf numFmtId="173" fontId="0" fillId="0" borderId="20" xfId="1" applyNumberFormat="1" applyFont="1" applyFill="1" applyBorder="1"/>
    <xf numFmtId="43" fontId="0" fillId="0" borderId="19" xfId="1" applyNumberFormat="1" applyFont="1" applyFill="1" applyBorder="1"/>
    <xf numFmtId="43" fontId="0" fillId="0" borderId="20" xfId="1" applyNumberFormat="1" applyFont="1" applyFill="1" applyBorder="1"/>
    <xf numFmtId="0" fontId="0" fillId="0" borderId="19" xfId="0" applyNumberFormat="1" applyBorder="1" applyAlignment="1">
      <alignment horizontal="center"/>
    </xf>
    <xf numFmtId="0" fontId="0" fillId="0" borderId="20" xfId="0" applyNumberFormat="1" applyBorder="1" applyAlignment="1">
      <alignment horizontal="center"/>
    </xf>
    <xf numFmtId="0" fontId="0" fillId="0" borderId="19" xfId="0" applyNumberFormat="1" applyFill="1" applyBorder="1" applyAlignment="1">
      <alignment horizontal="center"/>
    </xf>
    <xf numFmtId="1" fontId="2" fillId="0" borderId="20" xfId="0" applyNumberFormat="1" applyFont="1" applyBorder="1"/>
    <xf numFmtId="0" fontId="0" fillId="0" borderId="20" xfId="0" applyNumberFormat="1" applyFill="1" applyBorder="1" applyAlignment="1">
      <alignment horizontal="center"/>
    </xf>
    <xf numFmtId="166" fontId="0" fillId="0" borderId="5" xfId="1" applyNumberFormat="1" applyFont="1" applyFill="1" applyBorder="1" applyAlignment="1"/>
    <xf numFmtId="0" fontId="2" fillId="0" borderId="10" xfId="0" applyFont="1" applyBorder="1" applyAlignment="1">
      <alignment horizontal="left"/>
    </xf>
    <xf numFmtId="0" fontId="2" fillId="0" borderId="14" xfId="0" applyFont="1" applyBorder="1" applyAlignment="1">
      <alignment horizontal="left"/>
    </xf>
    <xf numFmtId="0" fontId="8" fillId="0" borderId="12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170" fontId="8" fillId="0" borderId="17" xfId="1" applyNumberFormat="1" applyFont="1" applyBorder="1" applyAlignment="1">
      <alignment horizontal="center"/>
    </xf>
    <xf numFmtId="164" fontId="8" fillId="0" borderId="21" xfId="0" applyNumberFormat="1" applyFont="1" applyBorder="1" applyAlignment="1">
      <alignment horizontal="center"/>
    </xf>
    <xf numFmtId="170" fontId="8" fillId="0" borderId="22" xfId="1" applyNumberFormat="1" applyFont="1" applyFill="1" applyBorder="1" applyAlignment="1">
      <alignment horizontal="center"/>
    </xf>
    <xf numFmtId="170" fontId="8" fillId="0" borderId="23" xfId="1" applyNumberFormat="1" applyFont="1" applyFill="1" applyBorder="1" applyAlignment="1">
      <alignment horizontal="center"/>
    </xf>
    <xf numFmtId="167" fontId="8" fillId="0" borderId="23" xfId="0" applyNumberFormat="1" applyFont="1" applyFill="1" applyBorder="1" applyAlignment="1">
      <alignment horizontal="center"/>
    </xf>
    <xf numFmtId="0" fontId="8" fillId="0" borderId="23" xfId="0" applyNumberFormat="1" applyFont="1" applyFill="1" applyBorder="1" applyAlignment="1">
      <alignment horizontal="center"/>
    </xf>
    <xf numFmtId="0" fontId="8" fillId="0" borderId="23" xfId="0" applyFont="1" applyFill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41" fontId="8" fillId="0" borderId="23" xfId="1" applyNumberFormat="1" applyFont="1" applyFill="1" applyBorder="1" applyAlignment="1">
      <alignment horizontal="center"/>
    </xf>
    <xf numFmtId="171" fontId="8" fillId="0" borderId="23" xfId="0" applyNumberFormat="1" applyFont="1" applyFill="1" applyBorder="1" applyAlignment="1">
      <alignment horizontal="center"/>
    </xf>
    <xf numFmtId="0" fontId="8" fillId="7" borderId="23" xfId="0" applyFont="1" applyFill="1" applyBorder="1" applyAlignment="1">
      <alignment horizontal="center"/>
    </xf>
    <xf numFmtId="165" fontId="8" fillId="0" borderId="23" xfId="0" applyNumberFormat="1" applyFont="1" applyBorder="1" applyAlignment="1">
      <alignment horizontal="center"/>
    </xf>
    <xf numFmtId="170" fontId="0" fillId="0" borderId="19" xfId="1" applyNumberFormat="1" applyFont="1" applyBorder="1"/>
    <xf numFmtId="170" fontId="0" fillId="0" borderId="20" xfId="1" applyNumberFormat="1" applyFont="1" applyBorder="1"/>
    <xf numFmtId="170" fontId="8" fillId="0" borderId="17" xfId="1" applyNumberFormat="1" applyFont="1" applyFill="1" applyBorder="1" applyAlignment="1">
      <alignment horizontal="center"/>
    </xf>
    <xf numFmtId="167" fontId="8" fillId="0" borderId="17" xfId="0" applyNumberFormat="1" applyFont="1" applyFill="1" applyBorder="1" applyAlignment="1">
      <alignment horizontal="center"/>
    </xf>
    <xf numFmtId="0" fontId="8" fillId="0" borderId="21" xfId="0" applyFont="1" applyBorder="1" applyAlignment="1">
      <alignment horizontal="center"/>
    </xf>
    <xf numFmtId="41" fontId="8" fillId="0" borderId="22" xfId="1" applyNumberFormat="1" applyFont="1" applyFill="1" applyBorder="1" applyAlignment="1">
      <alignment horizontal="center"/>
    </xf>
    <xf numFmtId="171" fontId="8" fillId="0" borderId="24" xfId="0" applyNumberFormat="1" applyFont="1" applyFill="1" applyBorder="1" applyAlignment="1">
      <alignment horizontal="center"/>
    </xf>
    <xf numFmtId="171" fontId="8" fillId="0" borderId="22" xfId="0" applyNumberFormat="1" applyFont="1" applyFill="1" applyBorder="1" applyAlignment="1">
      <alignment horizontal="center"/>
    </xf>
    <xf numFmtId="165" fontId="8" fillId="0" borderId="24" xfId="0" applyNumberFormat="1" applyFont="1" applyBorder="1" applyAlignment="1">
      <alignment horizontal="center"/>
    </xf>
    <xf numFmtId="172" fontId="8" fillId="0" borderId="17" xfId="0" applyNumberFormat="1" applyFont="1" applyBorder="1" applyAlignment="1">
      <alignment horizontal="center"/>
    </xf>
    <xf numFmtId="165" fontId="8" fillId="0" borderId="17" xfId="0" applyNumberFormat="1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0" fillId="0" borderId="0" xfId="0" applyBorder="1" applyAlignment="1"/>
    <xf numFmtId="0" fontId="0" fillId="0" borderId="5" xfId="0" applyBorder="1" applyAlignment="1"/>
    <xf numFmtId="0" fontId="1" fillId="2" borderId="2" xfId="0" applyFont="1" applyFill="1" applyBorder="1" applyAlignment="1">
      <alignment horizontal="center"/>
    </xf>
    <xf numFmtId="165" fontId="1" fillId="2" borderId="2" xfId="0" applyNumberFormat="1" applyFont="1" applyFill="1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173" fontId="0" fillId="0" borderId="0" xfId="0" applyNumberFormat="1" applyBorder="1"/>
    <xf numFmtId="173" fontId="0" fillId="0" borderId="5" xfId="0" applyNumberFormat="1" applyBorder="1"/>
    <xf numFmtId="0" fontId="8" fillId="0" borderId="3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172" fontId="8" fillId="0" borderId="2" xfId="0" applyNumberFormat="1" applyFont="1" applyBorder="1" applyAlignment="1">
      <alignment horizontal="center"/>
    </xf>
    <xf numFmtId="165" fontId="8" fillId="0" borderId="2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" fillId="0" borderId="12" xfId="1" applyNumberFormat="1" applyFont="1" applyFill="1" applyBorder="1" applyAlignment="1">
      <alignment horizontal="center"/>
    </xf>
    <xf numFmtId="0" fontId="1" fillId="0" borderId="17" xfId="1" applyNumberFormat="1" applyFont="1" applyFill="1" applyBorder="1" applyAlignment="1">
      <alignment horizontal="center"/>
    </xf>
    <xf numFmtId="0" fontId="1" fillId="0" borderId="16" xfId="1" applyNumberFormat="1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7"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399683</xdr:colOff>
      <xdr:row>0</xdr:row>
      <xdr:rowOff>191569</xdr:rowOff>
    </xdr:from>
    <xdr:ext cx="4481352" cy="347123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5807766" y="191569"/>
          <a:ext cx="4481352" cy="347123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3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CMI Adjustment = 1.4029</a:t>
          </a:r>
        </a:p>
      </xdr:txBody>
    </xdr:sp>
    <xdr:clientData/>
  </xdr:oneCellAnchor>
  <xdr:oneCellAnchor>
    <xdr:from>
      <xdr:col>11</xdr:col>
      <xdr:colOff>324249</xdr:colOff>
      <xdr:row>0</xdr:row>
      <xdr:rowOff>58124</xdr:rowOff>
    </xdr:from>
    <xdr:ext cx="3161506" cy="623248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0674749" y="58124"/>
          <a:ext cx="3161506" cy="62324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600" b="0" kern="1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Charge-Based</a:t>
          </a:r>
          <a:endParaRPr lang="en-US" sz="3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476250</xdr:colOff>
      <xdr:row>0</xdr:row>
      <xdr:rowOff>200025</xdr:rowOff>
    </xdr:from>
    <xdr:ext cx="3161506" cy="623248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5791200" y="200025"/>
          <a:ext cx="3161506" cy="62324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600" b="0" kern="1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Charge-Based</a:t>
          </a:r>
          <a:endParaRPr lang="en-US" sz="3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0</xdr:row>
      <xdr:rowOff>0</xdr:rowOff>
    </xdr:from>
    <xdr:ext cx="3161506" cy="623248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458200" y="0"/>
          <a:ext cx="3161506" cy="62324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600" b="0" kern="1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Charge-Based</a:t>
          </a:r>
          <a:endParaRPr lang="en-US" sz="3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5703682</xdr:colOff>
      <xdr:row>2</xdr:row>
      <xdr:rowOff>7435</xdr:rowOff>
    </xdr:from>
    <xdr:ext cx="2899191" cy="564193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218032" y="426535"/>
          <a:ext cx="2899191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100%</a:t>
          </a:r>
          <a:r>
            <a:rPr lang="en-US" sz="3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Charges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447675</xdr:colOff>
      <xdr:row>0</xdr:row>
      <xdr:rowOff>161925</xdr:rowOff>
    </xdr:from>
    <xdr:ext cx="3161506" cy="623248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5800725" y="161925"/>
          <a:ext cx="3161506" cy="62324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600" b="0" kern="1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Charge-Based</a:t>
          </a:r>
          <a:endParaRPr lang="en-US" sz="3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123824</xdr:colOff>
      <xdr:row>2</xdr:row>
      <xdr:rowOff>9525</xdr:rowOff>
    </xdr:from>
    <xdr:to>
      <xdr:col>5</xdr:col>
      <xdr:colOff>495300</xdr:colOff>
      <xdr:row>5</xdr:row>
      <xdr:rowOff>104774</xdr:rowOff>
    </xdr:to>
    <xdr:sp macro="" textlink="">
      <xdr:nvSpPr>
        <xdr:cNvPr id="2" name="Word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143499" y="428625"/>
          <a:ext cx="2114551" cy="58102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lgerian"/>
            </a:rPr>
            <a:t>100% Charges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775"/>
  <sheetViews>
    <sheetView zoomScaleNormal="100" workbookViewId="0">
      <pane ySplit="7" topLeftCell="A8" activePane="bottomLeft" state="frozen"/>
      <selection pane="bottomLeft" activeCell="B8" sqref="B8"/>
    </sheetView>
  </sheetViews>
  <sheetFormatPr defaultRowHeight="13.2" x14ac:dyDescent="0.25"/>
  <cols>
    <col min="1" max="1" width="5" style="1" customWidth="1"/>
    <col min="2" max="2" width="67.5546875" style="1" bestFit="1" customWidth="1"/>
    <col min="3" max="3" width="8.44140625" style="4" bestFit="1" customWidth="1"/>
    <col min="4" max="4" width="10.6640625" style="4" customWidth="1"/>
    <col min="5" max="5" width="9.5546875" style="4" bestFit="1" customWidth="1"/>
    <col min="6" max="6" width="10.33203125" style="4" bestFit="1" customWidth="1"/>
    <col min="7" max="7" width="6.109375" style="2" bestFit="1" customWidth="1"/>
    <col min="8" max="8" width="1.6640625" style="1" customWidth="1"/>
    <col min="9" max="9" width="11.109375" style="4" bestFit="1" customWidth="1"/>
    <col min="10" max="11" width="12.109375" style="4" bestFit="1" customWidth="1"/>
    <col min="12" max="12" width="7.33203125" style="13" bestFit="1" customWidth="1"/>
    <col min="13" max="13" width="11.33203125" style="13" customWidth="1"/>
    <col min="14" max="14" width="7.33203125" style="13" bestFit="1" customWidth="1"/>
    <col min="15" max="15" width="6.88671875" style="11" bestFit="1" customWidth="1"/>
    <col min="16" max="17" width="9.5546875" style="2" bestFit="1" customWidth="1"/>
    <col min="18" max="18" width="7.44140625" style="7" bestFit="1" customWidth="1"/>
    <col min="19" max="19" width="1.6640625" style="1" customWidth="1"/>
    <col min="20" max="20" width="7.44140625" style="7" bestFit="1" customWidth="1"/>
    <col min="21" max="21" width="9.5546875" style="1" bestFit="1" customWidth="1"/>
    <col min="22" max="22" width="9.5546875" style="9" bestFit="1" customWidth="1"/>
    <col min="23" max="23" width="11.33203125" hidden="1" customWidth="1"/>
    <col min="24" max="24" width="10.33203125" hidden="1" customWidth="1"/>
    <col min="25" max="25" width="8.88671875" style="3" customWidth="1"/>
    <col min="26" max="26" width="8.77734375" style="3" bestFit="1" customWidth="1"/>
  </cols>
  <sheetData>
    <row r="1" spans="1:28" s="18" customFormat="1" ht="21" x14ac:dyDescent="0.4">
      <c r="A1" s="40" t="s">
        <v>1702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/>
      <c r="AB1"/>
    </row>
    <row r="2" spans="1:28" s="18" customFormat="1" ht="15" customHeight="1" x14ac:dyDescent="0.3">
      <c r="A2" s="41" t="s">
        <v>1734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/>
      <c r="AB2"/>
    </row>
    <row r="3" spans="1:28" s="18" customFormat="1" ht="15" customHeight="1" x14ac:dyDescent="0.25">
      <c r="A3" s="42" t="s">
        <v>151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/>
      <c r="AB3"/>
    </row>
    <row r="4" spans="1:28" s="18" customFormat="1" ht="15" customHeight="1" x14ac:dyDescent="0.25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</row>
    <row r="5" spans="1:28" x14ac:dyDescent="0.25">
      <c r="A5" s="116"/>
      <c r="B5" s="29"/>
      <c r="C5" s="117"/>
      <c r="D5" s="117"/>
      <c r="E5" s="117"/>
      <c r="F5" s="117"/>
      <c r="G5" s="29"/>
      <c r="H5" s="29"/>
      <c r="I5" s="232" t="s">
        <v>1633</v>
      </c>
      <c r="J5" s="233"/>
      <c r="K5" s="233"/>
      <c r="L5" s="233"/>
      <c r="M5" s="233"/>
      <c r="N5" s="233"/>
      <c r="O5" s="233"/>
      <c r="P5" s="233"/>
      <c r="Q5" s="233"/>
      <c r="R5" s="234"/>
      <c r="S5" s="29"/>
      <c r="T5" s="111"/>
      <c r="U5" s="111"/>
      <c r="V5" s="111"/>
      <c r="W5" s="113">
        <v>1.4029</v>
      </c>
      <c r="X5" s="29"/>
      <c r="Y5" s="112"/>
      <c r="Z5" s="112"/>
    </row>
    <row r="6" spans="1:28" ht="52.8" x14ac:dyDescent="0.25">
      <c r="A6" s="19" t="s">
        <v>75</v>
      </c>
      <c r="B6" s="20" t="s">
        <v>77</v>
      </c>
      <c r="C6" s="21" t="s">
        <v>810</v>
      </c>
      <c r="D6" s="21" t="s">
        <v>1538</v>
      </c>
      <c r="E6" s="21" t="s">
        <v>811</v>
      </c>
      <c r="F6" s="21" t="s">
        <v>1696</v>
      </c>
      <c r="G6" s="21" t="s">
        <v>812</v>
      </c>
      <c r="H6" s="53"/>
      <c r="I6" s="21" t="s">
        <v>3</v>
      </c>
      <c r="J6" s="21" t="s">
        <v>150</v>
      </c>
      <c r="K6" s="21" t="s">
        <v>1694</v>
      </c>
      <c r="L6" s="21" t="s">
        <v>66</v>
      </c>
      <c r="M6" s="21" t="s">
        <v>1695</v>
      </c>
      <c r="N6" s="21" t="s">
        <v>67</v>
      </c>
      <c r="O6" s="21" t="s">
        <v>194</v>
      </c>
      <c r="P6" s="21" t="s">
        <v>65</v>
      </c>
      <c r="Q6" s="21" t="s">
        <v>152</v>
      </c>
      <c r="R6" s="21" t="s">
        <v>1735</v>
      </c>
      <c r="S6" s="53"/>
      <c r="T6" s="21" t="s">
        <v>1639</v>
      </c>
      <c r="U6" s="21" t="s">
        <v>1640</v>
      </c>
      <c r="V6" s="21" t="s">
        <v>1736</v>
      </c>
      <c r="W6" s="21" t="s">
        <v>1693</v>
      </c>
      <c r="X6" s="21" t="s">
        <v>1617</v>
      </c>
      <c r="Y6" s="21" t="s">
        <v>813</v>
      </c>
      <c r="Z6" s="97" t="s">
        <v>814</v>
      </c>
    </row>
    <row r="7" spans="1:28" s="81" customFormat="1" x14ac:dyDescent="0.25">
      <c r="A7" s="192" t="s">
        <v>196</v>
      </c>
      <c r="B7" s="193" t="s">
        <v>1636</v>
      </c>
      <c r="C7" s="194" t="s">
        <v>198</v>
      </c>
      <c r="D7" s="194" t="s">
        <v>317</v>
      </c>
      <c r="E7" s="194" t="s">
        <v>1637</v>
      </c>
      <c r="F7" s="194" t="s">
        <v>1638</v>
      </c>
      <c r="G7" s="195" t="s">
        <v>1641</v>
      </c>
      <c r="H7" s="98"/>
      <c r="I7" s="196" t="s">
        <v>1642</v>
      </c>
      <c r="J7" s="197" t="s">
        <v>1643</v>
      </c>
      <c r="K7" s="197" t="s">
        <v>1644</v>
      </c>
      <c r="L7" s="198" t="s">
        <v>1645</v>
      </c>
      <c r="M7" s="198" t="s">
        <v>1646</v>
      </c>
      <c r="N7" s="198" t="s">
        <v>14</v>
      </c>
      <c r="O7" s="199" t="s">
        <v>1647</v>
      </c>
      <c r="P7" s="200" t="s">
        <v>1648</v>
      </c>
      <c r="Q7" s="200" t="s">
        <v>63</v>
      </c>
      <c r="R7" s="201" t="s">
        <v>1649</v>
      </c>
      <c r="S7" s="98"/>
      <c r="T7" s="202" t="s">
        <v>1650</v>
      </c>
      <c r="U7" s="203" t="s">
        <v>1651</v>
      </c>
      <c r="V7" s="204" t="s">
        <v>1585</v>
      </c>
      <c r="W7" s="205"/>
      <c r="X7" s="205"/>
      <c r="Y7" s="206" t="s">
        <v>1652</v>
      </c>
      <c r="Z7" s="201" t="s">
        <v>1653</v>
      </c>
    </row>
    <row r="8" spans="1:28" x14ac:dyDescent="0.25">
      <c r="A8" s="172" t="s">
        <v>195</v>
      </c>
      <c r="B8" s="52" t="str">
        <f t="shared" ref="B8:B71" si="0">VLOOKUP($A8, Data_Tab, 6, FALSE)</f>
        <v>HEART TRANSPLANT OR IMPLANT OF HEART ASSIST SYSTEM W MCC</v>
      </c>
      <c r="C8" s="49">
        <f t="shared" ref="C8:C71" si="1">VLOOKUP($A8, Data_Tab, 8, FALSE)</f>
        <v>0</v>
      </c>
      <c r="D8" s="49">
        <f t="shared" ref="D8:D71" si="2">VLOOKUP($A8, Data_Tab, 9, FALSE)</f>
        <v>0</v>
      </c>
      <c r="E8" s="49">
        <f t="shared" ref="E8:E71" si="3">VLOOKUP($A8, Data_Tab, 12, FALSE)</f>
        <v>0</v>
      </c>
      <c r="F8" s="49">
        <f t="shared" ref="F8:F71" si="4">VLOOKUP($A8, Data_Tab, 13, FALSE)</f>
        <v>0</v>
      </c>
      <c r="G8" s="158">
        <f t="shared" ref="G8:G71" si="5">VLOOKUP($A8, Data_Tab, 14, FALSE)</f>
        <v>0</v>
      </c>
      <c r="H8" s="98"/>
      <c r="I8" s="207">
        <f t="shared" ref="I8:I71" si="6">VLOOKUP($A8, Data_Tab, 16, FALSE)</f>
        <v>0</v>
      </c>
      <c r="J8" s="108">
        <f t="shared" ref="J8:J71" si="7">VLOOKUP($A8, Data_Tab, 17, FALSE)</f>
        <v>0</v>
      </c>
      <c r="K8" s="108">
        <f t="shared" ref="K8:K71" si="8">VLOOKUP($A8, Data_Tab, 18, FALSE)</f>
        <v>0</v>
      </c>
      <c r="L8" s="106">
        <f t="shared" ref="L8:L71" si="9">VLOOKUP($A8, Data_Tab, 19, FALSE)</f>
        <v>37.5</v>
      </c>
      <c r="M8" s="106">
        <f t="shared" ref="M8:M71" si="10">VLOOKUP($A8, Data_Tab, 20, FALSE)</f>
        <v>0</v>
      </c>
      <c r="N8" s="106">
        <f t="shared" ref="N8:N71" si="11">VLOOKUP($A8, Data_Tab, 21, FALSE)</f>
        <v>29.1</v>
      </c>
      <c r="O8" s="12">
        <f t="shared" ref="O8:O71" si="12">VLOOKUP($A8, Data_Tab, 22, FALSE)</f>
        <v>0</v>
      </c>
      <c r="P8" s="102">
        <f t="shared" ref="P8:P71" si="13">VLOOKUP($A8, Data_Tab, 23, FALSE)</f>
        <v>0</v>
      </c>
      <c r="Q8" s="102">
        <f t="shared" ref="Q8:Q71" si="14">VLOOKUP($A8, Data_Tab, 32, FALSE)</f>
        <v>26.410599999999999</v>
      </c>
      <c r="R8" s="160" t="str">
        <f t="shared" ref="R8:R71" si="15">VLOOKUP($A8, Data_Tab, 36, FALSE)</f>
        <v>Z</v>
      </c>
      <c r="S8" s="98"/>
      <c r="T8" s="184" t="str">
        <f t="shared" ref="T8:T71" si="16">IFERROR(VLOOKUP($A8, Previous_Update, 5, FALSE), "")</f>
        <v>Z</v>
      </c>
      <c r="U8" s="102">
        <f t="shared" ref="U8:U71" si="17">IFERROR(VLOOKUP($A8, Previous_Update, 4, FALSE), "")</f>
        <v>25.424099999999999</v>
      </c>
      <c r="V8" s="102">
        <f>IFERROR(VLOOKUP($A8, Data_Tab, 39, FALSE),"")</f>
        <v>26.410599999999999</v>
      </c>
      <c r="W8" s="102">
        <f>IF(R8 = "Z", Q8, ROUND(Q8 * $W$5, 4))</f>
        <v>26.410599999999999</v>
      </c>
      <c r="X8" s="102">
        <f t="shared" ref="X8" si="18">W8 - V8</f>
        <v>0</v>
      </c>
      <c r="Y8" s="103">
        <f>IF(U8 &lt;&gt; "", IF(V8 &lt;&gt; "", V8 - U8, ""), "")</f>
        <v>0.98649999999999949</v>
      </c>
      <c r="Z8" s="100">
        <f>IF(Y8 = "", "", Y8 / U8)</f>
        <v>3.880176682753763E-2</v>
      </c>
      <c r="AA8" s="8"/>
      <c r="AB8" s="8"/>
    </row>
    <row r="9" spans="1:28" x14ac:dyDescent="0.25">
      <c r="A9" s="172" t="s">
        <v>197</v>
      </c>
      <c r="B9" s="52" t="str">
        <f t="shared" si="0"/>
        <v>HEART TRANSPLANT OR IMPLANT OF HEART ASSIST SYSTEM W/O MCC</v>
      </c>
      <c r="C9" s="49">
        <f t="shared" si="1"/>
        <v>0</v>
      </c>
      <c r="D9" s="49">
        <f t="shared" si="2"/>
        <v>0</v>
      </c>
      <c r="E9" s="49">
        <f t="shared" si="3"/>
        <v>0</v>
      </c>
      <c r="F9" s="49">
        <f t="shared" si="4"/>
        <v>0</v>
      </c>
      <c r="G9" s="158">
        <f t="shared" si="5"/>
        <v>0</v>
      </c>
      <c r="H9" s="98"/>
      <c r="I9" s="207">
        <f t="shared" si="6"/>
        <v>0</v>
      </c>
      <c r="J9" s="108">
        <f t="shared" si="7"/>
        <v>0</v>
      </c>
      <c r="K9" s="108">
        <f t="shared" si="8"/>
        <v>0</v>
      </c>
      <c r="L9" s="106">
        <f t="shared" si="9"/>
        <v>18</v>
      </c>
      <c r="M9" s="106">
        <f t="shared" si="10"/>
        <v>0</v>
      </c>
      <c r="N9" s="106">
        <f t="shared" si="11"/>
        <v>15.1</v>
      </c>
      <c r="O9" s="12">
        <f t="shared" si="12"/>
        <v>0</v>
      </c>
      <c r="P9" s="102">
        <f t="shared" si="13"/>
        <v>0</v>
      </c>
      <c r="Q9" s="102">
        <f t="shared" si="14"/>
        <v>13.422700000000001</v>
      </c>
      <c r="R9" s="160" t="str">
        <f t="shared" si="15"/>
        <v>Z</v>
      </c>
      <c r="S9" s="98"/>
      <c r="T9" s="184" t="str">
        <f t="shared" si="16"/>
        <v>Z</v>
      </c>
      <c r="U9" s="102">
        <f t="shared" si="17"/>
        <v>15.2462</v>
      </c>
      <c r="V9" s="102">
        <f t="shared" ref="V9:V71" si="19">IFERROR(VLOOKUP($A9, Data_Tab, 39, FALSE),"")</f>
        <v>13.422700000000001</v>
      </c>
      <c r="W9" s="102">
        <f t="shared" ref="W9:W72" si="20">IF(R9 = "Z", Q9, ROUND(Q9 * $W$5, 4))</f>
        <v>13.422700000000001</v>
      </c>
      <c r="X9" s="102">
        <f t="shared" ref="X9:X72" si="21">W9 - V9</f>
        <v>0</v>
      </c>
      <c r="Y9" s="103">
        <f t="shared" ref="Y9:Y72" si="22">IF(U9 &lt;&gt; "", IF(V9 &lt;&gt; "", V9 - U9, ""), "")</f>
        <v>-1.8234999999999992</v>
      </c>
      <c r="Z9" s="100">
        <f t="shared" ref="Z9:Z72" si="23">IF(Y9 = "", "", Y9 / U9)</f>
        <v>-0.11960357334942473</v>
      </c>
      <c r="AA9" s="8"/>
      <c r="AB9" s="8"/>
    </row>
    <row r="10" spans="1:28" x14ac:dyDescent="0.25">
      <c r="A10" s="172" t="s">
        <v>199</v>
      </c>
      <c r="B10" s="52" t="str">
        <f t="shared" si="0"/>
        <v>ECMO OR TRACH W MV &gt;96 HRS OR PDX EXC FACE, MOUTH &amp; NECK W MAJ O.R.</v>
      </c>
      <c r="C10" s="49">
        <f t="shared" si="1"/>
        <v>81</v>
      </c>
      <c r="D10" s="49">
        <f t="shared" si="2"/>
        <v>31</v>
      </c>
      <c r="E10" s="49">
        <f t="shared" si="3"/>
        <v>357248.28</v>
      </c>
      <c r="F10" s="49">
        <f t="shared" si="4"/>
        <v>195248.08</v>
      </c>
      <c r="G10" s="158">
        <f t="shared" si="5"/>
        <v>37.119999999999997</v>
      </c>
      <c r="H10" s="98"/>
      <c r="I10" s="207">
        <f t="shared" si="6"/>
        <v>80</v>
      </c>
      <c r="J10" s="108">
        <f t="shared" si="7"/>
        <v>347942.52</v>
      </c>
      <c r="K10" s="108">
        <f t="shared" si="8"/>
        <v>177718.79</v>
      </c>
      <c r="L10" s="106">
        <f t="shared" si="9"/>
        <v>36.14</v>
      </c>
      <c r="M10" s="106">
        <f t="shared" si="10"/>
        <v>21.03</v>
      </c>
      <c r="N10" s="106">
        <f t="shared" si="11"/>
        <v>30.58</v>
      </c>
      <c r="O10" s="12">
        <f t="shared" si="12"/>
        <v>1</v>
      </c>
      <c r="P10" s="102">
        <f t="shared" si="13"/>
        <v>14.3064</v>
      </c>
      <c r="Q10" s="102">
        <f t="shared" si="14"/>
        <v>11.44</v>
      </c>
      <c r="R10" s="160" t="str">
        <f t="shared" si="15"/>
        <v>A</v>
      </c>
      <c r="S10" s="98"/>
      <c r="T10" s="184" t="str">
        <f t="shared" si="16"/>
        <v>A</v>
      </c>
      <c r="U10" s="102">
        <f t="shared" si="17"/>
        <v>15.8347</v>
      </c>
      <c r="V10" s="102">
        <f t="shared" si="19"/>
        <v>16.049199999999999</v>
      </c>
      <c r="W10" s="102">
        <f t="shared" si="20"/>
        <v>16.049199999999999</v>
      </c>
      <c r="X10" s="102">
        <f t="shared" si="21"/>
        <v>0</v>
      </c>
      <c r="Y10" s="103">
        <f t="shared" si="22"/>
        <v>0.21449999999999925</v>
      </c>
      <c r="Z10" s="100">
        <f t="shared" si="23"/>
        <v>1.3546199170176843E-2</v>
      </c>
      <c r="AA10" s="8"/>
      <c r="AB10" s="8"/>
    </row>
    <row r="11" spans="1:28" x14ac:dyDescent="0.25">
      <c r="A11" s="172" t="s">
        <v>200</v>
      </c>
      <c r="B11" s="52" t="str">
        <f t="shared" si="0"/>
        <v>TRACH W MV &gt;96 HRS OR PDX EXC FACE, MOUTH &amp; NECK W/O MAJ O.R.</v>
      </c>
      <c r="C11" s="49">
        <f t="shared" si="1"/>
        <v>83</v>
      </c>
      <c r="D11" s="49">
        <f t="shared" si="2"/>
        <v>29</v>
      </c>
      <c r="E11" s="49">
        <f t="shared" si="3"/>
        <v>265662.15999999997</v>
      </c>
      <c r="F11" s="49">
        <f t="shared" si="4"/>
        <v>158855.99</v>
      </c>
      <c r="G11" s="158">
        <f t="shared" si="5"/>
        <v>36.17</v>
      </c>
      <c r="H11" s="98"/>
      <c r="I11" s="207">
        <f t="shared" si="6"/>
        <v>81</v>
      </c>
      <c r="J11" s="108">
        <f t="shared" si="7"/>
        <v>247978.06</v>
      </c>
      <c r="K11" s="108">
        <f t="shared" si="8"/>
        <v>113329.3</v>
      </c>
      <c r="L11" s="106">
        <f t="shared" si="9"/>
        <v>34.49</v>
      </c>
      <c r="M11" s="106">
        <f t="shared" si="10"/>
        <v>14.8</v>
      </c>
      <c r="N11" s="106">
        <f t="shared" si="11"/>
        <v>30.03</v>
      </c>
      <c r="O11" s="12">
        <f t="shared" si="12"/>
        <v>1</v>
      </c>
      <c r="P11" s="102">
        <f t="shared" si="13"/>
        <v>10.196099999999999</v>
      </c>
      <c r="Q11" s="102">
        <f t="shared" si="14"/>
        <v>8.6740999999999993</v>
      </c>
      <c r="R11" s="160" t="str">
        <f t="shared" si="15"/>
        <v>A</v>
      </c>
      <c r="S11" s="98"/>
      <c r="T11" s="184" t="str">
        <f t="shared" si="16"/>
        <v>A</v>
      </c>
      <c r="U11" s="102">
        <f t="shared" si="17"/>
        <v>11.658200000000001</v>
      </c>
      <c r="V11" s="102">
        <f t="shared" si="19"/>
        <v>12.168900000000001</v>
      </c>
      <c r="W11" s="102">
        <f t="shared" si="20"/>
        <v>12.168900000000001</v>
      </c>
      <c r="X11" s="102">
        <f t="shared" si="21"/>
        <v>0</v>
      </c>
      <c r="Y11" s="103">
        <f t="shared" si="22"/>
        <v>0.51069999999999993</v>
      </c>
      <c r="Z11" s="100">
        <f t="shared" si="23"/>
        <v>4.3806076409737341E-2</v>
      </c>
      <c r="AA11" s="8"/>
      <c r="AB11" s="8"/>
    </row>
    <row r="12" spans="1:28" x14ac:dyDescent="0.25">
      <c r="A12" s="174" t="s">
        <v>201</v>
      </c>
      <c r="B12" s="142" t="str">
        <f t="shared" si="0"/>
        <v>LIVER TRANSPLANT W MCC OR INTESTINAL TRANSPLANT</v>
      </c>
      <c r="C12" s="143">
        <f t="shared" si="1"/>
        <v>0</v>
      </c>
      <c r="D12" s="143">
        <f t="shared" si="2"/>
        <v>0</v>
      </c>
      <c r="E12" s="143">
        <f t="shared" si="3"/>
        <v>0</v>
      </c>
      <c r="F12" s="143">
        <f t="shared" si="4"/>
        <v>0</v>
      </c>
      <c r="G12" s="159">
        <f t="shared" si="5"/>
        <v>0</v>
      </c>
      <c r="H12" s="98"/>
      <c r="I12" s="208">
        <f t="shared" si="6"/>
        <v>0</v>
      </c>
      <c r="J12" s="144">
        <f t="shared" si="7"/>
        <v>0</v>
      </c>
      <c r="K12" s="144">
        <f t="shared" si="8"/>
        <v>0</v>
      </c>
      <c r="L12" s="145">
        <f t="shared" si="9"/>
        <v>20</v>
      </c>
      <c r="M12" s="145">
        <f t="shared" si="10"/>
        <v>0</v>
      </c>
      <c r="N12" s="145">
        <f t="shared" si="11"/>
        <v>14.6</v>
      </c>
      <c r="O12" s="146">
        <f t="shared" si="12"/>
        <v>0</v>
      </c>
      <c r="P12" s="147">
        <f t="shared" si="13"/>
        <v>0</v>
      </c>
      <c r="Q12" s="147">
        <f t="shared" si="14"/>
        <v>10.2545</v>
      </c>
      <c r="R12" s="161" t="str">
        <f t="shared" si="15"/>
        <v>Z</v>
      </c>
      <c r="S12" s="98"/>
      <c r="T12" s="185" t="str">
        <f t="shared" si="16"/>
        <v>Z</v>
      </c>
      <c r="U12" s="147">
        <f t="shared" si="17"/>
        <v>10.426500000000001</v>
      </c>
      <c r="V12" s="147">
        <f t="shared" si="19"/>
        <v>10.2545</v>
      </c>
      <c r="W12" s="147">
        <f t="shared" si="20"/>
        <v>10.2545</v>
      </c>
      <c r="X12" s="147">
        <f t="shared" si="21"/>
        <v>0</v>
      </c>
      <c r="Y12" s="104">
        <f t="shared" si="22"/>
        <v>-0.1720000000000006</v>
      </c>
      <c r="Z12" s="101">
        <f t="shared" si="23"/>
        <v>-1.6496427372560359E-2</v>
      </c>
      <c r="AA12" s="8"/>
      <c r="AB12" s="8"/>
    </row>
    <row r="13" spans="1:28" x14ac:dyDescent="0.25">
      <c r="A13" s="172" t="s">
        <v>202</v>
      </c>
      <c r="B13" s="52" t="str">
        <f t="shared" si="0"/>
        <v>LIVER TRANSPLANT W/O MCC</v>
      </c>
      <c r="C13" s="49">
        <f t="shared" si="1"/>
        <v>0</v>
      </c>
      <c r="D13" s="49">
        <f t="shared" si="2"/>
        <v>0</v>
      </c>
      <c r="E13" s="49">
        <f t="shared" si="3"/>
        <v>0</v>
      </c>
      <c r="F13" s="49">
        <f t="shared" si="4"/>
        <v>0</v>
      </c>
      <c r="G13" s="158">
        <f t="shared" si="5"/>
        <v>0</v>
      </c>
      <c r="H13" s="98"/>
      <c r="I13" s="207">
        <f t="shared" si="6"/>
        <v>0</v>
      </c>
      <c r="J13" s="108">
        <f t="shared" si="7"/>
        <v>0</v>
      </c>
      <c r="K13" s="108">
        <f t="shared" si="8"/>
        <v>0</v>
      </c>
      <c r="L13" s="106">
        <f t="shared" si="9"/>
        <v>8.6</v>
      </c>
      <c r="M13" s="106">
        <f t="shared" si="10"/>
        <v>0</v>
      </c>
      <c r="N13" s="106">
        <f t="shared" si="11"/>
        <v>7.9</v>
      </c>
      <c r="O13" s="12">
        <f t="shared" si="12"/>
        <v>0</v>
      </c>
      <c r="P13" s="102">
        <f t="shared" si="13"/>
        <v>0</v>
      </c>
      <c r="Q13" s="102">
        <f t="shared" si="14"/>
        <v>4.8654999999999999</v>
      </c>
      <c r="R13" s="160" t="str">
        <f t="shared" si="15"/>
        <v>Z</v>
      </c>
      <c r="S13" s="98"/>
      <c r="T13" s="184" t="str">
        <f t="shared" si="16"/>
        <v>Z</v>
      </c>
      <c r="U13" s="102">
        <f t="shared" si="17"/>
        <v>4.4988000000000001</v>
      </c>
      <c r="V13" s="102">
        <f t="shared" si="19"/>
        <v>4.8654999999999999</v>
      </c>
      <c r="W13" s="102">
        <f t="shared" si="20"/>
        <v>4.8654999999999999</v>
      </c>
      <c r="X13" s="102">
        <f t="shared" si="21"/>
        <v>0</v>
      </c>
      <c r="Y13" s="103">
        <f t="shared" si="22"/>
        <v>0.3666999999999998</v>
      </c>
      <c r="Z13" s="100">
        <f t="shared" si="23"/>
        <v>8.1510625055570329E-2</v>
      </c>
      <c r="AA13" s="8"/>
      <c r="AB13" s="8"/>
    </row>
    <row r="14" spans="1:28" x14ac:dyDescent="0.25">
      <c r="A14" s="172" t="s">
        <v>203</v>
      </c>
      <c r="B14" s="52" t="str">
        <f t="shared" si="0"/>
        <v>LUNG TRANSPLANT</v>
      </c>
      <c r="C14" s="49">
        <f t="shared" si="1"/>
        <v>0</v>
      </c>
      <c r="D14" s="49">
        <f t="shared" si="2"/>
        <v>0</v>
      </c>
      <c r="E14" s="49">
        <f t="shared" si="3"/>
        <v>0</v>
      </c>
      <c r="F14" s="49">
        <f t="shared" si="4"/>
        <v>0</v>
      </c>
      <c r="G14" s="158">
        <f t="shared" si="5"/>
        <v>0</v>
      </c>
      <c r="H14" s="98"/>
      <c r="I14" s="207">
        <f t="shared" si="6"/>
        <v>0</v>
      </c>
      <c r="J14" s="108">
        <f t="shared" si="7"/>
        <v>0</v>
      </c>
      <c r="K14" s="108">
        <f t="shared" si="8"/>
        <v>0</v>
      </c>
      <c r="L14" s="106">
        <f t="shared" si="9"/>
        <v>20.2</v>
      </c>
      <c r="M14" s="106">
        <f t="shared" si="10"/>
        <v>0</v>
      </c>
      <c r="N14" s="106">
        <f t="shared" si="11"/>
        <v>16.7</v>
      </c>
      <c r="O14" s="12">
        <f t="shared" si="12"/>
        <v>0</v>
      </c>
      <c r="P14" s="102">
        <f t="shared" si="13"/>
        <v>0</v>
      </c>
      <c r="Q14" s="102">
        <f t="shared" si="14"/>
        <v>10.651</v>
      </c>
      <c r="R14" s="160" t="str">
        <f t="shared" si="15"/>
        <v>Z</v>
      </c>
      <c r="S14" s="98"/>
      <c r="T14" s="184" t="str">
        <f t="shared" si="16"/>
        <v>Z</v>
      </c>
      <c r="U14" s="102">
        <f t="shared" si="17"/>
        <v>9.7870000000000008</v>
      </c>
      <c r="V14" s="102">
        <f t="shared" si="19"/>
        <v>10.651</v>
      </c>
      <c r="W14" s="102">
        <f t="shared" si="20"/>
        <v>10.651</v>
      </c>
      <c r="X14" s="102">
        <f t="shared" si="21"/>
        <v>0</v>
      </c>
      <c r="Y14" s="103">
        <f t="shared" si="22"/>
        <v>0.86399999999999899</v>
      </c>
      <c r="Z14" s="100">
        <f t="shared" si="23"/>
        <v>8.8280371921937148E-2</v>
      </c>
      <c r="AA14" s="8"/>
      <c r="AB14" s="8"/>
    </row>
    <row r="15" spans="1:28" x14ac:dyDescent="0.25">
      <c r="A15" s="172" t="s">
        <v>204</v>
      </c>
      <c r="B15" s="52" t="str">
        <f t="shared" si="0"/>
        <v>SIMULTANEOUS PANCREAS/KIDNEY TRANSPLANT</v>
      </c>
      <c r="C15" s="49">
        <f t="shared" si="1"/>
        <v>0</v>
      </c>
      <c r="D15" s="49">
        <f t="shared" si="2"/>
        <v>0</v>
      </c>
      <c r="E15" s="49">
        <f t="shared" si="3"/>
        <v>0</v>
      </c>
      <c r="F15" s="49">
        <f t="shared" si="4"/>
        <v>0</v>
      </c>
      <c r="G15" s="158">
        <f t="shared" si="5"/>
        <v>0</v>
      </c>
      <c r="H15" s="98"/>
      <c r="I15" s="207">
        <f t="shared" si="6"/>
        <v>0</v>
      </c>
      <c r="J15" s="108">
        <f t="shared" si="7"/>
        <v>0</v>
      </c>
      <c r="K15" s="108">
        <f t="shared" si="8"/>
        <v>0</v>
      </c>
      <c r="L15" s="106">
        <f t="shared" si="9"/>
        <v>10.1</v>
      </c>
      <c r="M15" s="106">
        <f t="shared" si="10"/>
        <v>0</v>
      </c>
      <c r="N15" s="106">
        <f t="shared" si="11"/>
        <v>8.9</v>
      </c>
      <c r="O15" s="12">
        <f t="shared" si="12"/>
        <v>0</v>
      </c>
      <c r="P15" s="102">
        <f t="shared" si="13"/>
        <v>0</v>
      </c>
      <c r="Q15" s="102">
        <f t="shared" si="14"/>
        <v>5.2489999999999997</v>
      </c>
      <c r="R15" s="160" t="str">
        <f t="shared" si="15"/>
        <v>Z</v>
      </c>
      <c r="S15" s="98"/>
      <c r="T15" s="184" t="str">
        <f t="shared" si="16"/>
        <v>Z</v>
      </c>
      <c r="U15" s="102">
        <f t="shared" si="17"/>
        <v>5.0587</v>
      </c>
      <c r="V15" s="102">
        <f t="shared" si="19"/>
        <v>5.2489999999999997</v>
      </c>
      <c r="W15" s="102">
        <f t="shared" si="20"/>
        <v>5.2489999999999997</v>
      </c>
      <c r="X15" s="102">
        <f t="shared" si="21"/>
        <v>0</v>
      </c>
      <c r="Y15" s="103">
        <f t="shared" si="22"/>
        <v>0.19029999999999969</v>
      </c>
      <c r="Z15" s="100">
        <f t="shared" si="23"/>
        <v>3.7618360448336469E-2</v>
      </c>
      <c r="AA15" s="8"/>
      <c r="AB15" s="8"/>
    </row>
    <row r="16" spans="1:28" x14ac:dyDescent="0.25">
      <c r="A16" s="172" t="s">
        <v>205</v>
      </c>
      <c r="B16" s="52" t="str">
        <f t="shared" si="0"/>
        <v>PANCREAS TRANSPLANT</v>
      </c>
      <c r="C16" s="49">
        <f t="shared" si="1"/>
        <v>0</v>
      </c>
      <c r="D16" s="49">
        <f t="shared" si="2"/>
        <v>0</v>
      </c>
      <c r="E16" s="49">
        <f t="shared" si="3"/>
        <v>0</v>
      </c>
      <c r="F16" s="49">
        <f t="shared" si="4"/>
        <v>0</v>
      </c>
      <c r="G16" s="158">
        <f t="shared" si="5"/>
        <v>0</v>
      </c>
      <c r="H16" s="98"/>
      <c r="I16" s="207">
        <f t="shared" si="6"/>
        <v>0</v>
      </c>
      <c r="J16" s="108">
        <f t="shared" si="7"/>
        <v>0</v>
      </c>
      <c r="K16" s="108">
        <f t="shared" si="8"/>
        <v>0</v>
      </c>
      <c r="L16" s="106">
        <f t="shared" si="9"/>
        <v>8.5</v>
      </c>
      <c r="M16" s="106">
        <f t="shared" si="10"/>
        <v>0</v>
      </c>
      <c r="N16" s="106">
        <f t="shared" si="11"/>
        <v>7.8</v>
      </c>
      <c r="O16" s="12">
        <f t="shared" si="12"/>
        <v>0</v>
      </c>
      <c r="P16" s="102">
        <f t="shared" si="13"/>
        <v>0</v>
      </c>
      <c r="Q16" s="102">
        <f t="shared" si="14"/>
        <v>4.5138999999999996</v>
      </c>
      <c r="R16" s="160" t="str">
        <f t="shared" si="15"/>
        <v>Z</v>
      </c>
      <c r="S16" s="98"/>
      <c r="T16" s="184" t="str">
        <f t="shared" si="16"/>
        <v>Z</v>
      </c>
      <c r="U16" s="102">
        <f t="shared" si="17"/>
        <v>4.3617999999999997</v>
      </c>
      <c r="V16" s="102">
        <f t="shared" si="19"/>
        <v>4.5138999999999996</v>
      </c>
      <c r="W16" s="102">
        <f t="shared" si="20"/>
        <v>4.5138999999999996</v>
      </c>
      <c r="X16" s="102">
        <f t="shared" si="21"/>
        <v>0</v>
      </c>
      <c r="Y16" s="103">
        <f t="shared" si="22"/>
        <v>0.1520999999999999</v>
      </c>
      <c r="Z16" s="100">
        <f t="shared" si="23"/>
        <v>3.4870924847539987E-2</v>
      </c>
      <c r="AA16" s="8"/>
      <c r="AB16" s="8"/>
    </row>
    <row r="17" spans="1:28" x14ac:dyDescent="0.25">
      <c r="A17" s="174" t="s">
        <v>206</v>
      </c>
      <c r="B17" s="142" t="str">
        <f t="shared" si="0"/>
        <v>TRACHEOSTOMY FOR FACE, MOUTH &amp; NECK DIAGNOSES OR LARYNGECTOMY W MCC</v>
      </c>
      <c r="C17" s="143">
        <f t="shared" si="1"/>
        <v>20</v>
      </c>
      <c r="D17" s="143">
        <f t="shared" si="2"/>
        <v>2</v>
      </c>
      <c r="E17" s="143">
        <f t="shared" si="3"/>
        <v>150006.98000000001</v>
      </c>
      <c r="F17" s="143">
        <f t="shared" si="4"/>
        <v>100800.51</v>
      </c>
      <c r="G17" s="159">
        <f t="shared" si="5"/>
        <v>15.9</v>
      </c>
      <c r="H17" s="98"/>
      <c r="I17" s="208">
        <f t="shared" si="6"/>
        <v>19</v>
      </c>
      <c r="J17" s="144">
        <f t="shared" si="7"/>
        <v>133350.49</v>
      </c>
      <c r="K17" s="144">
        <f t="shared" si="8"/>
        <v>71740.81</v>
      </c>
      <c r="L17" s="145">
        <f t="shared" si="9"/>
        <v>15.37</v>
      </c>
      <c r="M17" s="145">
        <f t="shared" si="10"/>
        <v>7.28</v>
      </c>
      <c r="N17" s="145">
        <f t="shared" si="11"/>
        <v>13.68</v>
      </c>
      <c r="O17" s="146">
        <f t="shared" si="12"/>
        <v>1</v>
      </c>
      <c r="P17" s="147">
        <f t="shared" si="13"/>
        <v>5.4829999999999997</v>
      </c>
      <c r="Q17" s="147">
        <f t="shared" si="14"/>
        <v>6.5564999999999998</v>
      </c>
      <c r="R17" s="161" t="str">
        <f t="shared" si="15"/>
        <v>AP</v>
      </c>
      <c r="S17" s="98"/>
      <c r="T17" s="185" t="str">
        <f t="shared" si="16"/>
        <v>A</v>
      </c>
      <c r="U17" s="147">
        <f t="shared" si="17"/>
        <v>5.9454000000000002</v>
      </c>
      <c r="V17" s="147">
        <f t="shared" si="19"/>
        <v>9.1981000000000002</v>
      </c>
      <c r="W17" s="147">
        <f t="shared" si="20"/>
        <v>9.1981000000000002</v>
      </c>
      <c r="X17" s="147">
        <f t="shared" si="21"/>
        <v>0</v>
      </c>
      <c r="Y17" s="104">
        <f t="shared" si="22"/>
        <v>3.2526999999999999</v>
      </c>
      <c r="Z17" s="101">
        <f t="shared" si="23"/>
        <v>0.54709523328960197</v>
      </c>
      <c r="AA17" s="8"/>
      <c r="AB17" s="8"/>
    </row>
    <row r="18" spans="1:28" x14ac:dyDescent="0.25">
      <c r="A18" s="172" t="s">
        <v>207</v>
      </c>
      <c r="B18" s="52" t="str">
        <f t="shared" si="0"/>
        <v>TRACHEOSTOMY FOR FACE, MOUTH &amp; NECK DIAGNOSES OR LARYNGECTOMY W CC</v>
      </c>
      <c r="C18" s="49">
        <f t="shared" si="1"/>
        <v>13</v>
      </c>
      <c r="D18" s="49">
        <f t="shared" si="2"/>
        <v>8</v>
      </c>
      <c r="E18" s="49">
        <f t="shared" si="3"/>
        <v>140379.21</v>
      </c>
      <c r="F18" s="49">
        <f t="shared" si="4"/>
        <v>69424.320000000007</v>
      </c>
      <c r="G18" s="158">
        <f t="shared" si="5"/>
        <v>9.4600000000000009</v>
      </c>
      <c r="H18" s="98"/>
      <c r="I18" s="207">
        <f t="shared" si="6"/>
        <v>13</v>
      </c>
      <c r="J18" s="108">
        <f t="shared" si="7"/>
        <v>140379.21</v>
      </c>
      <c r="K18" s="108">
        <f t="shared" si="8"/>
        <v>69424.320000000007</v>
      </c>
      <c r="L18" s="106">
        <f t="shared" si="9"/>
        <v>9.4600000000000009</v>
      </c>
      <c r="M18" s="106">
        <f t="shared" si="10"/>
        <v>3.71</v>
      </c>
      <c r="N18" s="106">
        <f t="shared" si="11"/>
        <v>8.8800000000000008</v>
      </c>
      <c r="O18" s="12">
        <f t="shared" si="12"/>
        <v>1</v>
      </c>
      <c r="P18" s="102">
        <f t="shared" si="13"/>
        <v>5.7720000000000002</v>
      </c>
      <c r="Q18" s="102">
        <f t="shared" si="14"/>
        <v>3.9944999999999999</v>
      </c>
      <c r="R18" s="160" t="str">
        <f t="shared" si="15"/>
        <v>AP</v>
      </c>
      <c r="S18" s="98"/>
      <c r="T18" s="184" t="str">
        <f t="shared" si="16"/>
        <v>A</v>
      </c>
      <c r="U18" s="102">
        <f t="shared" si="17"/>
        <v>5.3301999999999996</v>
      </c>
      <c r="V18" s="102">
        <f t="shared" si="19"/>
        <v>5.6039000000000003</v>
      </c>
      <c r="W18" s="102">
        <f t="shared" si="20"/>
        <v>5.6039000000000003</v>
      </c>
      <c r="X18" s="102">
        <f t="shared" si="21"/>
        <v>0</v>
      </c>
      <c r="Y18" s="103">
        <f t="shared" si="22"/>
        <v>0.27370000000000072</v>
      </c>
      <c r="Z18" s="100">
        <f t="shared" si="23"/>
        <v>5.1348917489024939E-2</v>
      </c>
      <c r="AA18" s="8"/>
      <c r="AB18" s="8"/>
    </row>
    <row r="19" spans="1:28" x14ac:dyDescent="0.25">
      <c r="A19" s="172" t="s">
        <v>208</v>
      </c>
      <c r="B19" s="52" t="str">
        <f t="shared" si="0"/>
        <v>TRACHEOSTOMY FOR FACE, MOUTH &amp; NECK DIAGNOSES OR LARYNGECTOMY W/O CC/MCC</v>
      </c>
      <c r="C19" s="49">
        <f t="shared" si="1"/>
        <v>14</v>
      </c>
      <c r="D19" s="49">
        <f t="shared" si="2"/>
        <v>0</v>
      </c>
      <c r="E19" s="49">
        <f t="shared" si="3"/>
        <v>83748.800000000003</v>
      </c>
      <c r="F19" s="49">
        <f t="shared" si="4"/>
        <v>77286.679999999993</v>
      </c>
      <c r="G19" s="158">
        <f t="shared" si="5"/>
        <v>8.07</v>
      </c>
      <c r="H19" s="98"/>
      <c r="I19" s="207">
        <f t="shared" si="6"/>
        <v>14</v>
      </c>
      <c r="J19" s="108">
        <f t="shared" si="7"/>
        <v>83748.800000000003</v>
      </c>
      <c r="K19" s="108">
        <f t="shared" si="8"/>
        <v>77286.679999999993</v>
      </c>
      <c r="L19" s="106">
        <f t="shared" si="9"/>
        <v>8.07</v>
      </c>
      <c r="M19" s="106">
        <f t="shared" si="10"/>
        <v>4.53</v>
      </c>
      <c r="N19" s="106">
        <f t="shared" si="11"/>
        <v>6.7</v>
      </c>
      <c r="O19" s="12">
        <f t="shared" si="12"/>
        <v>1</v>
      </c>
      <c r="P19" s="102">
        <f t="shared" si="13"/>
        <v>3.4434999999999998</v>
      </c>
      <c r="Q19" s="102">
        <f t="shared" si="14"/>
        <v>3.5162</v>
      </c>
      <c r="R19" s="160" t="str">
        <f t="shared" si="15"/>
        <v>A</v>
      </c>
      <c r="S19" s="98"/>
      <c r="T19" s="184" t="str">
        <f t="shared" si="16"/>
        <v>A</v>
      </c>
      <c r="U19" s="102">
        <f t="shared" si="17"/>
        <v>2.399</v>
      </c>
      <c r="V19" s="102">
        <f t="shared" si="19"/>
        <v>4.9329000000000001</v>
      </c>
      <c r="W19" s="102">
        <f t="shared" si="20"/>
        <v>4.9329000000000001</v>
      </c>
      <c r="X19" s="102">
        <f t="shared" si="21"/>
        <v>0</v>
      </c>
      <c r="Y19" s="103">
        <f t="shared" si="22"/>
        <v>2.5339</v>
      </c>
      <c r="Z19" s="100">
        <f t="shared" si="23"/>
        <v>1.0562317632346812</v>
      </c>
      <c r="AA19" s="8"/>
      <c r="AB19" s="8"/>
    </row>
    <row r="20" spans="1:28" x14ac:dyDescent="0.25">
      <c r="A20" s="172" t="s">
        <v>209</v>
      </c>
      <c r="B20" s="52" t="str">
        <f t="shared" si="0"/>
        <v>ALLOGENEIC BONE MARROW TRANSPLANT</v>
      </c>
      <c r="C20" s="49">
        <f t="shared" si="1"/>
        <v>0</v>
      </c>
      <c r="D20" s="49">
        <f t="shared" si="2"/>
        <v>0</v>
      </c>
      <c r="E20" s="49">
        <f t="shared" si="3"/>
        <v>0</v>
      </c>
      <c r="F20" s="49">
        <f t="shared" si="4"/>
        <v>0</v>
      </c>
      <c r="G20" s="158">
        <f t="shared" si="5"/>
        <v>0</v>
      </c>
      <c r="H20" s="98"/>
      <c r="I20" s="207">
        <f t="shared" si="6"/>
        <v>0</v>
      </c>
      <c r="J20" s="108">
        <f t="shared" si="7"/>
        <v>0</v>
      </c>
      <c r="K20" s="108">
        <f t="shared" si="8"/>
        <v>0</v>
      </c>
      <c r="L20" s="106">
        <f t="shared" si="9"/>
        <v>27.4</v>
      </c>
      <c r="M20" s="106">
        <f t="shared" si="10"/>
        <v>0</v>
      </c>
      <c r="N20" s="106">
        <f t="shared" si="11"/>
        <v>24.1</v>
      </c>
      <c r="O20" s="12">
        <f t="shared" si="12"/>
        <v>0</v>
      </c>
      <c r="P20" s="102">
        <f t="shared" si="13"/>
        <v>0</v>
      </c>
      <c r="Q20" s="102">
        <f t="shared" si="14"/>
        <v>11.9503</v>
      </c>
      <c r="R20" s="160" t="str">
        <f t="shared" si="15"/>
        <v>Z</v>
      </c>
      <c r="S20" s="98"/>
      <c r="T20" s="184" t="str">
        <f t="shared" si="16"/>
        <v>Z</v>
      </c>
      <c r="U20" s="102">
        <f t="shared" si="17"/>
        <v>11.5855</v>
      </c>
      <c r="V20" s="102">
        <f t="shared" si="19"/>
        <v>11.9503</v>
      </c>
      <c r="W20" s="102">
        <f t="shared" si="20"/>
        <v>11.9503</v>
      </c>
      <c r="X20" s="102">
        <f t="shared" si="21"/>
        <v>0</v>
      </c>
      <c r="Y20" s="103">
        <f t="shared" si="22"/>
        <v>0.36480000000000068</v>
      </c>
      <c r="Z20" s="100">
        <f t="shared" si="23"/>
        <v>3.148763540632693E-2</v>
      </c>
      <c r="AA20" s="8"/>
      <c r="AB20" s="8"/>
    </row>
    <row r="21" spans="1:28" x14ac:dyDescent="0.25">
      <c r="A21" s="172" t="s">
        <v>210</v>
      </c>
      <c r="B21" s="52" t="str">
        <f t="shared" si="0"/>
        <v>AUTOLOGOUS BONE MARROW TRANSPLANT  W CC/MCC OR T-CELL IMMUNOTHERAPY</v>
      </c>
      <c r="C21" s="49">
        <f t="shared" si="1"/>
        <v>0</v>
      </c>
      <c r="D21" s="49">
        <f t="shared" si="2"/>
        <v>0</v>
      </c>
      <c r="E21" s="49">
        <f t="shared" si="3"/>
        <v>0</v>
      </c>
      <c r="F21" s="49">
        <f t="shared" si="4"/>
        <v>0</v>
      </c>
      <c r="G21" s="158">
        <f t="shared" si="5"/>
        <v>0</v>
      </c>
      <c r="H21" s="98"/>
      <c r="I21" s="207">
        <f t="shared" si="6"/>
        <v>0</v>
      </c>
      <c r="J21" s="108">
        <f t="shared" si="7"/>
        <v>0</v>
      </c>
      <c r="K21" s="108">
        <f t="shared" si="8"/>
        <v>0</v>
      </c>
      <c r="L21" s="106">
        <f t="shared" si="9"/>
        <v>18.399999999999999</v>
      </c>
      <c r="M21" s="106">
        <f t="shared" si="10"/>
        <v>0</v>
      </c>
      <c r="N21" s="106">
        <f t="shared" si="11"/>
        <v>17.100000000000001</v>
      </c>
      <c r="O21" s="12">
        <f t="shared" si="12"/>
        <v>0</v>
      </c>
      <c r="P21" s="102">
        <f t="shared" si="13"/>
        <v>0</v>
      </c>
      <c r="Q21" s="102">
        <f t="shared" si="14"/>
        <v>6.5393999999999997</v>
      </c>
      <c r="R21" s="160" t="str">
        <f t="shared" si="15"/>
        <v>Z</v>
      </c>
      <c r="S21" s="98"/>
      <c r="T21" s="184" t="str">
        <f t="shared" si="16"/>
        <v>Z</v>
      </c>
      <c r="U21" s="102">
        <f t="shared" si="17"/>
        <v>6.4417999999999997</v>
      </c>
      <c r="V21" s="102">
        <f t="shared" si="19"/>
        <v>6.5393999999999997</v>
      </c>
      <c r="W21" s="102">
        <f t="shared" si="20"/>
        <v>6.5393999999999997</v>
      </c>
      <c r="X21" s="102">
        <f t="shared" si="21"/>
        <v>0</v>
      </c>
      <c r="Y21" s="103">
        <f t="shared" si="22"/>
        <v>9.7599999999999909E-2</v>
      </c>
      <c r="Z21" s="100">
        <f t="shared" si="23"/>
        <v>1.5151044739048079E-2</v>
      </c>
      <c r="AA21" s="8"/>
      <c r="AB21" s="8"/>
    </row>
    <row r="22" spans="1:28" x14ac:dyDescent="0.25">
      <c r="A22" s="174" t="s">
        <v>297</v>
      </c>
      <c r="B22" s="142" t="str">
        <f t="shared" si="0"/>
        <v>AUTOLOGOUS BONE MARROW TRANSPLANT W/O CC/MCC</v>
      </c>
      <c r="C22" s="143">
        <f t="shared" si="1"/>
        <v>0</v>
      </c>
      <c r="D22" s="143">
        <f t="shared" si="2"/>
        <v>0</v>
      </c>
      <c r="E22" s="143">
        <f t="shared" si="3"/>
        <v>0</v>
      </c>
      <c r="F22" s="143">
        <f t="shared" si="4"/>
        <v>0</v>
      </c>
      <c r="G22" s="159">
        <f t="shared" si="5"/>
        <v>0</v>
      </c>
      <c r="H22" s="98"/>
      <c r="I22" s="208">
        <f t="shared" si="6"/>
        <v>0</v>
      </c>
      <c r="J22" s="144">
        <f t="shared" si="7"/>
        <v>0</v>
      </c>
      <c r="K22" s="144">
        <f t="shared" si="8"/>
        <v>0</v>
      </c>
      <c r="L22" s="145">
        <f t="shared" si="9"/>
        <v>10.7</v>
      </c>
      <c r="M22" s="145">
        <f t="shared" si="10"/>
        <v>0</v>
      </c>
      <c r="N22" s="145">
        <f t="shared" si="11"/>
        <v>7.9</v>
      </c>
      <c r="O22" s="146">
        <f t="shared" si="12"/>
        <v>0</v>
      </c>
      <c r="P22" s="147">
        <f t="shared" si="13"/>
        <v>0</v>
      </c>
      <c r="Q22" s="147">
        <f t="shared" si="14"/>
        <v>4.3811</v>
      </c>
      <c r="R22" s="161" t="str">
        <f t="shared" si="15"/>
        <v>Z</v>
      </c>
      <c r="S22" s="98"/>
      <c r="T22" s="185" t="str">
        <f t="shared" si="16"/>
        <v>Z</v>
      </c>
      <c r="U22" s="147">
        <f t="shared" si="17"/>
        <v>4.5209000000000001</v>
      </c>
      <c r="V22" s="147">
        <f t="shared" si="19"/>
        <v>4.3811</v>
      </c>
      <c r="W22" s="147">
        <f t="shared" si="20"/>
        <v>4.3811</v>
      </c>
      <c r="X22" s="147">
        <f t="shared" si="21"/>
        <v>0</v>
      </c>
      <c r="Y22" s="104">
        <f t="shared" si="22"/>
        <v>-0.13980000000000015</v>
      </c>
      <c r="Z22" s="101">
        <f t="shared" si="23"/>
        <v>-3.0923046296091519E-2</v>
      </c>
      <c r="AA22" s="8"/>
      <c r="AB22" s="8"/>
    </row>
    <row r="23" spans="1:28" x14ac:dyDescent="0.25">
      <c r="A23" s="172" t="s">
        <v>298</v>
      </c>
      <c r="B23" s="52" t="str">
        <f t="shared" si="0"/>
        <v>INTRACRANIAL VASCULAR PROCEDURES W PDX HEMORRHAGE W MCC</v>
      </c>
      <c r="C23" s="49">
        <f t="shared" si="1"/>
        <v>16</v>
      </c>
      <c r="D23" s="49">
        <f t="shared" si="2"/>
        <v>3</v>
      </c>
      <c r="E23" s="49">
        <f t="shared" si="3"/>
        <v>168917.49</v>
      </c>
      <c r="F23" s="49">
        <f t="shared" si="4"/>
        <v>68055.55</v>
      </c>
      <c r="G23" s="158">
        <f t="shared" si="5"/>
        <v>17.38</v>
      </c>
      <c r="H23" s="98"/>
      <c r="I23" s="207">
        <f t="shared" si="6"/>
        <v>15</v>
      </c>
      <c r="J23" s="108">
        <f t="shared" si="7"/>
        <v>155877.68</v>
      </c>
      <c r="K23" s="108">
        <f t="shared" si="8"/>
        <v>47114.15</v>
      </c>
      <c r="L23" s="106">
        <f t="shared" si="9"/>
        <v>13.33</v>
      </c>
      <c r="M23" s="106">
        <f t="shared" si="10"/>
        <v>6.12</v>
      </c>
      <c r="N23" s="106">
        <f t="shared" si="11"/>
        <v>10.89</v>
      </c>
      <c r="O23" s="12">
        <f t="shared" si="12"/>
        <v>1</v>
      </c>
      <c r="P23" s="102">
        <f t="shared" si="13"/>
        <v>6.4092000000000002</v>
      </c>
      <c r="Q23" s="102">
        <f t="shared" si="14"/>
        <v>7.3308</v>
      </c>
      <c r="R23" s="160" t="str">
        <f t="shared" si="15"/>
        <v>AP</v>
      </c>
      <c r="S23" s="98"/>
      <c r="T23" s="184" t="str">
        <f t="shared" si="16"/>
        <v>A</v>
      </c>
      <c r="U23" s="102">
        <f t="shared" si="17"/>
        <v>8.1447000000000003</v>
      </c>
      <c r="V23" s="102">
        <f t="shared" si="19"/>
        <v>10.2844</v>
      </c>
      <c r="W23" s="102">
        <f t="shared" si="20"/>
        <v>10.2844</v>
      </c>
      <c r="X23" s="102">
        <f t="shared" si="21"/>
        <v>0</v>
      </c>
      <c r="Y23" s="103">
        <f t="shared" si="22"/>
        <v>2.1396999999999995</v>
      </c>
      <c r="Z23" s="100">
        <f t="shared" si="23"/>
        <v>0.26271071985462929</v>
      </c>
      <c r="AA23" s="8"/>
      <c r="AB23" s="8"/>
    </row>
    <row r="24" spans="1:28" x14ac:dyDescent="0.25">
      <c r="A24" s="172" t="s">
        <v>299</v>
      </c>
      <c r="B24" s="52" t="str">
        <f t="shared" si="0"/>
        <v>INTRACRANIAL VASCULAR PROCEDURES W PDX HEMORRHAGE W CC</v>
      </c>
      <c r="C24" s="49">
        <f t="shared" si="1"/>
        <v>4</v>
      </c>
      <c r="D24" s="49">
        <f t="shared" si="2"/>
        <v>1</v>
      </c>
      <c r="E24" s="49">
        <f t="shared" si="3"/>
        <v>123373.37</v>
      </c>
      <c r="F24" s="49">
        <f t="shared" si="4"/>
        <v>29768.9</v>
      </c>
      <c r="G24" s="158">
        <f t="shared" si="5"/>
        <v>11.75</v>
      </c>
      <c r="H24" s="98"/>
      <c r="I24" s="207">
        <f t="shared" si="6"/>
        <v>4</v>
      </c>
      <c r="J24" s="108">
        <f t="shared" si="7"/>
        <v>123373.37</v>
      </c>
      <c r="K24" s="108">
        <f t="shared" si="8"/>
        <v>29768.9</v>
      </c>
      <c r="L24" s="106">
        <f t="shared" si="9"/>
        <v>13.7</v>
      </c>
      <c r="M24" s="106">
        <f t="shared" si="10"/>
        <v>3.63</v>
      </c>
      <c r="N24" s="106">
        <f t="shared" si="11"/>
        <v>12.1</v>
      </c>
      <c r="O24" s="12">
        <f t="shared" si="12"/>
        <v>0</v>
      </c>
      <c r="P24" s="102">
        <f t="shared" si="13"/>
        <v>5.0728</v>
      </c>
      <c r="Q24" s="102">
        <f t="shared" si="14"/>
        <v>4.3625999999999996</v>
      </c>
      <c r="R24" s="160" t="str">
        <f t="shared" si="15"/>
        <v>MP</v>
      </c>
      <c r="S24" s="98"/>
      <c r="T24" s="184" t="str">
        <f t="shared" si="16"/>
        <v>A</v>
      </c>
      <c r="U24" s="102">
        <f t="shared" si="17"/>
        <v>5.0678999999999998</v>
      </c>
      <c r="V24" s="102">
        <f t="shared" si="19"/>
        <v>6.1203000000000003</v>
      </c>
      <c r="W24" s="102">
        <f t="shared" si="20"/>
        <v>6.1203000000000003</v>
      </c>
      <c r="X24" s="102">
        <f t="shared" si="21"/>
        <v>0</v>
      </c>
      <c r="Y24" s="103">
        <f t="shared" si="22"/>
        <v>1.0524000000000004</v>
      </c>
      <c r="Z24" s="100">
        <f t="shared" si="23"/>
        <v>0.20765997750547574</v>
      </c>
      <c r="AA24" s="8"/>
      <c r="AB24" s="8"/>
    </row>
    <row r="25" spans="1:28" x14ac:dyDescent="0.25">
      <c r="A25" s="172" t="s">
        <v>300</v>
      </c>
      <c r="B25" s="52" t="str">
        <f t="shared" si="0"/>
        <v>INTRACRANIAL VASCULAR PROCEDURES W PDX HEMORRHAGE W/O CC/MCC</v>
      </c>
      <c r="C25" s="49">
        <f t="shared" si="1"/>
        <v>0</v>
      </c>
      <c r="D25" s="49">
        <f t="shared" si="2"/>
        <v>0</v>
      </c>
      <c r="E25" s="49">
        <f t="shared" si="3"/>
        <v>0</v>
      </c>
      <c r="F25" s="49">
        <f t="shared" si="4"/>
        <v>0</v>
      </c>
      <c r="G25" s="158">
        <f t="shared" si="5"/>
        <v>0</v>
      </c>
      <c r="H25" s="98"/>
      <c r="I25" s="207">
        <f t="shared" si="6"/>
        <v>0</v>
      </c>
      <c r="J25" s="108">
        <f t="shared" si="7"/>
        <v>0</v>
      </c>
      <c r="K25" s="108">
        <f t="shared" si="8"/>
        <v>0</v>
      </c>
      <c r="L25" s="106">
        <f t="shared" si="9"/>
        <v>8.1</v>
      </c>
      <c r="M25" s="106">
        <f t="shared" si="10"/>
        <v>0</v>
      </c>
      <c r="N25" s="106">
        <f t="shared" si="11"/>
        <v>6.3</v>
      </c>
      <c r="O25" s="12">
        <f t="shared" si="12"/>
        <v>0</v>
      </c>
      <c r="P25" s="102">
        <f t="shared" si="13"/>
        <v>0</v>
      </c>
      <c r="Q25" s="102">
        <f t="shared" si="14"/>
        <v>2.9889999999999999</v>
      </c>
      <c r="R25" s="160" t="str">
        <f t="shared" si="15"/>
        <v>MO</v>
      </c>
      <c r="S25" s="98"/>
      <c r="T25" s="184" t="str">
        <f t="shared" si="16"/>
        <v>M</v>
      </c>
      <c r="U25" s="102">
        <f t="shared" si="17"/>
        <v>3.6326000000000001</v>
      </c>
      <c r="V25" s="102">
        <f t="shared" si="19"/>
        <v>4.1932999999999998</v>
      </c>
      <c r="W25" s="102">
        <f t="shared" si="20"/>
        <v>4.1932999999999998</v>
      </c>
      <c r="X25" s="102">
        <f t="shared" si="21"/>
        <v>0</v>
      </c>
      <c r="Y25" s="103">
        <f t="shared" si="22"/>
        <v>0.56069999999999975</v>
      </c>
      <c r="Z25" s="100">
        <f t="shared" si="23"/>
        <v>0.15435225458349386</v>
      </c>
      <c r="AA25" s="8"/>
      <c r="AB25" s="8"/>
    </row>
    <row r="26" spans="1:28" x14ac:dyDescent="0.25">
      <c r="A26" s="172" t="s">
        <v>301</v>
      </c>
      <c r="B26" s="52" t="str">
        <f t="shared" si="0"/>
        <v>CRANIOTOMY W MAJOR DEVICE IMPLANT OR ACUTE COMPLEX CNS PDX W MCC OR CHEMOTHERAPY IMPLANT OR EPILEPSY W NEUROSTIMULATOR</v>
      </c>
      <c r="C26" s="49">
        <f t="shared" si="1"/>
        <v>44</v>
      </c>
      <c r="D26" s="49">
        <f t="shared" si="2"/>
        <v>21</v>
      </c>
      <c r="E26" s="49">
        <f t="shared" si="3"/>
        <v>110436.82</v>
      </c>
      <c r="F26" s="49">
        <f t="shared" si="4"/>
        <v>94786.77</v>
      </c>
      <c r="G26" s="158">
        <f t="shared" si="5"/>
        <v>14.84</v>
      </c>
      <c r="H26" s="98"/>
      <c r="I26" s="207">
        <f t="shared" si="6"/>
        <v>42</v>
      </c>
      <c r="J26" s="108">
        <f t="shared" si="7"/>
        <v>94563.32</v>
      </c>
      <c r="K26" s="108">
        <f t="shared" si="8"/>
        <v>59755.69</v>
      </c>
      <c r="L26" s="106">
        <f t="shared" si="9"/>
        <v>11.93</v>
      </c>
      <c r="M26" s="106">
        <f t="shared" si="10"/>
        <v>12.51</v>
      </c>
      <c r="N26" s="106">
        <f t="shared" si="11"/>
        <v>7.24</v>
      </c>
      <c r="O26" s="12">
        <f t="shared" si="12"/>
        <v>1</v>
      </c>
      <c r="P26" s="102">
        <f t="shared" si="13"/>
        <v>3.8881999999999999</v>
      </c>
      <c r="Q26" s="102">
        <f t="shared" si="14"/>
        <v>3.7067000000000001</v>
      </c>
      <c r="R26" s="160" t="str">
        <f t="shared" si="15"/>
        <v>A</v>
      </c>
      <c r="S26" s="98"/>
      <c r="T26" s="184" t="str">
        <f t="shared" si="16"/>
        <v>A</v>
      </c>
      <c r="U26" s="102">
        <f t="shared" si="17"/>
        <v>6.0846999999999998</v>
      </c>
      <c r="V26" s="102">
        <f t="shared" si="19"/>
        <v>5.2000999999999999</v>
      </c>
      <c r="W26" s="102">
        <f t="shared" si="20"/>
        <v>5.2000999999999999</v>
      </c>
      <c r="X26" s="102">
        <f t="shared" si="21"/>
        <v>0</v>
      </c>
      <c r="Y26" s="103">
        <f t="shared" si="22"/>
        <v>-0.88459999999999983</v>
      </c>
      <c r="Z26" s="100">
        <f t="shared" si="23"/>
        <v>-0.14538103768468452</v>
      </c>
      <c r="AA26" s="8"/>
      <c r="AB26" s="8"/>
    </row>
    <row r="27" spans="1:28" x14ac:dyDescent="0.25">
      <c r="A27" s="174" t="s">
        <v>302</v>
      </c>
      <c r="B27" s="142" t="str">
        <f t="shared" si="0"/>
        <v>CRANIO W MAJOR DEV IMPL/ACUTE COMPLEX CNS PDX W/O MCC</v>
      </c>
      <c r="C27" s="143">
        <f t="shared" si="1"/>
        <v>12</v>
      </c>
      <c r="D27" s="143">
        <f t="shared" si="2"/>
        <v>1</v>
      </c>
      <c r="E27" s="143">
        <f t="shared" si="3"/>
        <v>74715.16</v>
      </c>
      <c r="F27" s="143">
        <f t="shared" si="4"/>
        <v>41027.160000000003</v>
      </c>
      <c r="G27" s="159">
        <f t="shared" si="5"/>
        <v>7</v>
      </c>
      <c r="H27" s="98"/>
      <c r="I27" s="208">
        <f t="shared" si="6"/>
        <v>11</v>
      </c>
      <c r="J27" s="144">
        <f t="shared" si="7"/>
        <v>63492.82</v>
      </c>
      <c r="K27" s="144">
        <f t="shared" si="8"/>
        <v>18026.599999999999</v>
      </c>
      <c r="L27" s="145">
        <f t="shared" si="9"/>
        <v>6.73</v>
      </c>
      <c r="M27" s="145">
        <f t="shared" si="10"/>
        <v>6.57</v>
      </c>
      <c r="N27" s="145">
        <f t="shared" si="11"/>
        <v>4.8499999999999996</v>
      </c>
      <c r="O27" s="146">
        <f t="shared" si="12"/>
        <v>1</v>
      </c>
      <c r="P27" s="147">
        <f t="shared" si="13"/>
        <v>2.6105999999999998</v>
      </c>
      <c r="Q27" s="147">
        <f t="shared" si="14"/>
        <v>2.6657999999999999</v>
      </c>
      <c r="R27" s="161" t="str">
        <f t="shared" si="15"/>
        <v>A</v>
      </c>
      <c r="S27" s="98"/>
      <c r="T27" s="185" t="str">
        <f t="shared" si="16"/>
        <v>M</v>
      </c>
      <c r="U27" s="147">
        <f t="shared" si="17"/>
        <v>3.8081999999999998</v>
      </c>
      <c r="V27" s="147">
        <f t="shared" si="19"/>
        <v>3.7399</v>
      </c>
      <c r="W27" s="147">
        <f t="shared" si="20"/>
        <v>3.7399</v>
      </c>
      <c r="X27" s="147">
        <f t="shared" si="21"/>
        <v>0</v>
      </c>
      <c r="Y27" s="104">
        <f t="shared" si="22"/>
        <v>-6.8299999999999805E-2</v>
      </c>
      <c r="Z27" s="101">
        <f t="shared" si="23"/>
        <v>-1.793498240638617E-2</v>
      </c>
      <c r="AA27" s="8"/>
      <c r="AB27" s="8"/>
    </row>
    <row r="28" spans="1:28" x14ac:dyDescent="0.25">
      <c r="A28" s="172" t="s">
        <v>303</v>
      </c>
      <c r="B28" s="52" t="str">
        <f t="shared" si="0"/>
        <v>CRANIOTOMY &amp; ENDOVASCULAR INTRACRANIAL PROCEDURES W MCC</v>
      </c>
      <c r="C28" s="49">
        <f t="shared" si="1"/>
        <v>110</v>
      </c>
      <c r="D28" s="49">
        <f t="shared" si="2"/>
        <v>10</v>
      </c>
      <c r="E28" s="49">
        <f t="shared" si="3"/>
        <v>106138.77</v>
      </c>
      <c r="F28" s="49">
        <f t="shared" si="4"/>
        <v>67879.37</v>
      </c>
      <c r="G28" s="158">
        <f t="shared" si="5"/>
        <v>9.9</v>
      </c>
      <c r="H28" s="98"/>
      <c r="I28" s="207">
        <f t="shared" si="6"/>
        <v>107</v>
      </c>
      <c r="J28" s="108">
        <f t="shared" si="7"/>
        <v>98349.27</v>
      </c>
      <c r="K28" s="108">
        <f t="shared" si="8"/>
        <v>49647</v>
      </c>
      <c r="L28" s="106">
        <f t="shared" si="9"/>
        <v>8.93</v>
      </c>
      <c r="M28" s="106">
        <f t="shared" si="10"/>
        <v>7.79</v>
      </c>
      <c r="N28" s="106">
        <f t="shared" si="11"/>
        <v>6.72</v>
      </c>
      <c r="O28" s="12">
        <f t="shared" si="12"/>
        <v>1</v>
      </c>
      <c r="P28" s="102">
        <f t="shared" si="13"/>
        <v>4.0438000000000001</v>
      </c>
      <c r="Q28" s="102">
        <f t="shared" si="14"/>
        <v>3.9927000000000001</v>
      </c>
      <c r="R28" s="160" t="str">
        <f t="shared" si="15"/>
        <v>A</v>
      </c>
      <c r="S28" s="98"/>
      <c r="T28" s="184" t="str">
        <f t="shared" si="16"/>
        <v>A</v>
      </c>
      <c r="U28" s="102">
        <f t="shared" si="17"/>
        <v>5.5224000000000002</v>
      </c>
      <c r="V28" s="102">
        <f t="shared" si="19"/>
        <v>5.6013999999999999</v>
      </c>
      <c r="W28" s="102">
        <f t="shared" si="20"/>
        <v>5.6013999999999999</v>
      </c>
      <c r="X28" s="102">
        <f t="shared" si="21"/>
        <v>0</v>
      </c>
      <c r="Y28" s="103">
        <f t="shared" si="22"/>
        <v>7.8999999999999737E-2</v>
      </c>
      <c r="Z28" s="100">
        <f t="shared" si="23"/>
        <v>1.4305374474865953E-2</v>
      </c>
      <c r="AA28" s="8"/>
      <c r="AB28" s="8"/>
    </row>
    <row r="29" spans="1:28" x14ac:dyDescent="0.25">
      <c r="A29" s="172" t="s">
        <v>304</v>
      </c>
      <c r="B29" s="52" t="str">
        <f t="shared" si="0"/>
        <v>CRANIOTOMY &amp; ENDOVASCULAR INTRACRANIAL PROCEDURES W CC</v>
      </c>
      <c r="C29" s="49">
        <f t="shared" si="1"/>
        <v>58</v>
      </c>
      <c r="D29" s="49">
        <f t="shared" si="2"/>
        <v>6</v>
      </c>
      <c r="E29" s="49">
        <f t="shared" si="3"/>
        <v>67029.37</v>
      </c>
      <c r="F29" s="49">
        <f t="shared" si="4"/>
        <v>35367.480000000003</v>
      </c>
      <c r="G29" s="158">
        <f t="shared" si="5"/>
        <v>5.14</v>
      </c>
      <c r="H29" s="98"/>
      <c r="I29" s="207">
        <f t="shared" si="6"/>
        <v>57</v>
      </c>
      <c r="J29" s="108">
        <f t="shared" si="7"/>
        <v>65025.84</v>
      </c>
      <c r="K29" s="108">
        <f t="shared" si="8"/>
        <v>32248.77</v>
      </c>
      <c r="L29" s="106">
        <f t="shared" si="9"/>
        <v>4.82</v>
      </c>
      <c r="M29" s="106">
        <f t="shared" si="10"/>
        <v>4.8</v>
      </c>
      <c r="N29" s="106">
        <f t="shared" si="11"/>
        <v>3.55</v>
      </c>
      <c r="O29" s="12">
        <f t="shared" si="12"/>
        <v>1</v>
      </c>
      <c r="P29" s="102">
        <f t="shared" si="13"/>
        <v>2.6737000000000002</v>
      </c>
      <c r="Q29" s="102">
        <f t="shared" si="14"/>
        <v>2.7302</v>
      </c>
      <c r="R29" s="160" t="str">
        <f t="shared" si="15"/>
        <v>A</v>
      </c>
      <c r="S29" s="98"/>
      <c r="T29" s="184" t="str">
        <f t="shared" si="16"/>
        <v>A</v>
      </c>
      <c r="U29" s="102">
        <f t="shared" si="17"/>
        <v>3.9268000000000001</v>
      </c>
      <c r="V29" s="102">
        <f t="shared" si="19"/>
        <v>3.8302</v>
      </c>
      <c r="W29" s="102">
        <f t="shared" si="20"/>
        <v>3.8302</v>
      </c>
      <c r="X29" s="102">
        <f t="shared" si="21"/>
        <v>0</v>
      </c>
      <c r="Y29" s="103">
        <f t="shared" si="22"/>
        <v>-9.6600000000000019E-2</v>
      </c>
      <c r="Z29" s="100">
        <f t="shared" si="23"/>
        <v>-2.4600183355403895E-2</v>
      </c>
      <c r="AA29" s="8"/>
      <c r="AB29" s="8"/>
    </row>
    <row r="30" spans="1:28" x14ac:dyDescent="0.25">
      <c r="A30" s="172" t="s">
        <v>305</v>
      </c>
      <c r="B30" s="52" t="str">
        <f t="shared" si="0"/>
        <v>CRANIOTOMY &amp; ENDOVASCULAR INTRACRANIAL PROCEDURES W/O CC/MCC</v>
      </c>
      <c r="C30" s="49">
        <f t="shared" si="1"/>
        <v>82</v>
      </c>
      <c r="D30" s="49">
        <f t="shared" si="2"/>
        <v>0</v>
      </c>
      <c r="E30" s="49">
        <f t="shared" si="3"/>
        <v>62590.18</v>
      </c>
      <c r="F30" s="49">
        <f t="shared" si="4"/>
        <v>33840.68</v>
      </c>
      <c r="G30" s="158">
        <f t="shared" si="5"/>
        <v>2.85</v>
      </c>
      <c r="H30" s="98"/>
      <c r="I30" s="207">
        <f t="shared" si="6"/>
        <v>81</v>
      </c>
      <c r="J30" s="108">
        <f t="shared" si="7"/>
        <v>60264.92</v>
      </c>
      <c r="K30" s="108">
        <f t="shared" si="8"/>
        <v>26757.63</v>
      </c>
      <c r="L30" s="106">
        <f t="shared" si="9"/>
        <v>2.78</v>
      </c>
      <c r="M30" s="106">
        <f t="shared" si="10"/>
        <v>2.13</v>
      </c>
      <c r="N30" s="106">
        <f t="shared" si="11"/>
        <v>2.14</v>
      </c>
      <c r="O30" s="12">
        <f t="shared" si="12"/>
        <v>1</v>
      </c>
      <c r="P30" s="102">
        <f t="shared" si="13"/>
        <v>2.4779</v>
      </c>
      <c r="Q30" s="102">
        <f t="shared" si="14"/>
        <v>2.5192000000000001</v>
      </c>
      <c r="R30" s="160" t="str">
        <f t="shared" si="15"/>
        <v>A</v>
      </c>
      <c r="S30" s="98"/>
      <c r="T30" s="184" t="str">
        <f t="shared" si="16"/>
        <v>A</v>
      </c>
      <c r="U30" s="102">
        <f t="shared" si="17"/>
        <v>3.2044000000000001</v>
      </c>
      <c r="V30" s="102">
        <f t="shared" si="19"/>
        <v>3.5341999999999998</v>
      </c>
      <c r="W30" s="102">
        <f t="shared" si="20"/>
        <v>3.5341999999999998</v>
      </c>
      <c r="X30" s="102">
        <f t="shared" si="21"/>
        <v>0</v>
      </c>
      <c r="Y30" s="103">
        <f t="shared" si="22"/>
        <v>0.32979999999999965</v>
      </c>
      <c r="Z30" s="100">
        <f t="shared" si="23"/>
        <v>0.1029209836474846</v>
      </c>
      <c r="AA30" s="8"/>
      <c r="AB30" s="8"/>
    </row>
    <row r="31" spans="1:28" x14ac:dyDescent="0.25">
      <c r="A31" s="172" t="s">
        <v>306</v>
      </c>
      <c r="B31" s="52" t="str">
        <f t="shared" si="0"/>
        <v>SPINAL PROCEDURES W MCC</v>
      </c>
      <c r="C31" s="49">
        <f t="shared" si="1"/>
        <v>7</v>
      </c>
      <c r="D31" s="49">
        <f t="shared" si="2"/>
        <v>2</v>
      </c>
      <c r="E31" s="49">
        <f t="shared" si="3"/>
        <v>80653.77</v>
      </c>
      <c r="F31" s="49">
        <f t="shared" si="4"/>
        <v>39566.39</v>
      </c>
      <c r="G31" s="158">
        <f t="shared" si="5"/>
        <v>11.29</v>
      </c>
      <c r="H31" s="98"/>
      <c r="I31" s="207">
        <f t="shared" si="6"/>
        <v>7</v>
      </c>
      <c r="J31" s="108">
        <f t="shared" si="7"/>
        <v>80653.77</v>
      </c>
      <c r="K31" s="108">
        <f t="shared" si="8"/>
        <v>39566.39</v>
      </c>
      <c r="L31" s="106">
        <f t="shared" si="9"/>
        <v>11.8</v>
      </c>
      <c r="M31" s="106">
        <f t="shared" si="10"/>
        <v>14.12</v>
      </c>
      <c r="N31" s="106">
        <f t="shared" si="11"/>
        <v>9</v>
      </c>
      <c r="O31" s="12">
        <f t="shared" si="12"/>
        <v>0</v>
      </c>
      <c r="P31" s="102">
        <f t="shared" si="13"/>
        <v>3.3163</v>
      </c>
      <c r="Q31" s="102">
        <f t="shared" si="14"/>
        <v>5.4884000000000004</v>
      </c>
      <c r="R31" s="160" t="str">
        <f t="shared" si="15"/>
        <v>M</v>
      </c>
      <c r="S31" s="98"/>
      <c r="T31" s="184" t="str">
        <f t="shared" si="16"/>
        <v>A</v>
      </c>
      <c r="U31" s="102">
        <f t="shared" si="17"/>
        <v>7.9516</v>
      </c>
      <c r="V31" s="102">
        <f t="shared" si="19"/>
        <v>7.6997</v>
      </c>
      <c r="W31" s="102">
        <f t="shared" si="20"/>
        <v>7.6997</v>
      </c>
      <c r="X31" s="102">
        <f t="shared" si="21"/>
        <v>0</v>
      </c>
      <c r="Y31" s="103">
        <f t="shared" si="22"/>
        <v>-0.25190000000000001</v>
      </c>
      <c r="Z31" s="100">
        <f t="shared" si="23"/>
        <v>-3.1679158911414054E-2</v>
      </c>
      <c r="AA31" s="8"/>
      <c r="AB31" s="8"/>
    </row>
    <row r="32" spans="1:28" x14ac:dyDescent="0.25">
      <c r="A32" s="174" t="s">
        <v>307</v>
      </c>
      <c r="B32" s="142" t="str">
        <f t="shared" si="0"/>
        <v>SPINAL PROCEDURES W CC OR SPINAL NEUROSTIMULATORS</v>
      </c>
      <c r="C32" s="143">
        <f t="shared" si="1"/>
        <v>37</v>
      </c>
      <c r="D32" s="143">
        <f t="shared" si="2"/>
        <v>4</v>
      </c>
      <c r="E32" s="143">
        <f t="shared" si="3"/>
        <v>64320.15</v>
      </c>
      <c r="F32" s="143">
        <f t="shared" si="4"/>
        <v>39950.61</v>
      </c>
      <c r="G32" s="159">
        <f t="shared" si="5"/>
        <v>8.35</v>
      </c>
      <c r="H32" s="98"/>
      <c r="I32" s="208">
        <f t="shared" si="6"/>
        <v>34</v>
      </c>
      <c r="J32" s="144">
        <f t="shared" si="7"/>
        <v>55872.71</v>
      </c>
      <c r="K32" s="144">
        <f t="shared" si="8"/>
        <v>29079.33</v>
      </c>
      <c r="L32" s="145">
        <f t="shared" si="9"/>
        <v>5.47</v>
      </c>
      <c r="M32" s="145">
        <f t="shared" si="10"/>
        <v>7.49</v>
      </c>
      <c r="N32" s="145">
        <f t="shared" si="11"/>
        <v>3.3</v>
      </c>
      <c r="O32" s="146">
        <f t="shared" si="12"/>
        <v>1</v>
      </c>
      <c r="P32" s="147">
        <f t="shared" si="13"/>
        <v>2.2972999999999999</v>
      </c>
      <c r="Q32" s="147">
        <f t="shared" si="14"/>
        <v>2.1798999999999999</v>
      </c>
      <c r="R32" s="161" t="str">
        <f t="shared" si="15"/>
        <v>A</v>
      </c>
      <c r="S32" s="98"/>
      <c r="T32" s="185" t="str">
        <f t="shared" si="16"/>
        <v>A</v>
      </c>
      <c r="U32" s="147">
        <f t="shared" si="17"/>
        <v>4.5551000000000004</v>
      </c>
      <c r="V32" s="147">
        <f t="shared" si="19"/>
        <v>3.0581999999999998</v>
      </c>
      <c r="W32" s="147">
        <f t="shared" si="20"/>
        <v>3.0581999999999998</v>
      </c>
      <c r="X32" s="147">
        <f t="shared" si="21"/>
        <v>0</v>
      </c>
      <c r="Y32" s="104">
        <f t="shared" si="22"/>
        <v>-1.4969000000000006</v>
      </c>
      <c r="Z32" s="101">
        <f t="shared" si="23"/>
        <v>-0.32862066694474334</v>
      </c>
      <c r="AA32" s="8"/>
      <c r="AB32" s="8"/>
    </row>
    <row r="33" spans="1:28" x14ac:dyDescent="0.25">
      <c r="A33" s="172" t="s">
        <v>308</v>
      </c>
      <c r="B33" s="52" t="str">
        <f t="shared" si="0"/>
        <v>SPINAL PROCEDURES W/O CC/MCC</v>
      </c>
      <c r="C33" s="49">
        <f t="shared" si="1"/>
        <v>13</v>
      </c>
      <c r="D33" s="49">
        <f t="shared" si="2"/>
        <v>2</v>
      </c>
      <c r="E33" s="49">
        <f t="shared" si="3"/>
        <v>49398.95</v>
      </c>
      <c r="F33" s="49">
        <f t="shared" si="4"/>
        <v>31404.31</v>
      </c>
      <c r="G33" s="158">
        <f t="shared" si="5"/>
        <v>2.31</v>
      </c>
      <c r="H33" s="98"/>
      <c r="I33" s="207">
        <f t="shared" si="6"/>
        <v>13</v>
      </c>
      <c r="J33" s="108">
        <f t="shared" si="7"/>
        <v>49398.95</v>
      </c>
      <c r="K33" s="108">
        <f t="shared" si="8"/>
        <v>31404.31</v>
      </c>
      <c r="L33" s="106">
        <f t="shared" si="9"/>
        <v>2.31</v>
      </c>
      <c r="M33" s="106">
        <f t="shared" si="10"/>
        <v>1.73</v>
      </c>
      <c r="N33" s="106">
        <f t="shared" si="11"/>
        <v>1.83</v>
      </c>
      <c r="O33" s="12">
        <f t="shared" si="12"/>
        <v>1</v>
      </c>
      <c r="P33" s="102">
        <f t="shared" si="13"/>
        <v>2.0310999999999999</v>
      </c>
      <c r="Q33" s="102">
        <f t="shared" si="14"/>
        <v>2.0739999999999998</v>
      </c>
      <c r="R33" s="160" t="str">
        <f t="shared" si="15"/>
        <v>A</v>
      </c>
      <c r="S33" s="98"/>
      <c r="T33" s="184" t="str">
        <f t="shared" si="16"/>
        <v>A</v>
      </c>
      <c r="U33" s="102">
        <f t="shared" si="17"/>
        <v>2.355</v>
      </c>
      <c r="V33" s="102">
        <f t="shared" si="19"/>
        <v>2.9096000000000002</v>
      </c>
      <c r="W33" s="102">
        <f t="shared" si="20"/>
        <v>2.9096000000000002</v>
      </c>
      <c r="X33" s="102">
        <f t="shared" si="21"/>
        <v>0</v>
      </c>
      <c r="Y33" s="103">
        <f t="shared" si="22"/>
        <v>0.5546000000000002</v>
      </c>
      <c r="Z33" s="100">
        <f t="shared" si="23"/>
        <v>0.23549893842887482</v>
      </c>
      <c r="AA33" s="8"/>
      <c r="AB33" s="8"/>
    </row>
    <row r="34" spans="1:28" x14ac:dyDescent="0.25">
      <c r="A34" s="172" t="s">
        <v>309</v>
      </c>
      <c r="B34" s="52" t="str">
        <f t="shared" si="0"/>
        <v>VENTRICULAR SHUNT PROCEDURES W MCC</v>
      </c>
      <c r="C34" s="49">
        <f t="shared" si="1"/>
        <v>9</v>
      </c>
      <c r="D34" s="49">
        <f t="shared" si="2"/>
        <v>0</v>
      </c>
      <c r="E34" s="49">
        <f t="shared" si="3"/>
        <v>40581.870000000003</v>
      </c>
      <c r="F34" s="49">
        <f t="shared" si="4"/>
        <v>16303.04</v>
      </c>
      <c r="G34" s="158">
        <f t="shared" si="5"/>
        <v>4.5599999999999996</v>
      </c>
      <c r="H34" s="98"/>
      <c r="I34" s="207">
        <f t="shared" si="6"/>
        <v>9</v>
      </c>
      <c r="J34" s="108">
        <f t="shared" si="7"/>
        <v>40581.870000000003</v>
      </c>
      <c r="K34" s="108">
        <f t="shared" si="8"/>
        <v>16303.04</v>
      </c>
      <c r="L34" s="106">
        <f t="shared" si="9"/>
        <v>10.1</v>
      </c>
      <c r="M34" s="106">
        <f t="shared" si="10"/>
        <v>2.99</v>
      </c>
      <c r="N34" s="106">
        <f t="shared" si="11"/>
        <v>7.2</v>
      </c>
      <c r="O34" s="12">
        <f t="shared" si="12"/>
        <v>0</v>
      </c>
      <c r="P34" s="102">
        <f t="shared" si="13"/>
        <v>1.6686000000000001</v>
      </c>
      <c r="Q34" s="102">
        <f t="shared" si="14"/>
        <v>4.2713000000000001</v>
      </c>
      <c r="R34" s="160" t="str">
        <f t="shared" si="15"/>
        <v>M</v>
      </c>
      <c r="S34" s="98"/>
      <c r="T34" s="184" t="str">
        <f t="shared" si="16"/>
        <v>M</v>
      </c>
      <c r="U34" s="102">
        <f t="shared" si="17"/>
        <v>6.4146999999999998</v>
      </c>
      <c r="V34" s="102">
        <f t="shared" si="19"/>
        <v>5.9922000000000004</v>
      </c>
      <c r="W34" s="102">
        <f t="shared" si="20"/>
        <v>5.9922000000000004</v>
      </c>
      <c r="X34" s="102">
        <f t="shared" si="21"/>
        <v>0</v>
      </c>
      <c r="Y34" s="103">
        <f t="shared" si="22"/>
        <v>-0.42249999999999943</v>
      </c>
      <c r="Z34" s="100">
        <f t="shared" si="23"/>
        <v>-6.5864342837544929E-2</v>
      </c>
      <c r="AA34" s="8"/>
      <c r="AB34" s="8"/>
    </row>
    <row r="35" spans="1:28" x14ac:dyDescent="0.25">
      <c r="A35" s="172" t="s">
        <v>310</v>
      </c>
      <c r="B35" s="52" t="str">
        <f t="shared" si="0"/>
        <v>VENTRICULAR SHUNT PROCEDURES W CC</v>
      </c>
      <c r="C35" s="49">
        <f t="shared" si="1"/>
        <v>22</v>
      </c>
      <c r="D35" s="49">
        <f t="shared" si="2"/>
        <v>0</v>
      </c>
      <c r="E35" s="49">
        <f t="shared" si="3"/>
        <v>38118.71</v>
      </c>
      <c r="F35" s="49">
        <f t="shared" si="4"/>
        <v>11554.46</v>
      </c>
      <c r="G35" s="158">
        <f t="shared" si="5"/>
        <v>3.55</v>
      </c>
      <c r="H35" s="98"/>
      <c r="I35" s="207">
        <f t="shared" si="6"/>
        <v>21</v>
      </c>
      <c r="J35" s="108">
        <f t="shared" si="7"/>
        <v>36599.49</v>
      </c>
      <c r="K35" s="108">
        <f t="shared" si="8"/>
        <v>9438.5400000000009</v>
      </c>
      <c r="L35" s="106">
        <f t="shared" si="9"/>
        <v>3.52</v>
      </c>
      <c r="M35" s="106">
        <f t="shared" si="10"/>
        <v>2.89</v>
      </c>
      <c r="N35" s="106">
        <f t="shared" si="11"/>
        <v>2.58</v>
      </c>
      <c r="O35" s="12">
        <f t="shared" si="12"/>
        <v>1</v>
      </c>
      <c r="P35" s="102">
        <f t="shared" si="13"/>
        <v>1.5048999999999999</v>
      </c>
      <c r="Q35" s="102">
        <f t="shared" si="14"/>
        <v>1.5367</v>
      </c>
      <c r="R35" s="160" t="str">
        <f t="shared" si="15"/>
        <v>A</v>
      </c>
      <c r="S35" s="98"/>
      <c r="T35" s="184" t="str">
        <f t="shared" si="16"/>
        <v>A</v>
      </c>
      <c r="U35" s="102">
        <f t="shared" si="17"/>
        <v>2.1797</v>
      </c>
      <c r="V35" s="102">
        <f t="shared" si="19"/>
        <v>2.1558000000000002</v>
      </c>
      <c r="W35" s="102">
        <f t="shared" si="20"/>
        <v>2.1558000000000002</v>
      </c>
      <c r="X35" s="102">
        <f t="shared" si="21"/>
        <v>0</v>
      </c>
      <c r="Y35" s="103">
        <f t="shared" si="22"/>
        <v>-2.389999999999981E-2</v>
      </c>
      <c r="Z35" s="100">
        <f t="shared" si="23"/>
        <v>-1.0964811671330831E-2</v>
      </c>
      <c r="AA35" s="8"/>
      <c r="AB35" s="8"/>
    </row>
    <row r="36" spans="1:28" x14ac:dyDescent="0.25">
      <c r="A36" s="172" t="s">
        <v>311</v>
      </c>
      <c r="B36" s="52" t="str">
        <f t="shared" si="0"/>
        <v>VENTRICULAR SHUNT PROCEDURES W/O CC/MCC</v>
      </c>
      <c r="C36" s="49">
        <f t="shared" si="1"/>
        <v>9</v>
      </c>
      <c r="D36" s="49">
        <f t="shared" si="2"/>
        <v>0</v>
      </c>
      <c r="E36" s="49">
        <f t="shared" si="3"/>
        <v>33120.68</v>
      </c>
      <c r="F36" s="49">
        <f t="shared" si="4"/>
        <v>10255.129999999999</v>
      </c>
      <c r="G36" s="158">
        <f t="shared" si="5"/>
        <v>2.56</v>
      </c>
      <c r="H36" s="98"/>
      <c r="I36" s="207">
        <f t="shared" si="6"/>
        <v>8</v>
      </c>
      <c r="J36" s="108">
        <f t="shared" si="7"/>
        <v>29916.42</v>
      </c>
      <c r="K36" s="108">
        <f t="shared" si="8"/>
        <v>5090.0200000000004</v>
      </c>
      <c r="L36" s="106">
        <f t="shared" si="9"/>
        <v>2.13</v>
      </c>
      <c r="M36" s="106">
        <f t="shared" si="10"/>
        <v>1.27</v>
      </c>
      <c r="N36" s="106">
        <f t="shared" si="11"/>
        <v>1.82</v>
      </c>
      <c r="O36" s="12">
        <f t="shared" si="12"/>
        <v>1</v>
      </c>
      <c r="P36" s="102">
        <f t="shared" si="13"/>
        <v>1.2301</v>
      </c>
      <c r="Q36" s="102">
        <f t="shared" si="14"/>
        <v>1.2561</v>
      </c>
      <c r="R36" s="160" t="str">
        <f t="shared" si="15"/>
        <v>A</v>
      </c>
      <c r="S36" s="98"/>
      <c r="T36" s="184" t="str">
        <f t="shared" si="16"/>
        <v>A</v>
      </c>
      <c r="U36" s="102">
        <f t="shared" si="17"/>
        <v>1.8615999999999999</v>
      </c>
      <c r="V36" s="102">
        <f t="shared" si="19"/>
        <v>1.7622</v>
      </c>
      <c r="W36" s="102">
        <f t="shared" si="20"/>
        <v>1.7622</v>
      </c>
      <c r="X36" s="102">
        <f t="shared" si="21"/>
        <v>0</v>
      </c>
      <c r="Y36" s="103">
        <f t="shared" si="22"/>
        <v>-9.9399999999999933E-2</v>
      </c>
      <c r="Z36" s="100">
        <f t="shared" si="23"/>
        <v>-5.339492909325308E-2</v>
      </c>
      <c r="AA36" s="8"/>
      <c r="AB36" s="8"/>
    </row>
    <row r="37" spans="1:28" x14ac:dyDescent="0.25">
      <c r="A37" s="174" t="s">
        <v>312</v>
      </c>
      <c r="B37" s="142" t="str">
        <f t="shared" si="0"/>
        <v>CAROTID ARTERY STENT PROCEDURE W MCC</v>
      </c>
      <c r="C37" s="143">
        <f t="shared" si="1"/>
        <v>2</v>
      </c>
      <c r="D37" s="143">
        <f t="shared" si="2"/>
        <v>0</v>
      </c>
      <c r="E37" s="143">
        <f t="shared" si="3"/>
        <v>106526.05</v>
      </c>
      <c r="F37" s="143">
        <f t="shared" si="4"/>
        <v>88581.26</v>
      </c>
      <c r="G37" s="159">
        <f t="shared" si="5"/>
        <v>6</v>
      </c>
      <c r="H37" s="98"/>
      <c r="I37" s="208">
        <f t="shared" si="6"/>
        <v>2</v>
      </c>
      <c r="J37" s="144">
        <f t="shared" si="7"/>
        <v>106526.05</v>
      </c>
      <c r="K37" s="144">
        <f t="shared" si="8"/>
        <v>88581.26</v>
      </c>
      <c r="L37" s="145">
        <f t="shared" si="9"/>
        <v>6.8</v>
      </c>
      <c r="M37" s="145">
        <f t="shared" si="10"/>
        <v>5</v>
      </c>
      <c r="N37" s="145">
        <f t="shared" si="11"/>
        <v>4.7</v>
      </c>
      <c r="O37" s="146">
        <f t="shared" si="12"/>
        <v>0</v>
      </c>
      <c r="P37" s="147">
        <f t="shared" si="13"/>
        <v>0</v>
      </c>
      <c r="Q37" s="147">
        <f t="shared" si="14"/>
        <v>3.4596</v>
      </c>
      <c r="R37" s="161" t="str">
        <f t="shared" si="15"/>
        <v>M</v>
      </c>
      <c r="S37" s="98"/>
      <c r="T37" s="185" t="str">
        <f t="shared" si="16"/>
        <v>M</v>
      </c>
      <c r="U37" s="147">
        <f t="shared" si="17"/>
        <v>6.2872000000000003</v>
      </c>
      <c r="V37" s="147">
        <f t="shared" si="19"/>
        <v>4.8535000000000004</v>
      </c>
      <c r="W37" s="147">
        <f t="shared" si="20"/>
        <v>4.8535000000000004</v>
      </c>
      <c r="X37" s="147">
        <f t="shared" si="21"/>
        <v>0</v>
      </c>
      <c r="Y37" s="104">
        <f t="shared" si="22"/>
        <v>-1.4337</v>
      </c>
      <c r="Z37" s="101">
        <f t="shared" si="23"/>
        <v>-0.22803473724392415</v>
      </c>
      <c r="AA37" s="8"/>
      <c r="AB37" s="8"/>
    </row>
    <row r="38" spans="1:28" x14ac:dyDescent="0.25">
      <c r="A38" s="172" t="s">
        <v>313</v>
      </c>
      <c r="B38" s="52" t="str">
        <f t="shared" si="0"/>
        <v>CAROTID ARTERY STENT PROCEDURE W CC</v>
      </c>
      <c r="C38" s="49">
        <f t="shared" si="1"/>
        <v>11</v>
      </c>
      <c r="D38" s="49">
        <f t="shared" si="2"/>
        <v>0</v>
      </c>
      <c r="E38" s="49">
        <f t="shared" si="3"/>
        <v>45550.52</v>
      </c>
      <c r="F38" s="49">
        <f t="shared" si="4"/>
        <v>16958.05</v>
      </c>
      <c r="G38" s="158">
        <f t="shared" si="5"/>
        <v>4.09</v>
      </c>
      <c r="H38" s="98"/>
      <c r="I38" s="207">
        <f t="shared" si="6"/>
        <v>11</v>
      </c>
      <c r="J38" s="108">
        <f t="shared" si="7"/>
        <v>45550.52</v>
      </c>
      <c r="K38" s="108">
        <f t="shared" si="8"/>
        <v>16958.05</v>
      </c>
      <c r="L38" s="106">
        <f t="shared" si="9"/>
        <v>4.09</v>
      </c>
      <c r="M38" s="106">
        <f t="shared" si="10"/>
        <v>2.39</v>
      </c>
      <c r="N38" s="106">
        <f t="shared" si="11"/>
        <v>3.3</v>
      </c>
      <c r="O38" s="12">
        <f t="shared" si="12"/>
        <v>1</v>
      </c>
      <c r="P38" s="102">
        <f t="shared" si="13"/>
        <v>1.8729</v>
      </c>
      <c r="Q38" s="102">
        <f t="shared" si="14"/>
        <v>1.9125000000000001</v>
      </c>
      <c r="R38" s="160" t="str">
        <f t="shared" si="15"/>
        <v>A</v>
      </c>
      <c r="S38" s="98"/>
      <c r="T38" s="184" t="str">
        <f t="shared" si="16"/>
        <v>M</v>
      </c>
      <c r="U38" s="102">
        <f t="shared" si="17"/>
        <v>3.5089000000000001</v>
      </c>
      <c r="V38" s="102">
        <f t="shared" si="19"/>
        <v>2.6829999999999998</v>
      </c>
      <c r="W38" s="102">
        <f t="shared" si="20"/>
        <v>2.6829999999999998</v>
      </c>
      <c r="X38" s="102">
        <f t="shared" si="21"/>
        <v>0</v>
      </c>
      <c r="Y38" s="103">
        <f t="shared" si="22"/>
        <v>-0.8259000000000003</v>
      </c>
      <c r="Z38" s="100">
        <f t="shared" si="23"/>
        <v>-0.23537290888882564</v>
      </c>
      <c r="AA38" s="8"/>
      <c r="AB38" s="8"/>
    </row>
    <row r="39" spans="1:28" x14ac:dyDescent="0.25">
      <c r="A39" s="172" t="s">
        <v>314</v>
      </c>
      <c r="B39" s="52" t="str">
        <f t="shared" si="0"/>
        <v>CAROTID ARTERY STENT PROCEDURE W/O CC/MCC</v>
      </c>
      <c r="C39" s="49">
        <f t="shared" si="1"/>
        <v>6</v>
      </c>
      <c r="D39" s="49">
        <f t="shared" si="2"/>
        <v>0</v>
      </c>
      <c r="E39" s="49">
        <f t="shared" si="3"/>
        <v>45603.15</v>
      </c>
      <c r="F39" s="49">
        <f t="shared" si="4"/>
        <v>16846.509999999998</v>
      </c>
      <c r="G39" s="158">
        <f t="shared" si="5"/>
        <v>2</v>
      </c>
      <c r="H39" s="98"/>
      <c r="I39" s="207">
        <f t="shared" si="6"/>
        <v>5</v>
      </c>
      <c r="J39" s="108">
        <f t="shared" si="7"/>
        <v>38779.61</v>
      </c>
      <c r="K39" s="108">
        <f t="shared" si="8"/>
        <v>7823.17</v>
      </c>
      <c r="L39" s="106">
        <f t="shared" si="9"/>
        <v>1.4</v>
      </c>
      <c r="M39" s="106">
        <f t="shared" si="10"/>
        <v>0.49</v>
      </c>
      <c r="N39" s="106">
        <f t="shared" si="11"/>
        <v>1.2</v>
      </c>
      <c r="O39" s="12">
        <f t="shared" si="12"/>
        <v>0</v>
      </c>
      <c r="P39" s="102">
        <f t="shared" si="13"/>
        <v>1.5945</v>
      </c>
      <c r="Q39" s="102">
        <f t="shared" si="14"/>
        <v>1.7625</v>
      </c>
      <c r="R39" s="160" t="str">
        <f t="shared" si="15"/>
        <v>M</v>
      </c>
      <c r="S39" s="98"/>
      <c r="T39" s="184" t="str">
        <f t="shared" si="16"/>
        <v>M</v>
      </c>
      <c r="U39" s="102">
        <f t="shared" si="17"/>
        <v>2.7784</v>
      </c>
      <c r="V39" s="102">
        <f t="shared" si="19"/>
        <v>2.4725999999999999</v>
      </c>
      <c r="W39" s="102">
        <f t="shared" si="20"/>
        <v>2.4725999999999999</v>
      </c>
      <c r="X39" s="102">
        <f t="shared" si="21"/>
        <v>0</v>
      </c>
      <c r="Y39" s="103">
        <f t="shared" si="22"/>
        <v>-0.30580000000000007</v>
      </c>
      <c r="Z39" s="100">
        <f t="shared" si="23"/>
        <v>-0.11006334581053846</v>
      </c>
      <c r="AA39" s="8"/>
      <c r="AB39" s="8"/>
    </row>
    <row r="40" spans="1:28" x14ac:dyDescent="0.25">
      <c r="A40" s="172" t="s">
        <v>315</v>
      </c>
      <c r="B40" s="52" t="str">
        <f t="shared" si="0"/>
        <v>EXTRACRANIAL PROCEDURES W MCC</v>
      </c>
      <c r="C40" s="49">
        <f t="shared" si="1"/>
        <v>15</v>
      </c>
      <c r="D40" s="49">
        <f t="shared" si="2"/>
        <v>2</v>
      </c>
      <c r="E40" s="49">
        <f t="shared" si="3"/>
        <v>75289.5</v>
      </c>
      <c r="F40" s="49">
        <f t="shared" si="4"/>
        <v>45577.99</v>
      </c>
      <c r="G40" s="158">
        <f t="shared" si="5"/>
        <v>8.5299999999999994</v>
      </c>
      <c r="H40" s="98"/>
      <c r="I40" s="207">
        <f t="shared" si="6"/>
        <v>13</v>
      </c>
      <c r="J40" s="108">
        <f t="shared" si="7"/>
        <v>60010.83</v>
      </c>
      <c r="K40" s="108">
        <f t="shared" si="8"/>
        <v>25385.79</v>
      </c>
      <c r="L40" s="106">
        <f t="shared" si="9"/>
        <v>5.38</v>
      </c>
      <c r="M40" s="106">
        <f t="shared" si="10"/>
        <v>2.4300000000000002</v>
      </c>
      <c r="N40" s="106">
        <f t="shared" si="11"/>
        <v>4.82</v>
      </c>
      <c r="O40" s="12">
        <f t="shared" si="12"/>
        <v>1</v>
      </c>
      <c r="P40" s="102">
        <f t="shared" si="13"/>
        <v>2.4674999999999998</v>
      </c>
      <c r="Q40" s="102">
        <f t="shared" si="14"/>
        <v>2.5102000000000002</v>
      </c>
      <c r="R40" s="160" t="str">
        <f t="shared" si="15"/>
        <v>A</v>
      </c>
      <c r="S40" s="98"/>
      <c r="T40" s="184" t="str">
        <f t="shared" si="16"/>
        <v>M</v>
      </c>
      <c r="U40" s="102">
        <f t="shared" si="17"/>
        <v>4.9919000000000002</v>
      </c>
      <c r="V40" s="102">
        <f t="shared" si="19"/>
        <v>3.5215999999999998</v>
      </c>
      <c r="W40" s="102">
        <f t="shared" si="20"/>
        <v>3.5215999999999998</v>
      </c>
      <c r="X40" s="102">
        <f t="shared" si="21"/>
        <v>0</v>
      </c>
      <c r="Y40" s="103">
        <f t="shared" si="22"/>
        <v>-1.4703000000000004</v>
      </c>
      <c r="Z40" s="100">
        <f t="shared" si="23"/>
        <v>-0.29453715018329701</v>
      </c>
      <c r="AA40" s="8"/>
      <c r="AB40" s="8"/>
    </row>
    <row r="41" spans="1:28" x14ac:dyDescent="0.25">
      <c r="A41" s="172" t="s">
        <v>316</v>
      </c>
      <c r="B41" s="52" t="str">
        <f t="shared" si="0"/>
        <v>EXTRACRANIAL PROCEDURES W CC</v>
      </c>
      <c r="C41" s="49">
        <f t="shared" si="1"/>
        <v>35</v>
      </c>
      <c r="D41" s="49">
        <f t="shared" si="2"/>
        <v>0</v>
      </c>
      <c r="E41" s="49">
        <f t="shared" si="3"/>
        <v>43307.61</v>
      </c>
      <c r="F41" s="49">
        <f t="shared" si="4"/>
        <v>26377.64</v>
      </c>
      <c r="G41" s="158">
        <f t="shared" si="5"/>
        <v>3.83</v>
      </c>
      <c r="H41" s="98"/>
      <c r="I41" s="207">
        <f t="shared" si="6"/>
        <v>33</v>
      </c>
      <c r="J41" s="108">
        <f t="shared" si="7"/>
        <v>39319.760000000002</v>
      </c>
      <c r="K41" s="108">
        <f t="shared" si="8"/>
        <v>21347.5</v>
      </c>
      <c r="L41" s="106">
        <f t="shared" si="9"/>
        <v>3.36</v>
      </c>
      <c r="M41" s="106">
        <f t="shared" si="10"/>
        <v>2.61</v>
      </c>
      <c r="N41" s="106">
        <f t="shared" si="11"/>
        <v>2.5</v>
      </c>
      <c r="O41" s="12">
        <f t="shared" si="12"/>
        <v>1</v>
      </c>
      <c r="P41" s="102">
        <f t="shared" si="13"/>
        <v>1.6167</v>
      </c>
      <c r="Q41" s="102">
        <f t="shared" si="14"/>
        <v>1.6509</v>
      </c>
      <c r="R41" s="160" t="str">
        <f t="shared" si="15"/>
        <v>A</v>
      </c>
      <c r="S41" s="98"/>
      <c r="T41" s="184" t="str">
        <f t="shared" si="16"/>
        <v>A</v>
      </c>
      <c r="U41" s="102">
        <f t="shared" si="17"/>
        <v>2.3348</v>
      </c>
      <c r="V41" s="102">
        <f t="shared" si="19"/>
        <v>2.3159999999999998</v>
      </c>
      <c r="W41" s="102">
        <f t="shared" si="20"/>
        <v>2.3159999999999998</v>
      </c>
      <c r="X41" s="102">
        <f t="shared" si="21"/>
        <v>0</v>
      </c>
      <c r="Y41" s="103">
        <f t="shared" si="22"/>
        <v>-1.880000000000015E-2</v>
      </c>
      <c r="Z41" s="100">
        <f t="shared" si="23"/>
        <v>-8.0520815487408557E-3</v>
      </c>
      <c r="AA41" s="8"/>
      <c r="AB41" s="8"/>
    </row>
    <row r="42" spans="1:28" x14ac:dyDescent="0.25">
      <c r="A42" s="174" t="s">
        <v>318</v>
      </c>
      <c r="B42" s="142" t="str">
        <f t="shared" si="0"/>
        <v>EXTRACRANIAL PROCEDURES W/O CC/MCC</v>
      </c>
      <c r="C42" s="143">
        <f t="shared" si="1"/>
        <v>119</v>
      </c>
      <c r="D42" s="143">
        <f t="shared" si="2"/>
        <v>0</v>
      </c>
      <c r="E42" s="143">
        <f t="shared" si="3"/>
        <v>28895.93</v>
      </c>
      <c r="F42" s="143">
        <f t="shared" si="4"/>
        <v>12437.23</v>
      </c>
      <c r="G42" s="159">
        <f t="shared" si="5"/>
        <v>1.63</v>
      </c>
      <c r="H42" s="98"/>
      <c r="I42" s="208">
        <f t="shared" si="6"/>
        <v>118</v>
      </c>
      <c r="J42" s="144">
        <f t="shared" si="7"/>
        <v>28413.78</v>
      </c>
      <c r="K42" s="144">
        <f t="shared" si="8"/>
        <v>11328.37</v>
      </c>
      <c r="L42" s="145">
        <f t="shared" si="9"/>
        <v>1.61</v>
      </c>
      <c r="M42" s="145">
        <f t="shared" si="10"/>
        <v>1.24</v>
      </c>
      <c r="N42" s="145">
        <f t="shared" si="11"/>
        <v>1.36</v>
      </c>
      <c r="O42" s="146">
        <f t="shared" si="12"/>
        <v>1</v>
      </c>
      <c r="P42" s="147">
        <f t="shared" si="13"/>
        <v>1.1682999999999999</v>
      </c>
      <c r="Q42" s="147">
        <f t="shared" si="14"/>
        <v>1.1930000000000001</v>
      </c>
      <c r="R42" s="161" t="str">
        <f t="shared" si="15"/>
        <v>A</v>
      </c>
      <c r="S42" s="98"/>
      <c r="T42" s="185" t="str">
        <f t="shared" si="16"/>
        <v>A</v>
      </c>
      <c r="U42" s="147">
        <f t="shared" si="17"/>
        <v>1.4448000000000001</v>
      </c>
      <c r="V42" s="147">
        <f t="shared" si="19"/>
        <v>1.6737</v>
      </c>
      <c r="W42" s="147">
        <f t="shared" si="20"/>
        <v>1.6737</v>
      </c>
      <c r="X42" s="147">
        <f t="shared" si="21"/>
        <v>0</v>
      </c>
      <c r="Y42" s="104">
        <f t="shared" si="22"/>
        <v>0.22889999999999988</v>
      </c>
      <c r="Z42" s="101">
        <f t="shared" si="23"/>
        <v>0.15843023255813946</v>
      </c>
      <c r="AA42" s="8"/>
      <c r="AB42" s="8"/>
    </row>
    <row r="43" spans="1:28" x14ac:dyDescent="0.25">
      <c r="A43" s="172" t="s">
        <v>319</v>
      </c>
      <c r="B43" s="52" t="str">
        <f t="shared" si="0"/>
        <v>PERIPH/CRANIAL NERVE &amp; OTHER NERV SYST PROC W MCC</v>
      </c>
      <c r="C43" s="49">
        <f t="shared" si="1"/>
        <v>23</v>
      </c>
      <c r="D43" s="49">
        <f t="shared" si="2"/>
        <v>3</v>
      </c>
      <c r="E43" s="49">
        <f t="shared" si="3"/>
        <v>140910.22</v>
      </c>
      <c r="F43" s="49">
        <f t="shared" si="4"/>
        <v>118086.66</v>
      </c>
      <c r="G43" s="158">
        <f t="shared" si="5"/>
        <v>21.17</v>
      </c>
      <c r="H43" s="98"/>
      <c r="I43" s="207">
        <f t="shared" si="6"/>
        <v>22</v>
      </c>
      <c r="J43" s="108">
        <f t="shared" si="7"/>
        <v>121304.88</v>
      </c>
      <c r="K43" s="108">
        <f t="shared" si="8"/>
        <v>75748.33</v>
      </c>
      <c r="L43" s="106">
        <f t="shared" si="9"/>
        <v>19.36</v>
      </c>
      <c r="M43" s="106">
        <f t="shared" si="10"/>
        <v>15.16</v>
      </c>
      <c r="N43" s="106">
        <f t="shared" si="11"/>
        <v>14.11</v>
      </c>
      <c r="O43" s="12">
        <f t="shared" si="12"/>
        <v>1</v>
      </c>
      <c r="P43" s="102">
        <f t="shared" si="13"/>
        <v>4.9877000000000002</v>
      </c>
      <c r="Q43" s="102">
        <f t="shared" si="14"/>
        <v>4.4733999999999998</v>
      </c>
      <c r="R43" s="160" t="str">
        <f t="shared" si="15"/>
        <v>A</v>
      </c>
      <c r="S43" s="98"/>
      <c r="T43" s="184" t="str">
        <f t="shared" si="16"/>
        <v>A</v>
      </c>
      <c r="U43" s="102">
        <f t="shared" si="17"/>
        <v>4.8040000000000003</v>
      </c>
      <c r="V43" s="102">
        <f t="shared" si="19"/>
        <v>6.2756999999999996</v>
      </c>
      <c r="W43" s="102">
        <f t="shared" si="20"/>
        <v>6.2756999999999996</v>
      </c>
      <c r="X43" s="102">
        <f t="shared" si="21"/>
        <v>0</v>
      </c>
      <c r="Y43" s="103">
        <f t="shared" si="22"/>
        <v>1.4716999999999993</v>
      </c>
      <c r="Z43" s="100">
        <f t="shared" si="23"/>
        <v>0.30634887593671922</v>
      </c>
      <c r="AA43" s="8"/>
      <c r="AB43" s="8"/>
    </row>
    <row r="44" spans="1:28" x14ac:dyDescent="0.25">
      <c r="A44" s="172" t="s">
        <v>320</v>
      </c>
      <c r="B44" s="52" t="str">
        <f t="shared" si="0"/>
        <v>PERIPH/CRANIAL NERVE &amp; OTHER NERV SYST PROC W CC OR PERIPH NEUROSTIM</v>
      </c>
      <c r="C44" s="49">
        <f t="shared" si="1"/>
        <v>25</v>
      </c>
      <c r="D44" s="49">
        <f t="shared" si="2"/>
        <v>0</v>
      </c>
      <c r="E44" s="49">
        <f t="shared" si="3"/>
        <v>46215.360000000001</v>
      </c>
      <c r="F44" s="49">
        <f t="shared" si="4"/>
        <v>31097.1</v>
      </c>
      <c r="G44" s="158">
        <f t="shared" si="5"/>
        <v>5.04</v>
      </c>
      <c r="H44" s="98"/>
      <c r="I44" s="207">
        <f t="shared" si="6"/>
        <v>23</v>
      </c>
      <c r="J44" s="108">
        <f t="shared" si="7"/>
        <v>38952.129999999997</v>
      </c>
      <c r="K44" s="108">
        <f t="shared" si="8"/>
        <v>18783.830000000002</v>
      </c>
      <c r="L44" s="106">
        <f t="shared" si="9"/>
        <v>4.6100000000000003</v>
      </c>
      <c r="M44" s="106">
        <f t="shared" si="10"/>
        <v>3.1</v>
      </c>
      <c r="N44" s="106">
        <f t="shared" si="11"/>
        <v>3.55</v>
      </c>
      <c r="O44" s="12">
        <f t="shared" si="12"/>
        <v>1</v>
      </c>
      <c r="P44" s="102">
        <f t="shared" si="13"/>
        <v>1.6015999999999999</v>
      </c>
      <c r="Q44" s="102">
        <f t="shared" si="14"/>
        <v>2.3142999999999998</v>
      </c>
      <c r="R44" s="160" t="str">
        <f t="shared" si="15"/>
        <v>AP</v>
      </c>
      <c r="S44" s="98"/>
      <c r="T44" s="184" t="str">
        <f t="shared" si="16"/>
        <v>A</v>
      </c>
      <c r="U44" s="102">
        <f t="shared" si="17"/>
        <v>2.1953999999999998</v>
      </c>
      <c r="V44" s="102">
        <f t="shared" si="19"/>
        <v>3.2467000000000001</v>
      </c>
      <c r="W44" s="102">
        <f t="shared" si="20"/>
        <v>3.2467000000000001</v>
      </c>
      <c r="X44" s="102">
        <f t="shared" si="21"/>
        <v>0</v>
      </c>
      <c r="Y44" s="103">
        <f t="shared" si="22"/>
        <v>1.0513000000000003</v>
      </c>
      <c r="Z44" s="100">
        <f t="shared" si="23"/>
        <v>0.47886489933497334</v>
      </c>
      <c r="AA44" s="8"/>
      <c r="AB44" s="8"/>
    </row>
    <row r="45" spans="1:28" x14ac:dyDescent="0.25">
      <c r="A45" s="172" t="s">
        <v>321</v>
      </c>
      <c r="B45" s="52" t="str">
        <f t="shared" si="0"/>
        <v>PERIPH/CRANIAL NERVE &amp; OTHER NERV SYST PROC W/O CC/MCC</v>
      </c>
      <c r="C45" s="49">
        <f t="shared" si="1"/>
        <v>16</v>
      </c>
      <c r="D45" s="49">
        <f t="shared" si="2"/>
        <v>0</v>
      </c>
      <c r="E45" s="49">
        <f t="shared" si="3"/>
        <v>62272.5</v>
      </c>
      <c r="F45" s="49">
        <f t="shared" si="4"/>
        <v>29644.95</v>
      </c>
      <c r="G45" s="158">
        <f t="shared" si="5"/>
        <v>4.75</v>
      </c>
      <c r="H45" s="98"/>
      <c r="I45" s="207">
        <f t="shared" si="6"/>
        <v>16</v>
      </c>
      <c r="J45" s="108">
        <f t="shared" si="7"/>
        <v>62272.5</v>
      </c>
      <c r="K45" s="108">
        <f t="shared" si="8"/>
        <v>29644.95</v>
      </c>
      <c r="L45" s="106">
        <f t="shared" si="9"/>
        <v>4.75</v>
      </c>
      <c r="M45" s="106">
        <f t="shared" si="10"/>
        <v>3.83</v>
      </c>
      <c r="N45" s="106">
        <f t="shared" si="11"/>
        <v>3.16</v>
      </c>
      <c r="O45" s="12">
        <f t="shared" si="12"/>
        <v>1</v>
      </c>
      <c r="P45" s="102">
        <f t="shared" si="13"/>
        <v>2.5605000000000002</v>
      </c>
      <c r="Q45" s="102">
        <f t="shared" si="14"/>
        <v>1.6388</v>
      </c>
      <c r="R45" s="160" t="str">
        <f t="shared" si="15"/>
        <v>AP</v>
      </c>
      <c r="S45" s="98"/>
      <c r="T45" s="184" t="str">
        <f t="shared" si="16"/>
        <v>A</v>
      </c>
      <c r="U45" s="102">
        <f t="shared" si="17"/>
        <v>1.7319</v>
      </c>
      <c r="V45" s="102">
        <f t="shared" si="19"/>
        <v>2.2991000000000001</v>
      </c>
      <c r="W45" s="102">
        <f t="shared" si="20"/>
        <v>2.2991000000000001</v>
      </c>
      <c r="X45" s="102">
        <f t="shared" si="21"/>
        <v>0</v>
      </c>
      <c r="Y45" s="103">
        <f t="shared" si="22"/>
        <v>0.56720000000000015</v>
      </c>
      <c r="Z45" s="100">
        <f t="shared" si="23"/>
        <v>0.32750158785149269</v>
      </c>
      <c r="AA45" s="8"/>
      <c r="AB45" s="8"/>
    </row>
    <row r="46" spans="1:28" x14ac:dyDescent="0.25">
      <c r="A46" s="172" t="s">
        <v>212</v>
      </c>
      <c r="B46" s="52" t="str">
        <f t="shared" si="0"/>
        <v>SPINAL DISORDERS &amp; INJURIES W CC/MCC</v>
      </c>
      <c r="C46" s="49">
        <f t="shared" si="1"/>
        <v>6</v>
      </c>
      <c r="D46" s="49">
        <f t="shared" si="2"/>
        <v>5</v>
      </c>
      <c r="E46" s="49">
        <f t="shared" si="3"/>
        <v>39123.86</v>
      </c>
      <c r="F46" s="49">
        <f t="shared" si="4"/>
        <v>15799.75</v>
      </c>
      <c r="G46" s="158">
        <f t="shared" si="5"/>
        <v>6.83</v>
      </c>
      <c r="H46" s="98"/>
      <c r="I46" s="207">
        <f t="shared" si="6"/>
        <v>6</v>
      </c>
      <c r="J46" s="108">
        <f t="shared" si="7"/>
        <v>39123.86</v>
      </c>
      <c r="K46" s="108">
        <f t="shared" si="8"/>
        <v>15799.75</v>
      </c>
      <c r="L46" s="106">
        <f t="shared" si="9"/>
        <v>5.8</v>
      </c>
      <c r="M46" s="106">
        <f t="shared" si="10"/>
        <v>4.67</v>
      </c>
      <c r="N46" s="106">
        <f t="shared" si="11"/>
        <v>4.0999999999999996</v>
      </c>
      <c r="O46" s="12">
        <f t="shared" si="12"/>
        <v>0</v>
      </c>
      <c r="P46" s="102">
        <f t="shared" si="13"/>
        <v>1.6087</v>
      </c>
      <c r="Q46" s="102">
        <f t="shared" si="14"/>
        <v>1.7363999999999999</v>
      </c>
      <c r="R46" s="160" t="str">
        <f t="shared" si="15"/>
        <v>M</v>
      </c>
      <c r="S46" s="98"/>
      <c r="T46" s="184" t="str">
        <f t="shared" si="16"/>
        <v>M</v>
      </c>
      <c r="U46" s="102">
        <f t="shared" si="17"/>
        <v>2.3767999999999998</v>
      </c>
      <c r="V46" s="102">
        <f t="shared" si="19"/>
        <v>2.4359999999999999</v>
      </c>
      <c r="W46" s="102">
        <f t="shared" si="20"/>
        <v>2.4359999999999999</v>
      </c>
      <c r="X46" s="102">
        <f t="shared" si="21"/>
        <v>0</v>
      </c>
      <c r="Y46" s="103">
        <f t="shared" si="22"/>
        <v>5.9200000000000141E-2</v>
      </c>
      <c r="Z46" s="100">
        <f t="shared" si="23"/>
        <v>2.490743857287115E-2</v>
      </c>
      <c r="AA46" s="8"/>
      <c r="AB46" s="8"/>
    </row>
    <row r="47" spans="1:28" x14ac:dyDescent="0.25">
      <c r="A47" s="174" t="s">
        <v>213</v>
      </c>
      <c r="B47" s="142" t="str">
        <f t="shared" si="0"/>
        <v>SPINAL DISORDERS &amp; INJURIES W/O CC/MCC</v>
      </c>
      <c r="C47" s="143">
        <f t="shared" si="1"/>
        <v>1</v>
      </c>
      <c r="D47" s="143">
        <f t="shared" si="2"/>
        <v>1</v>
      </c>
      <c r="E47" s="143">
        <f t="shared" si="3"/>
        <v>8339.42</v>
      </c>
      <c r="F47" s="143">
        <f t="shared" si="4"/>
        <v>0</v>
      </c>
      <c r="G47" s="159">
        <f t="shared" si="5"/>
        <v>2</v>
      </c>
      <c r="H47" s="98"/>
      <c r="I47" s="208">
        <f t="shared" si="6"/>
        <v>1</v>
      </c>
      <c r="J47" s="144">
        <f t="shared" si="7"/>
        <v>8339.42</v>
      </c>
      <c r="K47" s="144">
        <f t="shared" si="8"/>
        <v>0</v>
      </c>
      <c r="L47" s="145">
        <f t="shared" si="9"/>
        <v>3.3</v>
      </c>
      <c r="M47" s="145">
        <f t="shared" si="10"/>
        <v>0</v>
      </c>
      <c r="N47" s="145">
        <f t="shared" si="11"/>
        <v>2.7</v>
      </c>
      <c r="O47" s="146">
        <f t="shared" si="12"/>
        <v>0</v>
      </c>
      <c r="P47" s="147">
        <f t="shared" si="13"/>
        <v>0</v>
      </c>
      <c r="Q47" s="147">
        <f t="shared" si="14"/>
        <v>0.9335</v>
      </c>
      <c r="R47" s="161" t="str">
        <f t="shared" si="15"/>
        <v>M</v>
      </c>
      <c r="S47" s="98"/>
      <c r="T47" s="185" t="str">
        <f t="shared" si="16"/>
        <v>M</v>
      </c>
      <c r="U47" s="147">
        <f t="shared" si="17"/>
        <v>1.4695</v>
      </c>
      <c r="V47" s="147">
        <f t="shared" si="19"/>
        <v>1.3096000000000001</v>
      </c>
      <c r="W47" s="147">
        <f t="shared" si="20"/>
        <v>1.3096000000000001</v>
      </c>
      <c r="X47" s="147">
        <f t="shared" si="21"/>
        <v>0</v>
      </c>
      <c r="Y47" s="104">
        <f t="shared" si="22"/>
        <v>-0.15989999999999993</v>
      </c>
      <c r="Z47" s="101">
        <f t="shared" si="23"/>
        <v>-0.10881252126573659</v>
      </c>
      <c r="AA47" s="8"/>
      <c r="AB47" s="8"/>
    </row>
    <row r="48" spans="1:28" x14ac:dyDescent="0.25">
      <c r="A48" s="172" t="s">
        <v>214</v>
      </c>
      <c r="B48" s="52" t="str">
        <f t="shared" si="0"/>
        <v>NERVOUS SYSTEM NEOPLASMS W MCC</v>
      </c>
      <c r="C48" s="49">
        <f t="shared" si="1"/>
        <v>54</v>
      </c>
      <c r="D48" s="49">
        <f t="shared" si="2"/>
        <v>7</v>
      </c>
      <c r="E48" s="49">
        <f t="shared" si="3"/>
        <v>30472.41</v>
      </c>
      <c r="F48" s="49">
        <f t="shared" si="4"/>
        <v>28016.94</v>
      </c>
      <c r="G48" s="158">
        <f t="shared" si="5"/>
        <v>5.56</v>
      </c>
      <c r="H48" s="98"/>
      <c r="I48" s="207">
        <f t="shared" si="6"/>
        <v>53</v>
      </c>
      <c r="J48" s="108">
        <f t="shared" si="7"/>
        <v>28075.54</v>
      </c>
      <c r="K48" s="108">
        <f t="shared" si="8"/>
        <v>22125.38</v>
      </c>
      <c r="L48" s="106">
        <f t="shared" si="9"/>
        <v>5.17</v>
      </c>
      <c r="M48" s="106">
        <f t="shared" si="10"/>
        <v>3.79</v>
      </c>
      <c r="N48" s="106">
        <f t="shared" si="11"/>
        <v>3.92</v>
      </c>
      <c r="O48" s="12">
        <f t="shared" si="12"/>
        <v>1</v>
      </c>
      <c r="P48" s="102">
        <f t="shared" si="13"/>
        <v>1.1544000000000001</v>
      </c>
      <c r="Q48" s="102">
        <f t="shared" si="14"/>
        <v>1.1788000000000001</v>
      </c>
      <c r="R48" s="160" t="str">
        <f t="shared" si="15"/>
        <v>A</v>
      </c>
      <c r="S48" s="98"/>
      <c r="T48" s="184" t="str">
        <f t="shared" si="16"/>
        <v>A</v>
      </c>
      <c r="U48" s="102">
        <f t="shared" si="17"/>
        <v>1.4895</v>
      </c>
      <c r="V48" s="102">
        <f t="shared" si="19"/>
        <v>1.6536999999999999</v>
      </c>
      <c r="W48" s="102">
        <f t="shared" si="20"/>
        <v>1.6536999999999999</v>
      </c>
      <c r="X48" s="102">
        <f t="shared" si="21"/>
        <v>0</v>
      </c>
      <c r="Y48" s="103">
        <f t="shared" si="22"/>
        <v>0.1641999999999999</v>
      </c>
      <c r="Z48" s="100">
        <f t="shared" si="23"/>
        <v>0.11023833501174884</v>
      </c>
      <c r="AA48" s="8"/>
      <c r="AB48" s="8"/>
    </row>
    <row r="49" spans="1:28" x14ac:dyDescent="0.25">
      <c r="A49" s="172" t="s">
        <v>215</v>
      </c>
      <c r="B49" s="52" t="str">
        <f t="shared" si="0"/>
        <v>NERVOUS SYSTEM NEOPLASMS W/O MCC</v>
      </c>
      <c r="C49" s="49">
        <f t="shared" si="1"/>
        <v>56</v>
      </c>
      <c r="D49" s="49">
        <f t="shared" si="2"/>
        <v>5</v>
      </c>
      <c r="E49" s="49">
        <f t="shared" si="3"/>
        <v>17563.97</v>
      </c>
      <c r="F49" s="49">
        <f t="shared" si="4"/>
        <v>11529.53</v>
      </c>
      <c r="G49" s="158">
        <f t="shared" si="5"/>
        <v>3.18</v>
      </c>
      <c r="H49" s="98"/>
      <c r="I49" s="207">
        <f t="shared" si="6"/>
        <v>55</v>
      </c>
      <c r="J49" s="108">
        <f t="shared" si="7"/>
        <v>16904.5</v>
      </c>
      <c r="K49" s="108">
        <f t="shared" si="8"/>
        <v>10535.31</v>
      </c>
      <c r="L49" s="106">
        <f t="shared" si="9"/>
        <v>3.09</v>
      </c>
      <c r="M49" s="106">
        <f t="shared" si="10"/>
        <v>3</v>
      </c>
      <c r="N49" s="106">
        <f t="shared" si="11"/>
        <v>2.37</v>
      </c>
      <c r="O49" s="12">
        <f t="shared" si="12"/>
        <v>1</v>
      </c>
      <c r="P49" s="102">
        <f t="shared" si="13"/>
        <v>0.69510000000000005</v>
      </c>
      <c r="Q49" s="102">
        <f t="shared" si="14"/>
        <v>0.70979999999999999</v>
      </c>
      <c r="R49" s="160" t="str">
        <f t="shared" si="15"/>
        <v>A</v>
      </c>
      <c r="S49" s="98"/>
      <c r="T49" s="184" t="str">
        <f t="shared" si="16"/>
        <v>A</v>
      </c>
      <c r="U49" s="102">
        <f t="shared" si="17"/>
        <v>1.0023</v>
      </c>
      <c r="V49" s="102">
        <f t="shared" si="19"/>
        <v>0.99580000000000002</v>
      </c>
      <c r="W49" s="102">
        <f t="shared" si="20"/>
        <v>0.99580000000000002</v>
      </c>
      <c r="X49" s="102">
        <f t="shared" si="21"/>
        <v>0</v>
      </c>
      <c r="Y49" s="103">
        <f t="shared" si="22"/>
        <v>-6.4999999999999503E-3</v>
      </c>
      <c r="Z49" s="100">
        <f t="shared" si="23"/>
        <v>-6.4850843060959302E-3</v>
      </c>
      <c r="AA49" s="8"/>
      <c r="AB49" s="8"/>
    </row>
    <row r="50" spans="1:28" x14ac:dyDescent="0.25">
      <c r="A50" s="172" t="s">
        <v>216</v>
      </c>
      <c r="B50" s="52" t="str">
        <f t="shared" si="0"/>
        <v>DEGENERATIVE NERVOUS SYSTEM DISORDERS W MCC</v>
      </c>
      <c r="C50" s="49">
        <f t="shared" si="1"/>
        <v>24</v>
      </c>
      <c r="D50" s="49">
        <f t="shared" si="2"/>
        <v>0</v>
      </c>
      <c r="E50" s="49">
        <f t="shared" si="3"/>
        <v>30106.6</v>
      </c>
      <c r="F50" s="49">
        <f t="shared" si="4"/>
        <v>24143.4</v>
      </c>
      <c r="G50" s="158">
        <f t="shared" si="5"/>
        <v>5.5</v>
      </c>
      <c r="H50" s="98"/>
      <c r="I50" s="207">
        <f t="shared" si="6"/>
        <v>22</v>
      </c>
      <c r="J50" s="108">
        <f t="shared" si="7"/>
        <v>23807.21</v>
      </c>
      <c r="K50" s="108">
        <f t="shared" si="8"/>
        <v>12449.33</v>
      </c>
      <c r="L50" s="106">
        <f t="shared" si="9"/>
        <v>4.2699999999999996</v>
      </c>
      <c r="M50" s="106">
        <f t="shared" si="10"/>
        <v>4.0199999999999996</v>
      </c>
      <c r="N50" s="106">
        <f t="shared" si="11"/>
        <v>2.85</v>
      </c>
      <c r="O50" s="12">
        <f t="shared" si="12"/>
        <v>1</v>
      </c>
      <c r="P50" s="102">
        <f t="shared" si="13"/>
        <v>0.97889999999999999</v>
      </c>
      <c r="Q50" s="102">
        <f t="shared" si="14"/>
        <v>1.5298</v>
      </c>
      <c r="R50" s="160" t="str">
        <f t="shared" si="15"/>
        <v>AP</v>
      </c>
      <c r="S50" s="98"/>
      <c r="T50" s="184" t="str">
        <f t="shared" si="16"/>
        <v>A</v>
      </c>
      <c r="U50" s="102">
        <f t="shared" si="17"/>
        <v>2.4102000000000001</v>
      </c>
      <c r="V50" s="102">
        <f t="shared" si="19"/>
        <v>2.1461999999999999</v>
      </c>
      <c r="W50" s="102">
        <f t="shared" si="20"/>
        <v>2.1461999999999999</v>
      </c>
      <c r="X50" s="102">
        <f t="shared" si="21"/>
        <v>0</v>
      </c>
      <c r="Y50" s="103">
        <f t="shared" si="22"/>
        <v>-0.26400000000000023</v>
      </c>
      <c r="Z50" s="100">
        <f t="shared" si="23"/>
        <v>-0.1095344784665174</v>
      </c>
      <c r="AA50" s="8"/>
      <c r="AB50" s="8"/>
    </row>
    <row r="51" spans="1:28" x14ac:dyDescent="0.25">
      <c r="A51" s="172" t="s">
        <v>217</v>
      </c>
      <c r="B51" s="52" t="str">
        <f t="shared" si="0"/>
        <v>DEGENERATIVE NERVOUS SYSTEM DISORDERS W/O MCC</v>
      </c>
      <c r="C51" s="49">
        <f t="shared" si="1"/>
        <v>66</v>
      </c>
      <c r="D51" s="49">
        <f t="shared" si="2"/>
        <v>10</v>
      </c>
      <c r="E51" s="49">
        <f t="shared" si="3"/>
        <v>32338.36</v>
      </c>
      <c r="F51" s="49">
        <f t="shared" si="4"/>
        <v>33535.03</v>
      </c>
      <c r="G51" s="158">
        <f t="shared" si="5"/>
        <v>7.8</v>
      </c>
      <c r="H51" s="98"/>
      <c r="I51" s="207">
        <f t="shared" si="6"/>
        <v>63</v>
      </c>
      <c r="J51" s="108">
        <f t="shared" si="7"/>
        <v>26373.43</v>
      </c>
      <c r="K51" s="108">
        <f t="shared" si="8"/>
        <v>19696.740000000002</v>
      </c>
      <c r="L51" s="106">
        <f t="shared" si="9"/>
        <v>6.4</v>
      </c>
      <c r="M51" s="106">
        <f t="shared" si="10"/>
        <v>6.34</v>
      </c>
      <c r="N51" s="106">
        <f t="shared" si="11"/>
        <v>4.21</v>
      </c>
      <c r="O51" s="12">
        <f t="shared" si="12"/>
        <v>1</v>
      </c>
      <c r="P51" s="102">
        <f t="shared" si="13"/>
        <v>1.0844</v>
      </c>
      <c r="Q51" s="102">
        <f t="shared" si="14"/>
        <v>0.92210000000000003</v>
      </c>
      <c r="R51" s="160" t="str">
        <f t="shared" si="15"/>
        <v>AP</v>
      </c>
      <c r="S51" s="98"/>
      <c r="T51" s="184" t="str">
        <f t="shared" si="16"/>
        <v>A</v>
      </c>
      <c r="U51" s="102">
        <f t="shared" si="17"/>
        <v>1.4525999999999999</v>
      </c>
      <c r="V51" s="102">
        <f t="shared" si="19"/>
        <v>1.2936000000000001</v>
      </c>
      <c r="W51" s="102">
        <f t="shared" si="20"/>
        <v>1.2936000000000001</v>
      </c>
      <c r="X51" s="102">
        <f t="shared" si="21"/>
        <v>0</v>
      </c>
      <c r="Y51" s="103">
        <f t="shared" si="22"/>
        <v>-0.15899999999999981</v>
      </c>
      <c r="Z51" s="100">
        <f t="shared" si="23"/>
        <v>-0.1094589012804625</v>
      </c>
      <c r="AA51" s="8"/>
      <c r="AB51" s="8"/>
    </row>
    <row r="52" spans="1:28" x14ac:dyDescent="0.25">
      <c r="A52" s="174" t="s">
        <v>218</v>
      </c>
      <c r="B52" s="142" t="str">
        <f t="shared" si="0"/>
        <v>MULTIPLE SCLEROSIS &amp; CEREBELLAR ATAXIA W MCC</v>
      </c>
      <c r="C52" s="143">
        <f t="shared" si="1"/>
        <v>2</v>
      </c>
      <c r="D52" s="143">
        <f t="shared" si="2"/>
        <v>1</v>
      </c>
      <c r="E52" s="143">
        <f t="shared" si="3"/>
        <v>35115.11</v>
      </c>
      <c r="F52" s="143">
        <f t="shared" si="4"/>
        <v>6516.68</v>
      </c>
      <c r="G52" s="159">
        <f t="shared" si="5"/>
        <v>3.5</v>
      </c>
      <c r="H52" s="98"/>
      <c r="I52" s="208">
        <f t="shared" si="6"/>
        <v>2</v>
      </c>
      <c r="J52" s="144">
        <f t="shared" si="7"/>
        <v>35115.11</v>
      </c>
      <c r="K52" s="144">
        <f t="shared" si="8"/>
        <v>6516.68</v>
      </c>
      <c r="L52" s="145">
        <f t="shared" si="9"/>
        <v>6.9</v>
      </c>
      <c r="M52" s="145">
        <f t="shared" si="10"/>
        <v>0.5</v>
      </c>
      <c r="N52" s="145">
        <f t="shared" si="11"/>
        <v>5</v>
      </c>
      <c r="O52" s="146">
        <f t="shared" si="12"/>
        <v>0</v>
      </c>
      <c r="P52" s="147">
        <f t="shared" si="13"/>
        <v>0</v>
      </c>
      <c r="Q52" s="147">
        <f t="shared" si="14"/>
        <v>1.7968</v>
      </c>
      <c r="R52" s="161" t="str">
        <f t="shared" si="15"/>
        <v>M</v>
      </c>
      <c r="S52" s="98"/>
      <c r="T52" s="185" t="str">
        <f t="shared" si="16"/>
        <v>M</v>
      </c>
      <c r="U52" s="147">
        <f t="shared" si="17"/>
        <v>2.5802999999999998</v>
      </c>
      <c r="V52" s="147">
        <f t="shared" si="19"/>
        <v>2.5207000000000002</v>
      </c>
      <c r="W52" s="147">
        <f t="shared" si="20"/>
        <v>2.5207000000000002</v>
      </c>
      <c r="X52" s="147">
        <f t="shared" si="21"/>
        <v>0</v>
      </c>
      <c r="Y52" s="104">
        <f t="shared" si="22"/>
        <v>-5.9599999999999653E-2</v>
      </c>
      <c r="Z52" s="101">
        <f t="shared" si="23"/>
        <v>-2.3098089369453033E-2</v>
      </c>
      <c r="AA52" s="8"/>
      <c r="AB52" s="8"/>
    </row>
    <row r="53" spans="1:28" x14ac:dyDescent="0.25">
      <c r="A53" s="172" t="s">
        <v>219</v>
      </c>
      <c r="B53" s="52" t="str">
        <f t="shared" si="0"/>
        <v>MULTIPLE SCLEROSIS &amp; CEREBELLAR ATAXIA W CC</v>
      </c>
      <c r="C53" s="49">
        <f t="shared" si="1"/>
        <v>36</v>
      </c>
      <c r="D53" s="49">
        <f t="shared" si="2"/>
        <v>3</v>
      </c>
      <c r="E53" s="49">
        <f t="shared" si="3"/>
        <v>19707.400000000001</v>
      </c>
      <c r="F53" s="49">
        <f t="shared" si="4"/>
        <v>16922.22</v>
      </c>
      <c r="G53" s="158">
        <f t="shared" si="5"/>
        <v>4.75</v>
      </c>
      <c r="H53" s="98"/>
      <c r="I53" s="207">
        <f t="shared" si="6"/>
        <v>33</v>
      </c>
      <c r="J53" s="108">
        <f t="shared" si="7"/>
        <v>15214.83</v>
      </c>
      <c r="K53" s="108">
        <f t="shared" si="8"/>
        <v>6739.55</v>
      </c>
      <c r="L53" s="106">
        <f t="shared" si="9"/>
        <v>3.82</v>
      </c>
      <c r="M53" s="106">
        <f t="shared" si="10"/>
        <v>2.3199999999999998</v>
      </c>
      <c r="N53" s="106">
        <f t="shared" si="11"/>
        <v>3.26</v>
      </c>
      <c r="O53" s="12">
        <f t="shared" si="12"/>
        <v>1</v>
      </c>
      <c r="P53" s="102">
        <f t="shared" si="13"/>
        <v>0.62560000000000004</v>
      </c>
      <c r="Q53" s="102">
        <f t="shared" si="14"/>
        <v>0.63890000000000002</v>
      </c>
      <c r="R53" s="160" t="str">
        <f t="shared" si="15"/>
        <v>A</v>
      </c>
      <c r="S53" s="98"/>
      <c r="T53" s="184" t="str">
        <f t="shared" si="16"/>
        <v>A</v>
      </c>
      <c r="U53" s="102">
        <f t="shared" si="17"/>
        <v>1.0667</v>
      </c>
      <c r="V53" s="102">
        <f t="shared" si="19"/>
        <v>0.89629999999999999</v>
      </c>
      <c r="W53" s="102">
        <f t="shared" si="20"/>
        <v>0.89629999999999999</v>
      </c>
      <c r="X53" s="102">
        <f t="shared" si="21"/>
        <v>0</v>
      </c>
      <c r="Y53" s="103">
        <f t="shared" si="22"/>
        <v>-0.1704</v>
      </c>
      <c r="Z53" s="100">
        <f t="shared" si="23"/>
        <v>-0.159745007968501</v>
      </c>
      <c r="AA53" s="8"/>
      <c r="AB53" s="8"/>
    </row>
    <row r="54" spans="1:28" x14ac:dyDescent="0.25">
      <c r="A54" s="172" t="s">
        <v>220</v>
      </c>
      <c r="B54" s="52" t="str">
        <f t="shared" si="0"/>
        <v>MULTIPLE SCLEROSIS &amp; CEREBELLAR ATAXIA W/O CC/MCC</v>
      </c>
      <c r="C54" s="49">
        <f t="shared" si="1"/>
        <v>42</v>
      </c>
      <c r="D54" s="49">
        <f t="shared" si="2"/>
        <v>1</v>
      </c>
      <c r="E54" s="49">
        <f t="shared" si="3"/>
        <v>16367.59</v>
      </c>
      <c r="F54" s="49">
        <f t="shared" si="4"/>
        <v>13821.74</v>
      </c>
      <c r="G54" s="158">
        <f t="shared" si="5"/>
        <v>2.86</v>
      </c>
      <c r="H54" s="98"/>
      <c r="I54" s="207">
        <f t="shared" si="6"/>
        <v>39</v>
      </c>
      <c r="J54" s="108">
        <f t="shared" si="7"/>
        <v>13329.9</v>
      </c>
      <c r="K54" s="108">
        <f t="shared" si="8"/>
        <v>8734.7099999999991</v>
      </c>
      <c r="L54" s="106">
        <f t="shared" si="9"/>
        <v>2.44</v>
      </c>
      <c r="M54" s="106">
        <f t="shared" si="10"/>
        <v>1.52</v>
      </c>
      <c r="N54" s="106">
        <f t="shared" si="11"/>
        <v>2.13</v>
      </c>
      <c r="O54" s="12">
        <f t="shared" si="12"/>
        <v>1</v>
      </c>
      <c r="P54" s="102">
        <f t="shared" si="13"/>
        <v>0.54810000000000003</v>
      </c>
      <c r="Q54" s="102">
        <f t="shared" si="14"/>
        <v>0.55969999999999998</v>
      </c>
      <c r="R54" s="160" t="str">
        <f t="shared" si="15"/>
        <v>A</v>
      </c>
      <c r="S54" s="98"/>
      <c r="T54" s="184" t="str">
        <f t="shared" si="16"/>
        <v>A</v>
      </c>
      <c r="U54" s="102">
        <f t="shared" si="17"/>
        <v>0.76459999999999995</v>
      </c>
      <c r="V54" s="102">
        <f t="shared" si="19"/>
        <v>0.78520000000000001</v>
      </c>
      <c r="W54" s="102">
        <f t="shared" si="20"/>
        <v>0.78520000000000001</v>
      </c>
      <c r="X54" s="102">
        <f t="shared" si="21"/>
        <v>0</v>
      </c>
      <c r="Y54" s="103">
        <f t="shared" si="22"/>
        <v>2.0600000000000063E-2</v>
      </c>
      <c r="Z54" s="100">
        <f t="shared" si="23"/>
        <v>2.694219199581489E-2</v>
      </c>
      <c r="AA54" s="8"/>
      <c r="AB54" s="8"/>
    </row>
    <row r="55" spans="1:28" x14ac:dyDescent="0.25">
      <c r="A55" s="172" t="s">
        <v>221</v>
      </c>
      <c r="B55" s="52" t="str">
        <f t="shared" si="0"/>
        <v>ISCHEMIC STROKE, PRECEREBRAL OCCLUSION OR TRANSIENT ISCHEMIA W THROMBOLYTIC AGENT W MCC</v>
      </c>
      <c r="C55" s="49">
        <f t="shared" si="1"/>
        <v>6</v>
      </c>
      <c r="D55" s="49">
        <f t="shared" si="2"/>
        <v>1</v>
      </c>
      <c r="E55" s="49">
        <f t="shared" si="3"/>
        <v>35764.769999999997</v>
      </c>
      <c r="F55" s="49">
        <f t="shared" si="4"/>
        <v>10958.83</v>
      </c>
      <c r="G55" s="158">
        <f t="shared" si="5"/>
        <v>3</v>
      </c>
      <c r="H55" s="98"/>
      <c r="I55" s="207">
        <f t="shared" si="6"/>
        <v>5</v>
      </c>
      <c r="J55" s="108">
        <f t="shared" si="7"/>
        <v>31025.09</v>
      </c>
      <c r="K55" s="108">
        <f t="shared" si="8"/>
        <v>3054.12</v>
      </c>
      <c r="L55" s="106">
        <f t="shared" si="9"/>
        <v>2</v>
      </c>
      <c r="M55" s="106">
        <f t="shared" si="10"/>
        <v>0.89</v>
      </c>
      <c r="N55" s="106">
        <f t="shared" si="11"/>
        <v>1.78</v>
      </c>
      <c r="O55" s="12">
        <f t="shared" si="12"/>
        <v>1</v>
      </c>
      <c r="P55" s="102">
        <f t="shared" si="13"/>
        <v>1.2757000000000001</v>
      </c>
      <c r="Q55" s="102">
        <f t="shared" si="14"/>
        <v>2.5834000000000001</v>
      </c>
      <c r="R55" s="160" t="str">
        <f t="shared" si="15"/>
        <v>AT</v>
      </c>
      <c r="S55" s="98"/>
      <c r="T55" s="184" t="str">
        <f t="shared" si="16"/>
        <v>M</v>
      </c>
      <c r="U55" s="102">
        <f t="shared" si="17"/>
        <v>4.4077000000000002</v>
      </c>
      <c r="V55" s="102">
        <f t="shared" si="19"/>
        <v>3.6242999999999999</v>
      </c>
      <c r="W55" s="102">
        <f t="shared" si="20"/>
        <v>3.6242999999999999</v>
      </c>
      <c r="X55" s="102">
        <f t="shared" si="21"/>
        <v>0</v>
      </c>
      <c r="Y55" s="103">
        <f t="shared" si="22"/>
        <v>-0.78340000000000032</v>
      </c>
      <c r="Z55" s="100">
        <f t="shared" si="23"/>
        <v>-0.1777344193116592</v>
      </c>
      <c r="AA55" s="8"/>
      <c r="AB55" s="8"/>
    </row>
    <row r="56" spans="1:28" x14ac:dyDescent="0.25">
      <c r="A56" s="172" t="s">
        <v>222</v>
      </c>
      <c r="B56" s="52" t="str">
        <f t="shared" si="0"/>
        <v>ISCHEMIC STROKE, PRECEREBRAL OCCLUSION OR TRANSIENT ISCHEMIA W THROMBOLYTIC AGENT W CC</v>
      </c>
      <c r="C56" s="49">
        <f t="shared" si="1"/>
        <v>44</v>
      </c>
      <c r="D56" s="49">
        <f t="shared" si="2"/>
        <v>9</v>
      </c>
      <c r="E56" s="49">
        <f t="shared" si="3"/>
        <v>38759.06</v>
      </c>
      <c r="F56" s="49">
        <f t="shared" si="4"/>
        <v>12014.02</v>
      </c>
      <c r="G56" s="158">
        <f t="shared" si="5"/>
        <v>3.57</v>
      </c>
      <c r="H56" s="98"/>
      <c r="I56" s="207">
        <f t="shared" si="6"/>
        <v>42</v>
      </c>
      <c r="J56" s="108">
        <f t="shared" si="7"/>
        <v>36808.019999999997</v>
      </c>
      <c r="K56" s="108">
        <f t="shared" si="8"/>
        <v>7635.5</v>
      </c>
      <c r="L56" s="106">
        <f t="shared" si="9"/>
        <v>3.19</v>
      </c>
      <c r="M56" s="106">
        <f t="shared" si="10"/>
        <v>1.74</v>
      </c>
      <c r="N56" s="106">
        <f t="shared" si="11"/>
        <v>2.82</v>
      </c>
      <c r="O56" s="12">
        <f t="shared" si="12"/>
        <v>1</v>
      </c>
      <c r="P56" s="102">
        <f t="shared" si="13"/>
        <v>1.5134000000000001</v>
      </c>
      <c r="Q56" s="102">
        <f t="shared" si="14"/>
        <v>1.4958</v>
      </c>
      <c r="R56" s="160" t="str">
        <f t="shared" si="15"/>
        <v>AT</v>
      </c>
      <c r="S56" s="98"/>
      <c r="T56" s="184" t="str">
        <f t="shared" si="16"/>
        <v>A</v>
      </c>
      <c r="U56" s="102">
        <f t="shared" si="17"/>
        <v>2.3262</v>
      </c>
      <c r="V56" s="102">
        <f t="shared" si="19"/>
        <v>2.0985</v>
      </c>
      <c r="W56" s="102">
        <f t="shared" si="20"/>
        <v>2.0985</v>
      </c>
      <c r="X56" s="102">
        <f t="shared" si="21"/>
        <v>0</v>
      </c>
      <c r="Y56" s="103">
        <f t="shared" si="22"/>
        <v>-0.22770000000000001</v>
      </c>
      <c r="Z56" s="100">
        <f t="shared" si="23"/>
        <v>-9.7884962599948416E-2</v>
      </c>
      <c r="AA56" s="8"/>
      <c r="AB56" s="8"/>
    </row>
    <row r="57" spans="1:28" x14ac:dyDescent="0.25">
      <c r="A57" s="174" t="s">
        <v>223</v>
      </c>
      <c r="B57" s="142" t="str">
        <f t="shared" si="0"/>
        <v>ISCHEMIC STROKE, PRECEREBRAL OCCLUSION OR TRANSIENT ISCHEMIA W THROMBOLYTIC AGENT W/O CC/MCC</v>
      </c>
      <c r="C57" s="143">
        <f t="shared" si="1"/>
        <v>13</v>
      </c>
      <c r="D57" s="143">
        <f t="shared" si="2"/>
        <v>0</v>
      </c>
      <c r="E57" s="143">
        <f t="shared" si="3"/>
        <v>36144.19</v>
      </c>
      <c r="F57" s="143">
        <f t="shared" si="4"/>
        <v>10195.99</v>
      </c>
      <c r="G57" s="159">
        <f t="shared" si="5"/>
        <v>3.08</v>
      </c>
      <c r="H57" s="98"/>
      <c r="I57" s="208">
        <f t="shared" si="6"/>
        <v>12</v>
      </c>
      <c r="J57" s="144">
        <f t="shared" si="7"/>
        <v>33812.65</v>
      </c>
      <c r="K57" s="144">
        <f t="shared" si="8"/>
        <v>6477.04</v>
      </c>
      <c r="L57" s="145">
        <f t="shared" si="9"/>
        <v>2.5</v>
      </c>
      <c r="M57" s="145">
        <f t="shared" si="10"/>
        <v>1.04</v>
      </c>
      <c r="N57" s="145">
        <f t="shared" si="11"/>
        <v>2.31</v>
      </c>
      <c r="O57" s="146">
        <f t="shared" si="12"/>
        <v>1</v>
      </c>
      <c r="P57" s="147">
        <f t="shared" si="13"/>
        <v>1.3903000000000001</v>
      </c>
      <c r="Q57" s="147">
        <f t="shared" si="14"/>
        <v>1.0592999999999999</v>
      </c>
      <c r="R57" s="161" t="str">
        <f t="shared" si="15"/>
        <v>AT</v>
      </c>
      <c r="S57" s="98"/>
      <c r="T57" s="185" t="str">
        <f t="shared" si="16"/>
        <v>M</v>
      </c>
      <c r="U57" s="147">
        <f t="shared" si="17"/>
        <v>1.6673</v>
      </c>
      <c r="V57" s="147">
        <f t="shared" si="19"/>
        <v>1.4861</v>
      </c>
      <c r="W57" s="147">
        <f t="shared" si="20"/>
        <v>1.4861</v>
      </c>
      <c r="X57" s="147">
        <f t="shared" si="21"/>
        <v>0</v>
      </c>
      <c r="Y57" s="104">
        <f t="shared" si="22"/>
        <v>-0.18120000000000003</v>
      </c>
      <c r="Z57" s="101">
        <f t="shared" si="23"/>
        <v>-0.1086787020932046</v>
      </c>
      <c r="AA57" s="8"/>
      <c r="AB57" s="8"/>
    </row>
    <row r="58" spans="1:28" x14ac:dyDescent="0.25">
      <c r="A58" s="172" t="s">
        <v>224</v>
      </c>
      <c r="B58" s="52" t="str">
        <f t="shared" si="0"/>
        <v>INTRACRANIAL HEMORRHAGE OR CEREBRAL INFARCTION W MCC</v>
      </c>
      <c r="C58" s="49">
        <f t="shared" si="1"/>
        <v>164</v>
      </c>
      <c r="D58" s="49">
        <f t="shared" si="2"/>
        <v>42</v>
      </c>
      <c r="E58" s="49">
        <f t="shared" si="3"/>
        <v>41450.639999999999</v>
      </c>
      <c r="F58" s="49">
        <f t="shared" si="4"/>
        <v>34306.32</v>
      </c>
      <c r="G58" s="158">
        <f t="shared" si="5"/>
        <v>6.86</v>
      </c>
      <c r="H58" s="98"/>
      <c r="I58" s="207">
        <f t="shared" si="6"/>
        <v>161</v>
      </c>
      <c r="J58" s="108">
        <f t="shared" si="7"/>
        <v>38211</v>
      </c>
      <c r="K58" s="108">
        <f t="shared" si="8"/>
        <v>23990.35</v>
      </c>
      <c r="L58" s="106">
        <f t="shared" si="9"/>
        <v>6.2</v>
      </c>
      <c r="M58" s="106">
        <f t="shared" si="10"/>
        <v>5.04</v>
      </c>
      <c r="N58" s="106">
        <f t="shared" si="11"/>
        <v>4.34</v>
      </c>
      <c r="O58" s="12">
        <f t="shared" si="12"/>
        <v>1</v>
      </c>
      <c r="P58" s="102">
        <f t="shared" si="13"/>
        <v>1.5710999999999999</v>
      </c>
      <c r="Q58" s="102">
        <f t="shared" si="14"/>
        <v>1.5624</v>
      </c>
      <c r="R58" s="160" t="str">
        <f t="shared" si="15"/>
        <v>A</v>
      </c>
      <c r="S58" s="98"/>
      <c r="T58" s="184" t="str">
        <f t="shared" si="16"/>
        <v>A</v>
      </c>
      <c r="U58" s="102">
        <f t="shared" si="17"/>
        <v>2.4398</v>
      </c>
      <c r="V58" s="102">
        <f t="shared" si="19"/>
        <v>2.1919</v>
      </c>
      <c r="W58" s="102">
        <f t="shared" si="20"/>
        <v>2.1919</v>
      </c>
      <c r="X58" s="102">
        <f t="shared" si="21"/>
        <v>0</v>
      </c>
      <c r="Y58" s="103">
        <f t="shared" si="22"/>
        <v>-0.24790000000000001</v>
      </c>
      <c r="Z58" s="100">
        <f t="shared" si="23"/>
        <v>-0.10160668907287483</v>
      </c>
      <c r="AA58" s="8"/>
      <c r="AB58" s="8"/>
    </row>
    <row r="59" spans="1:28" x14ac:dyDescent="0.25">
      <c r="A59" s="172" t="s">
        <v>225</v>
      </c>
      <c r="B59" s="52" t="str">
        <f t="shared" si="0"/>
        <v>INTRACRANIAL HEMORRHAGE OR CEREBRAL INFARCTION W CC OR TPA IN 24 HRS</v>
      </c>
      <c r="C59" s="49">
        <f t="shared" si="1"/>
        <v>318</v>
      </c>
      <c r="D59" s="49">
        <f t="shared" si="2"/>
        <v>50</v>
      </c>
      <c r="E59" s="49">
        <f t="shared" si="3"/>
        <v>23232.47</v>
      </c>
      <c r="F59" s="49">
        <f t="shared" si="4"/>
        <v>12405.74</v>
      </c>
      <c r="G59" s="158">
        <f t="shared" si="5"/>
        <v>3.66</v>
      </c>
      <c r="H59" s="98"/>
      <c r="I59" s="207">
        <f t="shared" si="6"/>
        <v>313</v>
      </c>
      <c r="J59" s="108">
        <f t="shared" si="7"/>
        <v>22302.25</v>
      </c>
      <c r="K59" s="108">
        <f t="shared" si="8"/>
        <v>9897.17</v>
      </c>
      <c r="L59" s="106">
        <f t="shared" si="9"/>
        <v>3.45</v>
      </c>
      <c r="M59" s="106">
        <f t="shared" si="10"/>
        <v>2.4500000000000002</v>
      </c>
      <c r="N59" s="106">
        <f t="shared" si="11"/>
        <v>2.8</v>
      </c>
      <c r="O59" s="12">
        <f t="shared" si="12"/>
        <v>1</v>
      </c>
      <c r="P59" s="102">
        <f t="shared" si="13"/>
        <v>0.91700000000000004</v>
      </c>
      <c r="Q59" s="102">
        <f t="shared" si="14"/>
        <v>0.93630000000000002</v>
      </c>
      <c r="R59" s="160" t="str">
        <f t="shared" si="15"/>
        <v>A</v>
      </c>
      <c r="S59" s="98"/>
      <c r="T59" s="184" t="str">
        <f t="shared" si="16"/>
        <v>A</v>
      </c>
      <c r="U59" s="102">
        <f t="shared" si="17"/>
        <v>1.3631</v>
      </c>
      <c r="V59" s="102">
        <f t="shared" si="19"/>
        <v>1.3134999999999999</v>
      </c>
      <c r="W59" s="102">
        <f t="shared" si="20"/>
        <v>1.3134999999999999</v>
      </c>
      <c r="X59" s="102">
        <f t="shared" si="21"/>
        <v>0</v>
      </c>
      <c r="Y59" s="103">
        <f t="shared" si="22"/>
        <v>-4.9600000000000088E-2</v>
      </c>
      <c r="Z59" s="100">
        <f t="shared" si="23"/>
        <v>-3.638764580735096E-2</v>
      </c>
      <c r="AA59" s="8"/>
      <c r="AB59" s="8"/>
    </row>
    <row r="60" spans="1:28" x14ac:dyDescent="0.25">
      <c r="A60" s="172" t="s">
        <v>227</v>
      </c>
      <c r="B60" s="52" t="str">
        <f t="shared" si="0"/>
        <v>INTRACRANIAL HEMORRHAGE OR CEREBRAL INFARCTION W/O CC/MCC</v>
      </c>
      <c r="C60" s="49">
        <f t="shared" si="1"/>
        <v>122</v>
      </c>
      <c r="D60" s="49">
        <f t="shared" si="2"/>
        <v>15</v>
      </c>
      <c r="E60" s="49">
        <f t="shared" si="3"/>
        <v>19886.259999999998</v>
      </c>
      <c r="F60" s="49">
        <f t="shared" si="4"/>
        <v>10962.17</v>
      </c>
      <c r="G60" s="158">
        <f t="shared" si="5"/>
        <v>2.71</v>
      </c>
      <c r="H60" s="98"/>
      <c r="I60" s="207">
        <f t="shared" si="6"/>
        <v>120</v>
      </c>
      <c r="J60" s="108">
        <f t="shared" si="7"/>
        <v>19108.21</v>
      </c>
      <c r="K60" s="108">
        <f t="shared" si="8"/>
        <v>9081.07</v>
      </c>
      <c r="L60" s="106">
        <f t="shared" si="9"/>
        <v>2.68</v>
      </c>
      <c r="M60" s="106">
        <f t="shared" si="10"/>
        <v>1.78</v>
      </c>
      <c r="N60" s="106">
        <f t="shared" si="11"/>
        <v>2.2200000000000002</v>
      </c>
      <c r="O60" s="12">
        <f t="shared" si="12"/>
        <v>1</v>
      </c>
      <c r="P60" s="102">
        <f t="shared" si="13"/>
        <v>0.78569999999999995</v>
      </c>
      <c r="Q60" s="102">
        <f t="shared" si="14"/>
        <v>0.80230000000000001</v>
      </c>
      <c r="R60" s="160" t="str">
        <f t="shared" si="15"/>
        <v>A</v>
      </c>
      <c r="S60" s="98"/>
      <c r="T60" s="184" t="str">
        <f t="shared" si="16"/>
        <v>A</v>
      </c>
      <c r="U60" s="102">
        <f t="shared" si="17"/>
        <v>1.0607</v>
      </c>
      <c r="V60" s="102">
        <f t="shared" si="19"/>
        <v>1.1254999999999999</v>
      </c>
      <c r="W60" s="102">
        <f t="shared" si="20"/>
        <v>1.1254999999999999</v>
      </c>
      <c r="X60" s="102">
        <f t="shared" si="21"/>
        <v>0</v>
      </c>
      <c r="Y60" s="103">
        <f t="shared" si="22"/>
        <v>6.4799999999999969E-2</v>
      </c>
      <c r="Z60" s="100">
        <f t="shared" si="23"/>
        <v>6.109173187517674E-2</v>
      </c>
      <c r="AA60" s="8"/>
      <c r="AB60" s="8"/>
    </row>
    <row r="61" spans="1:28" x14ac:dyDescent="0.25">
      <c r="A61" s="172" t="s">
        <v>228</v>
      </c>
      <c r="B61" s="52" t="str">
        <f t="shared" si="0"/>
        <v>NONSPECIFIC CVA &amp; PRECEREBRAL OCCLUSION W/O INFARCT W MCC</v>
      </c>
      <c r="C61" s="49">
        <f t="shared" si="1"/>
        <v>3</v>
      </c>
      <c r="D61" s="49">
        <f t="shared" si="2"/>
        <v>0</v>
      </c>
      <c r="E61" s="49">
        <f t="shared" si="3"/>
        <v>20388.57</v>
      </c>
      <c r="F61" s="49">
        <f t="shared" si="4"/>
        <v>6260.52</v>
      </c>
      <c r="G61" s="158">
        <f t="shared" si="5"/>
        <v>4.67</v>
      </c>
      <c r="H61" s="98"/>
      <c r="I61" s="207">
        <f t="shared" si="6"/>
        <v>3</v>
      </c>
      <c r="J61" s="108">
        <f t="shared" si="7"/>
        <v>20388.57</v>
      </c>
      <c r="K61" s="108">
        <f t="shared" si="8"/>
        <v>6260.52</v>
      </c>
      <c r="L61" s="106">
        <f t="shared" si="9"/>
        <v>4.8</v>
      </c>
      <c r="M61" s="106">
        <f t="shared" si="10"/>
        <v>1.7</v>
      </c>
      <c r="N61" s="106">
        <f t="shared" si="11"/>
        <v>3.6</v>
      </c>
      <c r="O61" s="12">
        <f t="shared" si="12"/>
        <v>0</v>
      </c>
      <c r="P61" s="102">
        <f t="shared" si="13"/>
        <v>0.83830000000000005</v>
      </c>
      <c r="Q61" s="102">
        <f t="shared" si="14"/>
        <v>1.5331999999999999</v>
      </c>
      <c r="R61" s="160" t="str">
        <f t="shared" si="15"/>
        <v>M</v>
      </c>
      <c r="S61" s="98"/>
      <c r="T61" s="184" t="str">
        <f t="shared" si="16"/>
        <v>M</v>
      </c>
      <c r="U61" s="102">
        <f t="shared" si="17"/>
        <v>2.2259000000000002</v>
      </c>
      <c r="V61" s="102">
        <f t="shared" si="19"/>
        <v>2.1509</v>
      </c>
      <c r="W61" s="102">
        <f t="shared" si="20"/>
        <v>2.1509</v>
      </c>
      <c r="X61" s="102">
        <f t="shared" si="21"/>
        <v>0</v>
      </c>
      <c r="Y61" s="103">
        <f t="shared" si="22"/>
        <v>-7.5000000000000178E-2</v>
      </c>
      <c r="Z61" s="100">
        <f t="shared" si="23"/>
        <v>-3.3694236039354945E-2</v>
      </c>
      <c r="AA61" s="8"/>
      <c r="AB61" s="8"/>
    </row>
    <row r="62" spans="1:28" x14ac:dyDescent="0.25">
      <c r="A62" s="174" t="s">
        <v>229</v>
      </c>
      <c r="B62" s="142" t="str">
        <f t="shared" si="0"/>
        <v>NONSPECIFIC CVA &amp; PRECEREBRAL OCCLUSION W/O INFARCT W/O MCC</v>
      </c>
      <c r="C62" s="143">
        <f t="shared" si="1"/>
        <v>8</v>
      </c>
      <c r="D62" s="143">
        <f t="shared" si="2"/>
        <v>2</v>
      </c>
      <c r="E62" s="143">
        <f t="shared" si="3"/>
        <v>26808.78</v>
      </c>
      <c r="F62" s="143">
        <f t="shared" si="4"/>
        <v>12711.91</v>
      </c>
      <c r="G62" s="159">
        <f t="shared" si="5"/>
        <v>2.88</v>
      </c>
      <c r="H62" s="98"/>
      <c r="I62" s="208">
        <f t="shared" si="6"/>
        <v>8</v>
      </c>
      <c r="J62" s="144">
        <f t="shared" si="7"/>
        <v>26808.78</v>
      </c>
      <c r="K62" s="144">
        <f t="shared" si="8"/>
        <v>12711.91</v>
      </c>
      <c r="L62" s="145">
        <f t="shared" si="9"/>
        <v>2.8</v>
      </c>
      <c r="M62" s="145">
        <f t="shared" si="10"/>
        <v>0.78</v>
      </c>
      <c r="N62" s="145">
        <f t="shared" si="11"/>
        <v>2.2999999999999998</v>
      </c>
      <c r="O62" s="146">
        <f t="shared" si="12"/>
        <v>0</v>
      </c>
      <c r="P62" s="147">
        <f t="shared" si="13"/>
        <v>1.1023000000000001</v>
      </c>
      <c r="Q62" s="147">
        <f t="shared" si="14"/>
        <v>0.91769999999999996</v>
      </c>
      <c r="R62" s="161" t="str">
        <f t="shared" si="15"/>
        <v>M</v>
      </c>
      <c r="S62" s="98"/>
      <c r="T62" s="185" t="str">
        <f t="shared" si="16"/>
        <v>M</v>
      </c>
      <c r="U62" s="147">
        <f t="shared" si="17"/>
        <v>1.4114</v>
      </c>
      <c r="V62" s="147">
        <f t="shared" si="19"/>
        <v>1.2874000000000001</v>
      </c>
      <c r="W62" s="147">
        <f t="shared" si="20"/>
        <v>1.2874000000000001</v>
      </c>
      <c r="X62" s="147">
        <f t="shared" si="21"/>
        <v>0</v>
      </c>
      <c r="Y62" s="104">
        <f t="shared" si="22"/>
        <v>-0.12399999999999989</v>
      </c>
      <c r="Z62" s="101">
        <f t="shared" si="23"/>
        <v>-8.7856029474280783E-2</v>
      </c>
      <c r="AA62" s="8"/>
      <c r="AB62" s="8"/>
    </row>
    <row r="63" spans="1:28" x14ac:dyDescent="0.25">
      <c r="A63" s="172" t="s">
        <v>230</v>
      </c>
      <c r="B63" s="52" t="str">
        <f t="shared" si="0"/>
        <v>TRANSIENT ISCHEMIA W/O THROMBOLYTIC</v>
      </c>
      <c r="C63" s="49">
        <f t="shared" si="1"/>
        <v>146</v>
      </c>
      <c r="D63" s="49">
        <f t="shared" si="2"/>
        <v>5</v>
      </c>
      <c r="E63" s="49">
        <f t="shared" si="3"/>
        <v>17277.16</v>
      </c>
      <c r="F63" s="49">
        <f t="shared" si="4"/>
        <v>10577.76</v>
      </c>
      <c r="G63" s="158">
        <f t="shared" si="5"/>
        <v>2.27</v>
      </c>
      <c r="H63" s="98"/>
      <c r="I63" s="207">
        <f t="shared" si="6"/>
        <v>141</v>
      </c>
      <c r="J63" s="108">
        <f t="shared" si="7"/>
        <v>15698.17</v>
      </c>
      <c r="K63" s="108">
        <f t="shared" si="8"/>
        <v>6284.55</v>
      </c>
      <c r="L63" s="106">
        <f t="shared" si="9"/>
        <v>1.99</v>
      </c>
      <c r="M63" s="106">
        <f t="shared" si="10"/>
        <v>1.1599999999999999</v>
      </c>
      <c r="N63" s="106">
        <f t="shared" si="11"/>
        <v>1.72</v>
      </c>
      <c r="O63" s="12">
        <f t="shared" si="12"/>
        <v>1</v>
      </c>
      <c r="P63" s="102">
        <f t="shared" si="13"/>
        <v>0.64549999999999996</v>
      </c>
      <c r="Q63" s="102">
        <f t="shared" si="14"/>
        <v>0.65910000000000002</v>
      </c>
      <c r="R63" s="160" t="str">
        <f t="shared" si="15"/>
        <v>A</v>
      </c>
      <c r="S63" s="98"/>
      <c r="T63" s="184" t="str">
        <f t="shared" si="16"/>
        <v>A</v>
      </c>
      <c r="U63" s="102">
        <f t="shared" si="17"/>
        <v>0.97540000000000004</v>
      </c>
      <c r="V63" s="102">
        <f t="shared" si="19"/>
        <v>0.92469999999999997</v>
      </c>
      <c r="W63" s="102">
        <f t="shared" si="20"/>
        <v>0.92469999999999997</v>
      </c>
      <c r="X63" s="102">
        <f t="shared" si="21"/>
        <v>0</v>
      </c>
      <c r="Y63" s="103">
        <f t="shared" si="22"/>
        <v>-5.0700000000000078E-2</v>
      </c>
      <c r="Z63" s="100">
        <f t="shared" si="23"/>
        <v>-5.1978675415214351E-2</v>
      </c>
      <c r="AA63" s="8"/>
      <c r="AB63" s="8"/>
    </row>
    <row r="64" spans="1:28" x14ac:dyDescent="0.25">
      <c r="A64" s="172" t="s">
        <v>231</v>
      </c>
      <c r="B64" s="52" t="str">
        <f t="shared" si="0"/>
        <v>NONSPECIFIC CEREBROVASCULAR DISORDERS W MCC</v>
      </c>
      <c r="C64" s="49">
        <f t="shared" si="1"/>
        <v>52</v>
      </c>
      <c r="D64" s="49">
        <f t="shared" si="2"/>
        <v>7</v>
      </c>
      <c r="E64" s="49">
        <f t="shared" si="3"/>
        <v>39769.300000000003</v>
      </c>
      <c r="F64" s="49">
        <f t="shared" si="4"/>
        <v>30505.99</v>
      </c>
      <c r="G64" s="158">
        <f t="shared" si="5"/>
        <v>7.46</v>
      </c>
      <c r="H64" s="98"/>
      <c r="I64" s="207">
        <f t="shared" si="6"/>
        <v>51</v>
      </c>
      <c r="J64" s="108">
        <f t="shared" si="7"/>
        <v>37960.949999999997</v>
      </c>
      <c r="K64" s="108">
        <f t="shared" si="8"/>
        <v>27907.29</v>
      </c>
      <c r="L64" s="106">
        <f t="shared" si="9"/>
        <v>6.08</v>
      </c>
      <c r="M64" s="106">
        <f t="shared" si="10"/>
        <v>5.09</v>
      </c>
      <c r="N64" s="106">
        <f t="shared" si="11"/>
        <v>4.41</v>
      </c>
      <c r="O64" s="12">
        <f t="shared" si="12"/>
        <v>1</v>
      </c>
      <c r="P64" s="102">
        <f t="shared" si="13"/>
        <v>1.5608</v>
      </c>
      <c r="Q64" s="102">
        <f t="shared" si="14"/>
        <v>1.5938000000000001</v>
      </c>
      <c r="R64" s="160" t="str">
        <f t="shared" si="15"/>
        <v>A</v>
      </c>
      <c r="S64" s="98"/>
      <c r="T64" s="184" t="str">
        <f t="shared" si="16"/>
        <v>A</v>
      </c>
      <c r="U64" s="102">
        <f t="shared" si="17"/>
        <v>1.9605999999999999</v>
      </c>
      <c r="V64" s="102">
        <f t="shared" si="19"/>
        <v>2.2359</v>
      </c>
      <c r="W64" s="102">
        <f t="shared" si="20"/>
        <v>2.2359</v>
      </c>
      <c r="X64" s="102">
        <f t="shared" si="21"/>
        <v>0</v>
      </c>
      <c r="Y64" s="103">
        <f t="shared" si="22"/>
        <v>0.2753000000000001</v>
      </c>
      <c r="Z64" s="100">
        <f t="shared" si="23"/>
        <v>0.14041619912271761</v>
      </c>
      <c r="AA64" s="8"/>
      <c r="AB64" s="8"/>
    </row>
    <row r="65" spans="1:28" x14ac:dyDescent="0.25">
      <c r="A65" s="172" t="s">
        <v>232</v>
      </c>
      <c r="B65" s="52" t="str">
        <f t="shared" si="0"/>
        <v>NONSPECIFIC CEREBROVASCULAR DISORDERS W CC</v>
      </c>
      <c r="C65" s="49">
        <f t="shared" si="1"/>
        <v>46</v>
      </c>
      <c r="D65" s="49">
        <f t="shared" si="2"/>
        <v>10</v>
      </c>
      <c r="E65" s="49">
        <f t="shared" si="3"/>
        <v>24233.23</v>
      </c>
      <c r="F65" s="49">
        <f t="shared" si="4"/>
        <v>20417.669999999998</v>
      </c>
      <c r="G65" s="158">
        <f t="shared" si="5"/>
        <v>4.5</v>
      </c>
      <c r="H65" s="98"/>
      <c r="I65" s="207">
        <f t="shared" si="6"/>
        <v>45</v>
      </c>
      <c r="J65" s="108">
        <f t="shared" si="7"/>
        <v>22214.26</v>
      </c>
      <c r="K65" s="108">
        <f t="shared" si="8"/>
        <v>15447.92</v>
      </c>
      <c r="L65" s="106">
        <f t="shared" si="9"/>
        <v>4</v>
      </c>
      <c r="M65" s="106">
        <f t="shared" si="10"/>
        <v>2.69</v>
      </c>
      <c r="N65" s="106">
        <f t="shared" si="11"/>
        <v>3.19</v>
      </c>
      <c r="O65" s="12">
        <f t="shared" si="12"/>
        <v>1</v>
      </c>
      <c r="P65" s="102">
        <f t="shared" si="13"/>
        <v>0.91339999999999999</v>
      </c>
      <c r="Q65" s="102">
        <f t="shared" si="14"/>
        <v>0.93269999999999997</v>
      </c>
      <c r="R65" s="160" t="str">
        <f t="shared" si="15"/>
        <v>A</v>
      </c>
      <c r="S65" s="98"/>
      <c r="T65" s="184" t="str">
        <f t="shared" si="16"/>
        <v>A</v>
      </c>
      <c r="U65" s="102">
        <f t="shared" si="17"/>
        <v>1.379</v>
      </c>
      <c r="V65" s="102">
        <f t="shared" si="19"/>
        <v>1.3085</v>
      </c>
      <c r="W65" s="102">
        <f t="shared" si="20"/>
        <v>1.3085</v>
      </c>
      <c r="X65" s="102">
        <f t="shared" si="21"/>
        <v>0</v>
      </c>
      <c r="Y65" s="103">
        <f t="shared" si="22"/>
        <v>-7.0500000000000007E-2</v>
      </c>
      <c r="Z65" s="100">
        <f t="shared" si="23"/>
        <v>-5.1124002900652651E-2</v>
      </c>
      <c r="AA65" s="8"/>
      <c r="AB65" s="8"/>
    </row>
    <row r="66" spans="1:28" x14ac:dyDescent="0.25">
      <c r="A66" s="172" t="s">
        <v>233</v>
      </c>
      <c r="B66" s="52" t="str">
        <f t="shared" si="0"/>
        <v>NONSPECIFIC CEREBROVASCULAR DISORDERS W/O CC/MCC</v>
      </c>
      <c r="C66" s="49">
        <f t="shared" si="1"/>
        <v>16</v>
      </c>
      <c r="D66" s="49">
        <f t="shared" si="2"/>
        <v>3</v>
      </c>
      <c r="E66" s="49">
        <f t="shared" si="3"/>
        <v>18541.419999999998</v>
      </c>
      <c r="F66" s="49">
        <f t="shared" si="4"/>
        <v>11061.48</v>
      </c>
      <c r="G66" s="158">
        <f t="shared" si="5"/>
        <v>2.69</v>
      </c>
      <c r="H66" s="98"/>
      <c r="I66" s="207">
        <f t="shared" si="6"/>
        <v>15</v>
      </c>
      <c r="J66" s="108">
        <f t="shared" si="7"/>
        <v>16104.33</v>
      </c>
      <c r="K66" s="108">
        <f t="shared" si="8"/>
        <v>5956.76</v>
      </c>
      <c r="L66" s="106">
        <f t="shared" si="9"/>
        <v>2.27</v>
      </c>
      <c r="M66" s="106">
        <f t="shared" si="10"/>
        <v>0.93</v>
      </c>
      <c r="N66" s="106">
        <f t="shared" si="11"/>
        <v>2.0499999999999998</v>
      </c>
      <c r="O66" s="12">
        <f t="shared" si="12"/>
        <v>1</v>
      </c>
      <c r="P66" s="102">
        <f t="shared" si="13"/>
        <v>0.66220000000000001</v>
      </c>
      <c r="Q66" s="102">
        <f t="shared" si="14"/>
        <v>0.67620000000000002</v>
      </c>
      <c r="R66" s="160" t="str">
        <f t="shared" si="15"/>
        <v>A</v>
      </c>
      <c r="S66" s="98"/>
      <c r="T66" s="184" t="str">
        <f t="shared" si="16"/>
        <v>A</v>
      </c>
      <c r="U66" s="102">
        <f t="shared" si="17"/>
        <v>0.79600000000000004</v>
      </c>
      <c r="V66" s="102">
        <f t="shared" si="19"/>
        <v>0.9486</v>
      </c>
      <c r="W66" s="102">
        <f t="shared" si="20"/>
        <v>0.9486</v>
      </c>
      <c r="X66" s="102">
        <f t="shared" si="21"/>
        <v>0</v>
      </c>
      <c r="Y66" s="103">
        <f t="shared" si="22"/>
        <v>0.15259999999999996</v>
      </c>
      <c r="Z66" s="100">
        <f t="shared" si="23"/>
        <v>0.19170854271356777</v>
      </c>
      <c r="AA66" s="8"/>
      <c r="AB66" s="8"/>
    </row>
    <row r="67" spans="1:28" x14ac:dyDescent="0.25">
      <c r="A67" s="174" t="s">
        <v>234</v>
      </c>
      <c r="B67" s="142" t="str">
        <f t="shared" si="0"/>
        <v>CRANIAL &amp; PERIPHERAL NERVE DISORDERS W MCC</v>
      </c>
      <c r="C67" s="143">
        <f t="shared" si="1"/>
        <v>13</v>
      </c>
      <c r="D67" s="143">
        <f t="shared" si="2"/>
        <v>0</v>
      </c>
      <c r="E67" s="143">
        <f t="shared" si="3"/>
        <v>24141.79</v>
      </c>
      <c r="F67" s="143">
        <f t="shared" si="4"/>
        <v>10739.38</v>
      </c>
      <c r="G67" s="159">
        <f t="shared" si="5"/>
        <v>3.62</v>
      </c>
      <c r="H67" s="98"/>
      <c r="I67" s="208">
        <f t="shared" si="6"/>
        <v>13</v>
      </c>
      <c r="J67" s="144">
        <f t="shared" si="7"/>
        <v>24141.79</v>
      </c>
      <c r="K67" s="144">
        <f t="shared" si="8"/>
        <v>10739.38</v>
      </c>
      <c r="L67" s="145">
        <f t="shared" si="9"/>
        <v>3.62</v>
      </c>
      <c r="M67" s="145">
        <f t="shared" si="10"/>
        <v>1.69</v>
      </c>
      <c r="N67" s="145">
        <f t="shared" si="11"/>
        <v>3.11</v>
      </c>
      <c r="O67" s="146">
        <f t="shared" si="12"/>
        <v>1</v>
      </c>
      <c r="P67" s="147">
        <f t="shared" si="13"/>
        <v>0.99260000000000004</v>
      </c>
      <c r="Q67" s="147">
        <f t="shared" si="14"/>
        <v>1.0136000000000001</v>
      </c>
      <c r="R67" s="161" t="str">
        <f t="shared" si="15"/>
        <v>A</v>
      </c>
      <c r="S67" s="98"/>
      <c r="T67" s="185" t="str">
        <f t="shared" si="16"/>
        <v>A</v>
      </c>
      <c r="U67" s="147">
        <f t="shared" si="17"/>
        <v>1.3908</v>
      </c>
      <c r="V67" s="147">
        <f t="shared" si="19"/>
        <v>1.4219999999999999</v>
      </c>
      <c r="W67" s="147">
        <f t="shared" si="20"/>
        <v>1.4219999999999999</v>
      </c>
      <c r="X67" s="147">
        <f t="shared" si="21"/>
        <v>0</v>
      </c>
      <c r="Y67" s="104">
        <f t="shared" si="22"/>
        <v>3.1199999999999894E-2</v>
      </c>
      <c r="Z67" s="101">
        <f t="shared" si="23"/>
        <v>2.2433132010353678E-2</v>
      </c>
      <c r="AA67" s="8"/>
      <c r="AB67" s="8"/>
    </row>
    <row r="68" spans="1:28" x14ac:dyDescent="0.25">
      <c r="A68" s="172" t="s">
        <v>235</v>
      </c>
      <c r="B68" s="52" t="str">
        <f t="shared" si="0"/>
        <v>CRANIAL &amp; PERIPHERAL NERVE DISORDERS W/O MCC</v>
      </c>
      <c r="C68" s="49">
        <f t="shared" si="1"/>
        <v>107</v>
      </c>
      <c r="D68" s="49">
        <f t="shared" si="2"/>
        <v>9</v>
      </c>
      <c r="E68" s="49">
        <f t="shared" si="3"/>
        <v>18899.54</v>
      </c>
      <c r="F68" s="49">
        <f t="shared" si="4"/>
        <v>12703.18</v>
      </c>
      <c r="G68" s="158">
        <f t="shared" si="5"/>
        <v>3.72</v>
      </c>
      <c r="H68" s="98"/>
      <c r="I68" s="207">
        <f t="shared" si="6"/>
        <v>105</v>
      </c>
      <c r="J68" s="108">
        <f t="shared" si="7"/>
        <v>17887.43</v>
      </c>
      <c r="K68" s="108">
        <f t="shared" si="8"/>
        <v>10468.83</v>
      </c>
      <c r="L68" s="106">
        <f t="shared" si="9"/>
        <v>3.54</v>
      </c>
      <c r="M68" s="106">
        <f t="shared" si="10"/>
        <v>2.5099999999999998</v>
      </c>
      <c r="N68" s="106">
        <f t="shared" si="11"/>
        <v>2.75</v>
      </c>
      <c r="O68" s="12">
        <f t="shared" si="12"/>
        <v>1</v>
      </c>
      <c r="P68" s="102">
        <f t="shared" si="13"/>
        <v>0.73550000000000004</v>
      </c>
      <c r="Q68" s="102">
        <f t="shared" si="14"/>
        <v>0.751</v>
      </c>
      <c r="R68" s="160" t="str">
        <f t="shared" si="15"/>
        <v>A</v>
      </c>
      <c r="S68" s="98"/>
      <c r="T68" s="184" t="str">
        <f t="shared" si="16"/>
        <v>A</v>
      </c>
      <c r="U68" s="102">
        <f t="shared" si="17"/>
        <v>0.93820000000000003</v>
      </c>
      <c r="V68" s="102">
        <f t="shared" si="19"/>
        <v>1.0536000000000001</v>
      </c>
      <c r="W68" s="102">
        <f t="shared" si="20"/>
        <v>1.0536000000000001</v>
      </c>
      <c r="X68" s="102">
        <f t="shared" si="21"/>
        <v>0</v>
      </c>
      <c r="Y68" s="103">
        <f t="shared" si="22"/>
        <v>0.11540000000000006</v>
      </c>
      <c r="Z68" s="100">
        <f t="shared" si="23"/>
        <v>0.1230014922191431</v>
      </c>
      <c r="AA68" s="8"/>
      <c r="AB68" s="8"/>
    </row>
    <row r="69" spans="1:28" x14ac:dyDescent="0.25">
      <c r="A69" s="172" t="s">
        <v>236</v>
      </c>
      <c r="B69" s="52" t="str">
        <f t="shared" si="0"/>
        <v>VIRAL MENINGITIS W CC/MCC</v>
      </c>
      <c r="C69" s="49">
        <f t="shared" si="1"/>
        <v>12</v>
      </c>
      <c r="D69" s="49">
        <f t="shared" si="2"/>
        <v>0</v>
      </c>
      <c r="E69" s="49">
        <f t="shared" si="3"/>
        <v>15352.12</v>
      </c>
      <c r="F69" s="49">
        <f t="shared" si="4"/>
        <v>7142.04</v>
      </c>
      <c r="G69" s="158">
        <f t="shared" si="5"/>
        <v>3.67</v>
      </c>
      <c r="H69" s="98"/>
      <c r="I69" s="207">
        <f t="shared" si="6"/>
        <v>11</v>
      </c>
      <c r="J69" s="108">
        <f t="shared" si="7"/>
        <v>13982.31</v>
      </c>
      <c r="K69" s="108">
        <f t="shared" si="8"/>
        <v>5755.79</v>
      </c>
      <c r="L69" s="106">
        <f t="shared" si="9"/>
        <v>3.45</v>
      </c>
      <c r="M69" s="106">
        <f t="shared" si="10"/>
        <v>1.67</v>
      </c>
      <c r="N69" s="106">
        <f t="shared" si="11"/>
        <v>3.06</v>
      </c>
      <c r="O69" s="12">
        <f t="shared" si="12"/>
        <v>1</v>
      </c>
      <c r="P69" s="102">
        <f t="shared" si="13"/>
        <v>0.57489999999999997</v>
      </c>
      <c r="Q69" s="102">
        <f t="shared" si="14"/>
        <v>0.58709999999999996</v>
      </c>
      <c r="R69" s="160" t="str">
        <f t="shared" si="15"/>
        <v>A</v>
      </c>
      <c r="S69" s="98"/>
      <c r="T69" s="184" t="str">
        <f t="shared" si="16"/>
        <v>A</v>
      </c>
      <c r="U69" s="102">
        <f t="shared" si="17"/>
        <v>1.0794999999999999</v>
      </c>
      <c r="V69" s="102">
        <f t="shared" si="19"/>
        <v>0.8236</v>
      </c>
      <c r="W69" s="102">
        <f t="shared" si="20"/>
        <v>0.8236</v>
      </c>
      <c r="X69" s="102">
        <f t="shared" si="21"/>
        <v>0</v>
      </c>
      <c r="Y69" s="103">
        <f t="shared" si="22"/>
        <v>-0.25589999999999991</v>
      </c>
      <c r="Z69" s="100">
        <f t="shared" si="23"/>
        <v>-0.23705419175544226</v>
      </c>
      <c r="AA69" s="8"/>
      <c r="AB69" s="8"/>
    </row>
    <row r="70" spans="1:28" x14ac:dyDescent="0.25">
      <c r="A70" s="172" t="s">
        <v>237</v>
      </c>
      <c r="B70" s="52" t="str">
        <f t="shared" si="0"/>
        <v>VIRAL MENINGITIS W/O CC/MCC</v>
      </c>
      <c r="C70" s="49">
        <f t="shared" si="1"/>
        <v>34</v>
      </c>
      <c r="D70" s="49">
        <f t="shared" si="2"/>
        <v>0</v>
      </c>
      <c r="E70" s="49">
        <f t="shared" si="3"/>
        <v>12522.19</v>
      </c>
      <c r="F70" s="49">
        <f t="shared" si="4"/>
        <v>6125.28</v>
      </c>
      <c r="G70" s="158">
        <f t="shared" si="5"/>
        <v>2.85</v>
      </c>
      <c r="H70" s="98"/>
      <c r="I70" s="207">
        <f t="shared" si="6"/>
        <v>33</v>
      </c>
      <c r="J70" s="108">
        <f t="shared" si="7"/>
        <v>11863.04</v>
      </c>
      <c r="K70" s="108">
        <f t="shared" si="8"/>
        <v>4887.1000000000004</v>
      </c>
      <c r="L70" s="106">
        <f t="shared" si="9"/>
        <v>2.76</v>
      </c>
      <c r="M70" s="106">
        <f t="shared" si="10"/>
        <v>1.48</v>
      </c>
      <c r="N70" s="106">
        <f t="shared" si="11"/>
        <v>2.37</v>
      </c>
      <c r="O70" s="12">
        <f t="shared" si="12"/>
        <v>1</v>
      </c>
      <c r="P70" s="102">
        <f t="shared" si="13"/>
        <v>0.48780000000000001</v>
      </c>
      <c r="Q70" s="102">
        <f t="shared" si="14"/>
        <v>0.49809999999999999</v>
      </c>
      <c r="R70" s="160" t="str">
        <f t="shared" si="15"/>
        <v>A</v>
      </c>
      <c r="S70" s="98"/>
      <c r="T70" s="184" t="str">
        <f t="shared" si="16"/>
        <v>A</v>
      </c>
      <c r="U70" s="102">
        <f t="shared" si="17"/>
        <v>0.8599</v>
      </c>
      <c r="V70" s="102">
        <f t="shared" si="19"/>
        <v>0.69879999999999998</v>
      </c>
      <c r="W70" s="102">
        <f t="shared" si="20"/>
        <v>0.69879999999999998</v>
      </c>
      <c r="X70" s="102">
        <f t="shared" si="21"/>
        <v>0</v>
      </c>
      <c r="Y70" s="103">
        <f t="shared" si="22"/>
        <v>-0.16110000000000002</v>
      </c>
      <c r="Z70" s="100">
        <f t="shared" si="23"/>
        <v>-0.18734736597278756</v>
      </c>
      <c r="AA70" s="8"/>
      <c r="AB70" s="8"/>
    </row>
    <row r="71" spans="1:28" x14ac:dyDescent="0.25">
      <c r="A71" s="172" t="s">
        <v>238</v>
      </c>
      <c r="B71" s="52" t="str">
        <f t="shared" si="0"/>
        <v>HYPERTENSIVE ENCEPHALOPATHY W MCC</v>
      </c>
      <c r="C71" s="49">
        <f t="shared" si="1"/>
        <v>2</v>
      </c>
      <c r="D71" s="49">
        <f t="shared" si="2"/>
        <v>0</v>
      </c>
      <c r="E71" s="49">
        <f t="shared" si="3"/>
        <v>76281.8</v>
      </c>
      <c r="F71" s="49">
        <f t="shared" si="4"/>
        <v>39854.959999999999</v>
      </c>
      <c r="G71" s="158">
        <f t="shared" si="5"/>
        <v>10.5</v>
      </c>
      <c r="H71" s="98"/>
      <c r="I71" s="207">
        <f t="shared" si="6"/>
        <v>2</v>
      </c>
      <c r="J71" s="108">
        <f t="shared" si="7"/>
        <v>76281.8</v>
      </c>
      <c r="K71" s="108">
        <f t="shared" si="8"/>
        <v>39854.959999999999</v>
      </c>
      <c r="L71" s="106">
        <f t="shared" si="9"/>
        <v>5.2</v>
      </c>
      <c r="M71" s="106">
        <f t="shared" si="10"/>
        <v>4.5</v>
      </c>
      <c r="N71" s="106">
        <f t="shared" si="11"/>
        <v>4.0999999999999996</v>
      </c>
      <c r="O71" s="12">
        <f t="shared" si="12"/>
        <v>0</v>
      </c>
      <c r="P71" s="102">
        <f t="shared" si="13"/>
        <v>0</v>
      </c>
      <c r="Q71" s="102">
        <f t="shared" si="14"/>
        <v>1.5848</v>
      </c>
      <c r="R71" s="160" t="str">
        <f t="shared" si="15"/>
        <v>M</v>
      </c>
      <c r="S71" s="98"/>
      <c r="T71" s="184" t="str">
        <f t="shared" si="16"/>
        <v>M</v>
      </c>
      <c r="U71" s="102">
        <f t="shared" si="17"/>
        <v>2.4762</v>
      </c>
      <c r="V71" s="102">
        <f t="shared" si="19"/>
        <v>2.2233000000000001</v>
      </c>
      <c r="W71" s="102">
        <f t="shared" si="20"/>
        <v>2.2233000000000001</v>
      </c>
      <c r="X71" s="102">
        <f t="shared" si="21"/>
        <v>0</v>
      </c>
      <c r="Y71" s="103">
        <f t="shared" si="22"/>
        <v>-0.2528999999999999</v>
      </c>
      <c r="Z71" s="100">
        <f t="shared" si="23"/>
        <v>-0.10213229949115576</v>
      </c>
      <c r="AA71" s="8"/>
      <c r="AB71" s="8"/>
    </row>
    <row r="72" spans="1:28" x14ac:dyDescent="0.25">
      <c r="A72" s="174" t="s">
        <v>239</v>
      </c>
      <c r="B72" s="142" t="str">
        <f t="shared" ref="B72:B135" si="24">VLOOKUP($A72, Data_Tab, 6, FALSE)</f>
        <v>HYPERTENSIVE ENCEPHALOPATHY W CC</v>
      </c>
      <c r="C72" s="143">
        <f t="shared" ref="C72:C135" si="25">VLOOKUP($A72, Data_Tab, 8, FALSE)</f>
        <v>9</v>
      </c>
      <c r="D72" s="143">
        <f t="shared" ref="D72:D135" si="26">VLOOKUP($A72, Data_Tab, 9, FALSE)</f>
        <v>0</v>
      </c>
      <c r="E72" s="143">
        <f t="shared" ref="E72:E135" si="27">VLOOKUP($A72, Data_Tab, 12, FALSE)</f>
        <v>16374.69</v>
      </c>
      <c r="F72" s="143">
        <f t="shared" ref="F72:F135" si="28">VLOOKUP($A72, Data_Tab, 13, FALSE)</f>
        <v>6207.26</v>
      </c>
      <c r="G72" s="159">
        <f t="shared" ref="G72:G135" si="29">VLOOKUP($A72, Data_Tab, 14, FALSE)</f>
        <v>2.67</v>
      </c>
      <c r="H72" s="98"/>
      <c r="I72" s="208">
        <f t="shared" ref="I72:I135" si="30">VLOOKUP($A72, Data_Tab, 16, FALSE)</f>
        <v>8</v>
      </c>
      <c r="J72" s="144">
        <f t="shared" ref="J72:J135" si="31">VLOOKUP($A72, Data_Tab, 17, FALSE)</f>
        <v>14702.53</v>
      </c>
      <c r="K72" s="144">
        <f t="shared" ref="K72:K135" si="32">VLOOKUP($A72, Data_Tab, 18, FALSE)</f>
        <v>4263.95</v>
      </c>
      <c r="L72" s="145">
        <f t="shared" ref="L72:L135" si="33">VLOOKUP($A72, Data_Tab, 19, FALSE)</f>
        <v>3.8</v>
      </c>
      <c r="M72" s="145">
        <f t="shared" ref="M72:M135" si="34">VLOOKUP($A72, Data_Tab, 20, FALSE)</f>
        <v>0.97</v>
      </c>
      <c r="N72" s="145">
        <f t="shared" ref="N72:N135" si="35">VLOOKUP($A72, Data_Tab, 21, FALSE)</f>
        <v>3.1</v>
      </c>
      <c r="O72" s="146">
        <f t="shared" ref="O72:O135" si="36">VLOOKUP($A72, Data_Tab, 22, FALSE)</f>
        <v>0</v>
      </c>
      <c r="P72" s="147">
        <f t="shared" ref="P72:P135" si="37">VLOOKUP($A72, Data_Tab, 23, FALSE)</f>
        <v>0.60450000000000004</v>
      </c>
      <c r="Q72" s="147">
        <f t="shared" ref="Q72:Q135" si="38">VLOOKUP($A72, Data_Tab, 32, FALSE)</f>
        <v>0.99060000000000004</v>
      </c>
      <c r="R72" s="161" t="str">
        <f t="shared" ref="R72:R135" si="39">VLOOKUP($A72, Data_Tab, 36, FALSE)</f>
        <v>M</v>
      </c>
      <c r="S72" s="98"/>
      <c r="T72" s="185" t="str">
        <f t="shared" ref="T72:T135" si="40">IFERROR(VLOOKUP($A72, Previous_Update, 5, FALSE), "")</f>
        <v>M</v>
      </c>
      <c r="U72" s="147">
        <f t="shared" ref="U72:U135" si="41">IFERROR(VLOOKUP($A72, Previous_Update, 4, FALSE), "")</f>
        <v>1.5646</v>
      </c>
      <c r="V72" s="147">
        <f t="shared" ref="V72:V135" si="42">IFERROR(VLOOKUP($A72, Data_Tab, 39, FALSE),"")</f>
        <v>1.3896999999999999</v>
      </c>
      <c r="W72" s="147">
        <f t="shared" si="20"/>
        <v>1.3896999999999999</v>
      </c>
      <c r="X72" s="147">
        <f t="shared" si="21"/>
        <v>0</v>
      </c>
      <c r="Y72" s="104">
        <f t="shared" si="22"/>
        <v>-0.17490000000000006</v>
      </c>
      <c r="Z72" s="101">
        <f t="shared" si="23"/>
        <v>-0.1117857599386425</v>
      </c>
      <c r="AA72" s="8"/>
      <c r="AB72" s="8"/>
    </row>
    <row r="73" spans="1:28" x14ac:dyDescent="0.25">
      <c r="A73" s="172" t="s">
        <v>240</v>
      </c>
      <c r="B73" s="52" t="str">
        <f t="shared" si="24"/>
        <v>HYPERTENSIVE ENCEPHALOPATHY W/O CC/MCC</v>
      </c>
      <c r="C73" s="49">
        <f t="shared" si="25"/>
        <v>2</v>
      </c>
      <c r="D73" s="49">
        <f t="shared" si="26"/>
        <v>1</v>
      </c>
      <c r="E73" s="49">
        <f t="shared" si="27"/>
        <v>18884.61</v>
      </c>
      <c r="F73" s="49">
        <f t="shared" si="28"/>
        <v>2539.96</v>
      </c>
      <c r="G73" s="158">
        <f t="shared" si="29"/>
        <v>2</v>
      </c>
      <c r="H73" s="98"/>
      <c r="I73" s="207">
        <f t="shared" si="30"/>
        <v>2</v>
      </c>
      <c r="J73" s="108">
        <f t="shared" si="31"/>
        <v>18884.61</v>
      </c>
      <c r="K73" s="108">
        <f t="shared" si="32"/>
        <v>2539.96</v>
      </c>
      <c r="L73" s="106">
        <f t="shared" si="33"/>
        <v>2.5</v>
      </c>
      <c r="M73" s="106">
        <f t="shared" si="34"/>
        <v>0</v>
      </c>
      <c r="N73" s="106">
        <f t="shared" si="35"/>
        <v>2.1</v>
      </c>
      <c r="O73" s="12">
        <f t="shared" si="36"/>
        <v>0</v>
      </c>
      <c r="P73" s="102">
        <f t="shared" si="37"/>
        <v>0</v>
      </c>
      <c r="Q73" s="102">
        <f t="shared" si="38"/>
        <v>0.76229999999999998</v>
      </c>
      <c r="R73" s="160" t="str">
        <f t="shared" si="39"/>
        <v>M</v>
      </c>
      <c r="S73" s="98"/>
      <c r="T73" s="184" t="str">
        <f t="shared" si="40"/>
        <v>M</v>
      </c>
      <c r="U73" s="102">
        <f t="shared" si="41"/>
        <v>1.2104999999999999</v>
      </c>
      <c r="V73" s="102">
        <f t="shared" si="42"/>
        <v>1.0693999999999999</v>
      </c>
      <c r="W73" s="102">
        <f t="shared" ref="W73:W136" si="43">IF(R73 = "Z", Q73, ROUND(Q73 * $W$5, 4))</f>
        <v>1.0693999999999999</v>
      </c>
      <c r="X73" s="102">
        <f t="shared" ref="X73:X136" si="44">W73 - V73</f>
        <v>0</v>
      </c>
      <c r="Y73" s="103">
        <f t="shared" ref="Y73:Y136" si="45">IF(U73 &lt;&gt; "", IF(V73 &lt;&gt; "", V73 - U73, ""), "")</f>
        <v>-0.1411</v>
      </c>
      <c r="Z73" s="100">
        <f t="shared" ref="Z73:Z136" si="46">IF(Y73 = "", "", Y73 / U73)</f>
        <v>-0.11656340355225114</v>
      </c>
      <c r="AA73" s="8"/>
      <c r="AB73" s="8"/>
    </row>
    <row r="74" spans="1:28" x14ac:dyDescent="0.25">
      <c r="A74" s="172" t="s">
        <v>241</v>
      </c>
      <c r="B74" s="52" t="str">
        <f t="shared" si="24"/>
        <v>NONTRAUMATIC STUPOR &amp; COMA W MCC</v>
      </c>
      <c r="C74" s="49">
        <f t="shared" si="25"/>
        <v>4</v>
      </c>
      <c r="D74" s="49">
        <f t="shared" si="26"/>
        <v>0</v>
      </c>
      <c r="E74" s="49">
        <f t="shared" si="27"/>
        <v>27871.07</v>
      </c>
      <c r="F74" s="49">
        <f t="shared" si="28"/>
        <v>24286.28</v>
      </c>
      <c r="G74" s="158">
        <f t="shared" si="29"/>
        <v>5.25</v>
      </c>
      <c r="H74" s="98"/>
      <c r="I74" s="207">
        <f t="shared" si="30"/>
        <v>4</v>
      </c>
      <c r="J74" s="108">
        <f t="shared" si="31"/>
        <v>27871.07</v>
      </c>
      <c r="K74" s="108">
        <f t="shared" si="32"/>
        <v>24286.28</v>
      </c>
      <c r="L74" s="106">
        <f t="shared" si="33"/>
        <v>6.8</v>
      </c>
      <c r="M74" s="106">
        <f t="shared" si="34"/>
        <v>4.26</v>
      </c>
      <c r="N74" s="106">
        <f t="shared" si="35"/>
        <v>4.5</v>
      </c>
      <c r="O74" s="12">
        <f t="shared" si="36"/>
        <v>0</v>
      </c>
      <c r="P74" s="102">
        <f t="shared" si="37"/>
        <v>1.1459999999999999</v>
      </c>
      <c r="Q74" s="102">
        <f t="shared" si="38"/>
        <v>1.9185000000000001</v>
      </c>
      <c r="R74" s="160" t="str">
        <f t="shared" si="39"/>
        <v>M</v>
      </c>
      <c r="S74" s="98"/>
      <c r="T74" s="184" t="str">
        <f t="shared" si="40"/>
        <v>M</v>
      </c>
      <c r="U74" s="102">
        <f t="shared" si="41"/>
        <v>2.7361</v>
      </c>
      <c r="V74" s="102">
        <f t="shared" si="42"/>
        <v>2.6915</v>
      </c>
      <c r="W74" s="102">
        <f t="shared" si="43"/>
        <v>2.6915</v>
      </c>
      <c r="X74" s="102">
        <f t="shared" si="44"/>
        <v>0</v>
      </c>
      <c r="Y74" s="103">
        <f t="shared" si="45"/>
        <v>-4.4599999999999973E-2</v>
      </c>
      <c r="Z74" s="100">
        <f t="shared" si="46"/>
        <v>-1.630057380943678E-2</v>
      </c>
      <c r="AA74" s="8"/>
      <c r="AB74" s="8"/>
    </row>
    <row r="75" spans="1:28" x14ac:dyDescent="0.25">
      <c r="A75" s="172" t="s">
        <v>242</v>
      </c>
      <c r="B75" s="52" t="str">
        <f t="shared" si="24"/>
        <v>NONTRAUMATIC STUPOR &amp; COMA W/O MCC</v>
      </c>
      <c r="C75" s="49">
        <f t="shared" si="25"/>
        <v>8</v>
      </c>
      <c r="D75" s="49">
        <f t="shared" si="26"/>
        <v>3</v>
      </c>
      <c r="E75" s="49">
        <f t="shared" si="27"/>
        <v>22746.28</v>
      </c>
      <c r="F75" s="49">
        <f t="shared" si="28"/>
        <v>22671.83</v>
      </c>
      <c r="G75" s="158">
        <f t="shared" si="29"/>
        <v>2.75</v>
      </c>
      <c r="H75" s="98"/>
      <c r="I75" s="207">
        <f t="shared" si="30"/>
        <v>7</v>
      </c>
      <c r="J75" s="108">
        <f t="shared" si="31"/>
        <v>14428.29</v>
      </c>
      <c r="K75" s="108">
        <f t="shared" si="32"/>
        <v>5825.02</v>
      </c>
      <c r="L75" s="106">
        <f t="shared" si="33"/>
        <v>3.7</v>
      </c>
      <c r="M75" s="106">
        <f t="shared" si="34"/>
        <v>1.4</v>
      </c>
      <c r="N75" s="106">
        <f t="shared" si="35"/>
        <v>2.7</v>
      </c>
      <c r="O75" s="12">
        <f t="shared" si="36"/>
        <v>0</v>
      </c>
      <c r="P75" s="102">
        <f t="shared" si="37"/>
        <v>0.59319999999999995</v>
      </c>
      <c r="Q75" s="102">
        <f t="shared" si="38"/>
        <v>0.87270000000000003</v>
      </c>
      <c r="R75" s="160" t="str">
        <f t="shared" si="39"/>
        <v>M</v>
      </c>
      <c r="S75" s="98"/>
      <c r="T75" s="184" t="str">
        <f t="shared" si="40"/>
        <v>A</v>
      </c>
      <c r="U75" s="102">
        <f t="shared" si="41"/>
        <v>0.70389999999999997</v>
      </c>
      <c r="V75" s="102">
        <f t="shared" si="42"/>
        <v>1.2242999999999999</v>
      </c>
      <c r="W75" s="102">
        <f t="shared" si="43"/>
        <v>1.2242999999999999</v>
      </c>
      <c r="X75" s="102">
        <f t="shared" si="44"/>
        <v>0</v>
      </c>
      <c r="Y75" s="103">
        <f t="shared" si="45"/>
        <v>0.52039999999999997</v>
      </c>
      <c r="Z75" s="100">
        <f t="shared" si="46"/>
        <v>0.73930956101718992</v>
      </c>
      <c r="AA75" s="8"/>
      <c r="AB75" s="8"/>
    </row>
    <row r="76" spans="1:28" x14ac:dyDescent="0.25">
      <c r="A76" s="172" t="s">
        <v>243</v>
      </c>
      <c r="B76" s="52" t="str">
        <f t="shared" si="24"/>
        <v>TRAUMATIC STUPOR &amp; COMA, COMA &gt;1 HR W MCC</v>
      </c>
      <c r="C76" s="49">
        <f t="shared" si="25"/>
        <v>32</v>
      </c>
      <c r="D76" s="49">
        <f t="shared" si="26"/>
        <v>4</v>
      </c>
      <c r="E76" s="49">
        <f t="shared" si="27"/>
        <v>44455.12</v>
      </c>
      <c r="F76" s="49">
        <f t="shared" si="28"/>
        <v>25826.44</v>
      </c>
      <c r="G76" s="158">
        <f t="shared" si="29"/>
        <v>5.22</v>
      </c>
      <c r="H76" s="98"/>
      <c r="I76" s="207">
        <f t="shared" si="30"/>
        <v>30</v>
      </c>
      <c r="J76" s="108">
        <f t="shared" si="31"/>
        <v>40656.22</v>
      </c>
      <c r="K76" s="108">
        <f t="shared" si="32"/>
        <v>21879.86</v>
      </c>
      <c r="L76" s="106">
        <f t="shared" si="33"/>
        <v>4.83</v>
      </c>
      <c r="M76" s="106">
        <f t="shared" si="34"/>
        <v>4.3099999999999996</v>
      </c>
      <c r="N76" s="106">
        <f t="shared" si="35"/>
        <v>3.22</v>
      </c>
      <c r="O76" s="12">
        <f t="shared" si="36"/>
        <v>1</v>
      </c>
      <c r="P76" s="102">
        <f t="shared" si="37"/>
        <v>1.6717</v>
      </c>
      <c r="Q76" s="102">
        <f t="shared" si="38"/>
        <v>1.7070000000000001</v>
      </c>
      <c r="R76" s="160" t="str">
        <f t="shared" si="39"/>
        <v>A</v>
      </c>
      <c r="S76" s="98"/>
      <c r="T76" s="184" t="str">
        <f t="shared" si="40"/>
        <v>A</v>
      </c>
      <c r="U76" s="102">
        <f t="shared" si="41"/>
        <v>2.7136</v>
      </c>
      <c r="V76" s="102">
        <f t="shared" si="42"/>
        <v>2.3948</v>
      </c>
      <c r="W76" s="102">
        <f t="shared" si="43"/>
        <v>2.3948</v>
      </c>
      <c r="X76" s="102">
        <f t="shared" si="44"/>
        <v>0</v>
      </c>
      <c r="Y76" s="103">
        <f t="shared" si="45"/>
        <v>-0.31879999999999997</v>
      </c>
      <c r="Z76" s="100">
        <f t="shared" si="46"/>
        <v>-0.11748231132075471</v>
      </c>
      <c r="AA76" s="8"/>
      <c r="AB76" s="8"/>
    </row>
    <row r="77" spans="1:28" x14ac:dyDescent="0.25">
      <c r="A77" s="174" t="s">
        <v>244</v>
      </c>
      <c r="B77" s="142" t="str">
        <f t="shared" si="24"/>
        <v>TRAUMATIC STUPOR &amp; COMA, COMA &gt;1 HR W CC</v>
      </c>
      <c r="C77" s="143">
        <f t="shared" si="25"/>
        <v>29</v>
      </c>
      <c r="D77" s="143">
        <f t="shared" si="26"/>
        <v>1</v>
      </c>
      <c r="E77" s="143">
        <f t="shared" si="27"/>
        <v>32217.38</v>
      </c>
      <c r="F77" s="143">
        <f t="shared" si="28"/>
        <v>32340.720000000001</v>
      </c>
      <c r="G77" s="159">
        <f t="shared" si="29"/>
        <v>4.07</v>
      </c>
      <c r="H77" s="98"/>
      <c r="I77" s="208">
        <f t="shared" si="30"/>
        <v>27</v>
      </c>
      <c r="J77" s="144">
        <f t="shared" si="31"/>
        <v>24428.32</v>
      </c>
      <c r="K77" s="144">
        <f t="shared" si="32"/>
        <v>14068.88</v>
      </c>
      <c r="L77" s="145">
        <f t="shared" si="33"/>
        <v>3.67</v>
      </c>
      <c r="M77" s="145">
        <f t="shared" si="34"/>
        <v>5.93</v>
      </c>
      <c r="N77" s="145">
        <f t="shared" si="35"/>
        <v>2.36</v>
      </c>
      <c r="O77" s="146">
        <f t="shared" si="36"/>
        <v>1</v>
      </c>
      <c r="P77" s="147">
        <f t="shared" si="37"/>
        <v>1.0044</v>
      </c>
      <c r="Q77" s="147">
        <f t="shared" si="38"/>
        <v>1.0257000000000001</v>
      </c>
      <c r="R77" s="161" t="str">
        <f t="shared" si="39"/>
        <v>A</v>
      </c>
      <c r="S77" s="98"/>
      <c r="T77" s="185" t="str">
        <f t="shared" si="40"/>
        <v>A</v>
      </c>
      <c r="U77" s="147">
        <f t="shared" si="41"/>
        <v>1.5046999999999999</v>
      </c>
      <c r="V77" s="147">
        <f t="shared" si="42"/>
        <v>1.4390000000000001</v>
      </c>
      <c r="W77" s="147">
        <f t="shared" si="43"/>
        <v>1.4390000000000001</v>
      </c>
      <c r="X77" s="147">
        <f t="shared" si="44"/>
        <v>0</v>
      </c>
      <c r="Y77" s="104">
        <f t="shared" si="45"/>
        <v>-6.569999999999987E-2</v>
      </c>
      <c r="Z77" s="101">
        <f t="shared" si="46"/>
        <v>-4.3663188675483404E-2</v>
      </c>
      <c r="AA77" s="8"/>
      <c r="AB77" s="8"/>
    </row>
    <row r="78" spans="1:28" x14ac:dyDescent="0.25">
      <c r="A78" s="172" t="s">
        <v>245</v>
      </c>
      <c r="B78" s="52" t="str">
        <f t="shared" si="24"/>
        <v>TRAUMATIC STUPOR &amp; COMA, COMA &gt;1 HR W/O CC/MCC</v>
      </c>
      <c r="C78" s="49">
        <f t="shared" si="25"/>
        <v>46</v>
      </c>
      <c r="D78" s="49">
        <f t="shared" si="26"/>
        <v>2</v>
      </c>
      <c r="E78" s="49">
        <f t="shared" si="27"/>
        <v>20733.78</v>
      </c>
      <c r="F78" s="49">
        <f t="shared" si="28"/>
        <v>11943.38</v>
      </c>
      <c r="G78" s="158">
        <f t="shared" si="29"/>
        <v>2.54</v>
      </c>
      <c r="H78" s="98"/>
      <c r="I78" s="207">
        <f t="shared" si="30"/>
        <v>45</v>
      </c>
      <c r="J78" s="108">
        <f t="shared" si="31"/>
        <v>19375.68</v>
      </c>
      <c r="K78" s="108">
        <f t="shared" si="32"/>
        <v>7808.38</v>
      </c>
      <c r="L78" s="106">
        <f t="shared" si="33"/>
        <v>2.36</v>
      </c>
      <c r="M78" s="106">
        <f t="shared" si="34"/>
        <v>1.61</v>
      </c>
      <c r="N78" s="106">
        <f t="shared" si="35"/>
        <v>1.93</v>
      </c>
      <c r="O78" s="12">
        <f t="shared" si="36"/>
        <v>1</v>
      </c>
      <c r="P78" s="102">
        <f t="shared" si="37"/>
        <v>0.79669999999999996</v>
      </c>
      <c r="Q78" s="102">
        <f t="shared" si="38"/>
        <v>0.81359999999999999</v>
      </c>
      <c r="R78" s="160" t="str">
        <f t="shared" si="39"/>
        <v>A</v>
      </c>
      <c r="S78" s="98"/>
      <c r="T78" s="184" t="str">
        <f t="shared" si="40"/>
        <v>A</v>
      </c>
      <c r="U78" s="102">
        <f t="shared" si="41"/>
        <v>1.0389999999999999</v>
      </c>
      <c r="V78" s="102">
        <f t="shared" si="42"/>
        <v>1.1414</v>
      </c>
      <c r="W78" s="102">
        <f t="shared" si="43"/>
        <v>1.1414</v>
      </c>
      <c r="X78" s="102">
        <f t="shared" si="44"/>
        <v>0</v>
      </c>
      <c r="Y78" s="103">
        <f t="shared" si="45"/>
        <v>0.10240000000000005</v>
      </c>
      <c r="Z78" s="100">
        <f t="shared" si="46"/>
        <v>9.8556304138594855E-2</v>
      </c>
      <c r="AA78" s="8"/>
      <c r="AB78" s="8"/>
    </row>
    <row r="79" spans="1:28" x14ac:dyDescent="0.25">
      <c r="A79" s="172" t="s">
        <v>246</v>
      </c>
      <c r="B79" s="52" t="str">
        <f t="shared" si="24"/>
        <v>TRAUMATIC STUPOR &amp; COMA, COMA &lt;1 HR W MCC</v>
      </c>
      <c r="C79" s="49">
        <f t="shared" si="25"/>
        <v>18</v>
      </c>
      <c r="D79" s="49">
        <f t="shared" si="26"/>
        <v>1</v>
      </c>
      <c r="E79" s="49">
        <f t="shared" si="27"/>
        <v>50675.42</v>
      </c>
      <c r="F79" s="49">
        <f t="shared" si="28"/>
        <v>48944.77</v>
      </c>
      <c r="G79" s="158">
        <f t="shared" si="29"/>
        <v>7.44</v>
      </c>
      <c r="H79" s="98"/>
      <c r="I79" s="207">
        <f t="shared" si="30"/>
        <v>17</v>
      </c>
      <c r="J79" s="108">
        <f t="shared" si="31"/>
        <v>40936.5</v>
      </c>
      <c r="K79" s="108">
        <f t="shared" si="32"/>
        <v>28797.05</v>
      </c>
      <c r="L79" s="106">
        <f t="shared" si="33"/>
        <v>5.76</v>
      </c>
      <c r="M79" s="106">
        <f t="shared" si="34"/>
        <v>5.09</v>
      </c>
      <c r="N79" s="106">
        <f t="shared" si="35"/>
        <v>4.28</v>
      </c>
      <c r="O79" s="12">
        <f t="shared" si="36"/>
        <v>1</v>
      </c>
      <c r="P79" s="102">
        <f t="shared" si="37"/>
        <v>1.6832</v>
      </c>
      <c r="Q79" s="102">
        <f t="shared" si="38"/>
        <v>1.6932</v>
      </c>
      <c r="R79" s="160" t="str">
        <f t="shared" si="39"/>
        <v>A</v>
      </c>
      <c r="S79" s="98"/>
      <c r="T79" s="184" t="str">
        <f t="shared" si="40"/>
        <v>A</v>
      </c>
      <c r="U79" s="102">
        <f t="shared" si="41"/>
        <v>3.1101000000000001</v>
      </c>
      <c r="V79" s="102">
        <f t="shared" si="42"/>
        <v>2.3754</v>
      </c>
      <c r="W79" s="102">
        <f t="shared" si="43"/>
        <v>2.3754</v>
      </c>
      <c r="X79" s="102">
        <f t="shared" si="44"/>
        <v>0</v>
      </c>
      <c r="Y79" s="103">
        <f t="shared" si="45"/>
        <v>-0.73470000000000013</v>
      </c>
      <c r="Z79" s="100">
        <f t="shared" si="46"/>
        <v>-0.23623034629111608</v>
      </c>
      <c r="AA79" s="8"/>
      <c r="AB79" s="8"/>
    </row>
    <row r="80" spans="1:28" x14ac:dyDescent="0.25">
      <c r="A80" s="172" t="s">
        <v>247</v>
      </c>
      <c r="B80" s="52" t="str">
        <f t="shared" si="24"/>
        <v>TRAUMATIC STUPOR &amp; COMA, COMA &lt;1 HR W CC</v>
      </c>
      <c r="C80" s="49">
        <f t="shared" si="25"/>
        <v>35</v>
      </c>
      <c r="D80" s="49">
        <f t="shared" si="26"/>
        <v>7</v>
      </c>
      <c r="E80" s="49">
        <f t="shared" si="27"/>
        <v>25242.41</v>
      </c>
      <c r="F80" s="49">
        <f t="shared" si="28"/>
        <v>13206.23</v>
      </c>
      <c r="G80" s="158">
        <f t="shared" si="29"/>
        <v>3.83</v>
      </c>
      <c r="H80" s="98"/>
      <c r="I80" s="207">
        <f t="shared" si="30"/>
        <v>32</v>
      </c>
      <c r="J80" s="108">
        <f t="shared" si="31"/>
        <v>22292.2</v>
      </c>
      <c r="K80" s="108">
        <f t="shared" si="32"/>
        <v>9445.15</v>
      </c>
      <c r="L80" s="106">
        <f t="shared" si="33"/>
        <v>3.44</v>
      </c>
      <c r="M80" s="106">
        <f t="shared" si="34"/>
        <v>2.14</v>
      </c>
      <c r="N80" s="106">
        <f t="shared" si="35"/>
        <v>2.83</v>
      </c>
      <c r="O80" s="12">
        <f t="shared" si="36"/>
        <v>1</v>
      </c>
      <c r="P80" s="102">
        <f t="shared" si="37"/>
        <v>0.91659999999999997</v>
      </c>
      <c r="Q80" s="102">
        <f t="shared" si="38"/>
        <v>0.93589999999999995</v>
      </c>
      <c r="R80" s="160" t="str">
        <f t="shared" si="39"/>
        <v>A</v>
      </c>
      <c r="S80" s="98"/>
      <c r="T80" s="184" t="str">
        <f t="shared" si="40"/>
        <v>A</v>
      </c>
      <c r="U80" s="102">
        <f t="shared" si="41"/>
        <v>1.1146</v>
      </c>
      <c r="V80" s="102">
        <f t="shared" si="42"/>
        <v>1.3129999999999999</v>
      </c>
      <c r="W80" s="102">
        <f t="shared" si="43"/>
        <v>1.3129999999999999</v>
      </c>
      <c r="X80" s="102">
        <f t="shared" si="44"/>
        <v>0</v>
      </c>
      <c r="Y80" s="103">
        <f t="shared" si="45"/>
        <v>0.19839999999999991</v>
      </c>
      <c r="Z80" s="100">
        <f t="shared" si="46"/>
        <v>0.17800107661941494</v>
      </c>
      <c r="AA80" s="8"/>
      <c r="AB80" s="8"/>
    </row>
    <row r="81" spans="1:28" x14ac:dyDescent="0.25">
      <c r="A81" s="172" t="s">
        <v>248</v>
      </c>
      <c r="B81" s="52" t="str">
        <f t="shared" si="24"/>
        <v>TRAUMATIC STUPOR &amp; COMA, COMA &lt;1 HR W/O CC/MCC</v>
      </c>
      <c r="C81" s="49">
        <f t="shared" si="25"/>
        <v>79</v>
      </c>
      <c r="D81" s="49">
        <f t="shared" si="26"/>
        <v>1</v>
      </c>
      <c r="E81" s="49">
        <f t="shared" si="27"/>
        <v>14114.06</v>
      </c>
      <c r="F81" s="49">
        <f t="shared" si="28"/>
        <v>7211.28</v>
      </c>
      <c r="G81" s="158">
        <f t="shared" si="29"/>
        <v>1.77</v>
      </c>
      <c r="H81" s="98"/>
      <c r="I81" s="207">
        <f t="shared" si="30"/>
        <v>78</v>
      </c>
      <c r="J81" s="108">
        <f t="shared" si="31"/>
        <v>13825.92</v>
      </c>
      <c r="K81" s="108">
        <f t="shared" si="32"/>
        <v>6790.45</v>
      </c>
      <c r="L81" s="106">
        <f t="shared" si="33"/>
        <v>1.78</v>
      </c>
      <c r="M81" s="106">
        <f t="shared" si="34"/>
        <v>0.97</v>
      </c>
      <c r="N81" s="106">
        <f t="shared" si="35"/>
        <v>1.58</v>
      </c>
      <c r="O81" s="12">
        <f t="shared" si="36"/>
        <v>1</v>
      </c>
      <c r="P81" s="102">
        <f t="shared" si="37"/>
        <v>0.56850000000000001</v>
      </c>
      <c r="Q81" s="102">
        <f t="shared" si="38"/>
        <v>0.58050000000000002</v>
      </c>
      <c r="R81" s="160" t="str">
        <f t="shared" si="39"/>
        <v>A</v>
      </c>
      <c r="S81" s="98"/>
      <c r="T81" s="184" t="str">
        <f t="shared" si="40"/>
        <v>A</v>
      </c>
      <c r="U81" s="102">
        <f t="shared" si="41"/>
        <v>0.84730000000000005</v>
      </c>
      <c r="V81" s="102">
        <f t="shared" si="42"/>
        <v>0.81440000000000001</v>
      </c>
      <c r="W81" s="102">
        <f t="shared" si="43"/>
        <v>0.81440000000000001</v>
      </c>
      <c r="X81" s="102">
        <f t="shared" si="44"/>
        <v>0</v>
      </c>
      <c r="Y81" s="103">
        <f t="shared" si="45"/>
        <v>-3.290000000000004E-2</v>
      </c>
      <c r="Z81" s="100">
        <f t="shared" si="46"/>
        <v>-3.8829222235335817E-2</v>
      </c>
      <c r="AA81" s="8"/>
      <c r="AB81" s="8"/>
    </row>
    <row r="82" spans="1:28" x14ac:dyDescent="0.25">
      <c r="A82" s="174" t="s">
        <v>250</v>
      </c>
      <c r="B82" s="142" t="str">
        <f t="shared" si="24"/>
        <v>CONCUSSION W MCC</v>
      </c>
      <c r="C82" s="143">
        <f t="shared" si="25"/>
        <v>7</v>
      </c>
      <c r="D82" s="143">
        <f t="shared" si="26"/>
        <v>1</v>
      </c>
      <c r="E82" s="143">
        <f t="shared" si="27"/>
        <v>23365.34</v>
      </c>
      <c r="F82" s="143">
        <f t="shared" si="28"/>
        <v>6208.76</v>
      </c>
      <c r="G82" s="159">
        <f t="shared" si="29"/>
        <v>2.29</v>
      </c>
      <c r="H82" s="98"/>
      <c r="I82" s="208">
        <f t="shared" si="30"/>
        <v>7</v>
      </c>
      <c r="J82" s="144">
        <f t="shared" si="31"/>
        <v>23365.34</v>
      </c>
      <c r="K82" s="144">
        <f t="shared" si="32"/>
        <v>6208.76</v>
      </c>
      <c r="L82" s="145">
        <f t="shared" si="33"/>
        <v>4.7</v>
      </c>
      <c r="M82" s="145">
        <f t="shared" si="34"/>
        <v>2.37</v>
      </c>
      <c r="N82" s="145">
        <f t="shared" si="35"/>
        <v>3.6</v>
      </c>
      <c r="O82" s="146">
        <f t="shared" si="36"/>
        <v>0</v>
      </c>
      <c r="P82" s="147">
        <f t="shared" si="37"/>
        <v>0.9607</v>
      </c>
      <c r="Q82" s="147">
        <f t="shared" si="38"/>
        <v>1.5107999999999999</v>
      </c>
      <c r="R82" s="161" t="str">
        <f t="shared" si="39"/>
        <v>M</v>
      </c>
      <c r="S82" s="98"/>
      <c r="T82" s="185" t="str">
        <f t="shared" si="40"/>
        <v>M</v>
      </c>
      <c r="U82" s="147">
        <f t="shared" si="41"/>
        <v>2.2122999999999999</v>
      </c>
      <c r="V82" s="147">
        <f t="shared" si="42"/>
        <v>2.1194999999999999</v>
      </c>
      <c r="W82" s="147">
        <f t="shared" si="43"/>
        <v>2.1194999999999999</v>
      </c>
      <c r="X82" s="147">
        <f t="shared" si="44"/>
        <v>0</v>
      </c>
      <c r="Y82" s="104">
        <f t="shared" si="45"/>
        <v>-9.2799999999999994E-2</v>
      </c>
      <c r="Z82" s="101">
        <f t="shared" si="46"/>
        <v>-4.1947294670704696E-2</v>
      </c>
      <c r="AA82" s="8"/>
      <c r="AB82" s="8"/>
    </row>
    <row r="83" spans="1:28" x14ac:dyDescent="0.25">
      <c r="A83" s="172" t="s">
        <v>251</v>
      </c>
      <c r="B83" s="52" t="str">
        <f t="shared" si="24"/>
        <v>CONCUSSION W CC</v>
      </c>
      <c r="C83" s="49">
        <f t="shared" si="25"/>
        <v>22</v>
      </c>
      <c r="D83" s="49">
        <f t="shared" si="26"/>
        <v>1</v>
      </c>
      <c r="E83" s="49">
        <f t="shared" si="27"/>
        <v>26049.99</v>
      </c>
      <c r="F83" s="49">
        <f t="shared" si="28"/>
        <v>18061.38</v>
      </c>
      <c r="G83" s="158">
        <f t="shared" si="29"/>
        <v>2.86</v>
      </c>
      <c r="H83" s="98"/>
      <c r="I83" s="207">
        <f t="shared" si="30"/>
        <v>21</v>
      </c>
      <c r="J83" s="108">
        <f t="shared" si="31"/>
        <v>22818.03</v>
      </c>
      <c r="K83" s="108">
        <f t="shared" si="32"/>
        <v>10580.4</v>
      </c>
      <c r="L83" s="106">
        <f t="shared" si="33"/>
        <v>2.86</v>
      </c>
      <c r="M83" s="106">
        <f t="shared" si="34"/>
        <v>2.21</v>
      </c>
      <c r="N83" s="106">
        <f t="shared" si="35"/>
        <v>2.17</v>
      </c>
      <c r="O83" s="12">
        <f t="shared" si="36"/>
        <v>1</v>
      </c>
      <c r="P83" s="102">
        <f t="shared" si="37"/>
        <v>0.93820000000000003</v>
      </c>
      <c r="Q83" s="102">
        <f t="shared" si="38"/>
        <v>0.95809999999999995</v>
      </c>
      <c r="R83" s="160" t="str">
        <f t="shared" si="39"/>
        <v>A</v>
      </c>
      <c r="S83" s="98"/>
      <c r="T83" s="184" t="str">
        <f t="shared" si="40"/>
        <v>A</v>
      </c>
      <c r="U83" s="102">
        <f t="shared" si="41"/>
        <v>1.1106</v>
      </c>
      <c r="V83" s="102">
        <f t="shared" si="42"/>
        <v>1.3441000000000001</v>
      </c>
      <c r="W83" s="102">
        <f t="shared" si="43"/>
        <v>1.3441000000000001</v>
      </c>
      <c r="X83" s="102">
        <f t="shared" si="44"/>
        <v>0</v>
      </c>
      <c r="Y83" s="103">
        <f t="shared" si="45"/>
        <v>0.23350000000000004</v>
      </c>
      <c r="Z83" s="100">
        <f t="shared" si="46"/>
        <v>0.21024671348820462</v>
      </c>
      <c r="AA83" s="8"/>
      <c r="AB83" s="8"/>
    </row>
    <row r="84" spans="1:28" x14ac:dyDescent="0.25">
      <c r="A84" s="172" t="s">
        <v>252</v>
      </c>
      <c r="B84" s="52" t="str">
        <f t="shared" si="24"/>
        <v>CONCUSSION W/O CC/MCC</v>
      </c>
      <c r="C84" s="49">
        <f t="shared" si="25"/>
        <v>30</v>
      </c>
      <c r="D84" s="49">
        <f t="shared" si="26"/>
        <v>0</v>
      </c>
      <c r="E84" s="49">
        <f t="shared" si="27"/>
        <v>14421.85</v>
      </c>
      <c r="F84" s="49">
        <f t="shared" si="28"/>
        <v>5379.78</v>
      </c>
      <c r="G84" s="158">
        <f t="shared" si="29"/>
        <v>1.53</v>
      </c>
      <c r="H84" s="98"/>
      <c r="I84" s="207">
        <f t="shared" si="30"/>
        <v>29</v>
      </c>
      <c r="J84" s="108">
        <f t="shared" si="31"/>
        <v>13954.93</v>
      </c>
      <c r="K84" s="108">
        <f t="shared" si="32"/>
        <v>4837.29</v>
      </c>
      <c r="L84" s="106">
        <f t="shared" si="33"/>
        <v>1.48</v>
      </c>
      <c r="M84" s="106">
        <f t="shared" si="34"/>
        <v>0.62</v>
      </c>
      <c r="N84" s="106">
        <f t="shared" si="35"/>
        <v>1.37</v>
      </c>
      <c r="O84" s="12">
        <f t="shared" si="36"/>
        <v>1</v>
      </c>
      <c r="P84" s="102">
        <f t="shared" si="37"/>
        <v>0.57379999999999998</v>
      </c>
      <c r="Q84" s="102">
        <f t="shared" si="38"/>
        <v>0.58599999999999997</v>
      </c>
      <c r="R84" s="160" t="str">
        <f t="shared" si="39"/>
        <v>A</v>
      </c>
      <c r="S84" s="98"/>
      <c r="T84" s="184" t="str">
        <f t="shared" si="40"/>
        <v>A</v>
      </c>
      <c r="U84" s="102">
        <f t="shared" si="41"/>
        <v>0.82679999999999998</v>
      </c>
      <c r="V84" s="102">
        <f t="shared" si="42"/>
        <v>0.82210000000000005</v>
      </c>
      <c r="W84" s="102">
        <f t="shared" si="43"/>
        <v>0.82210000000000005</v>
      </c>
      <c r="X84" s="102">
        <f t="shared" si="44"/>
        <v>0</v>
      </c>
      <c r="Y84" s="103">
        <f t="shared" si="45"/>
        <v>-4.6999999999999265E-3</v>
      </c>
      <c r="Z84" s="100">
        <f t="shared" si="46"/>
        <v>-5.6845670053216335E-3</v>
      </c>
      <c r="AA84" s="8"/>
      <c r="AB84" s="8"/>
    </row>
    <row r="85" spans="1:28" x14ac:dyDescent="0.25">
      <c r="A85" s="172" t="s">
        <v>351</v>
      </c>
      <c r="B85" s="52" t="str">
        <f t="shared" si="24"/>
        <v>OTHER DISORDERS OF NERVOUS SYSTEM W MCC</v>
      </c>
      <c r="C85" s="49">
        <f t="shared" si="25"/>
        <v>40</v>
      </c>
      <c r="D85" s="49">
        <f t="shared" si="26"/>
        <v>6</v>
      </c>
      <c r="E85" s="49">
        <f t="shared" si="27"/>
        <v>41067.51</v>
      </c>
      <c r="F85" s="49">
        <f t="shared" si="28"/>
        <v>32198.53</v>
      </c>
      <c r="G85" s="158">
        <f t="shared" si="29"/>
        <v>7.08</v>
      </c>
      <c r="H85" s="98"/>
      <c r="I85" s="207">
        <f t="shared" si="30"/>
        <v>38</v>
      </c>
      <c r="J85" s="108">
        <f t="shared" si="31"/>
        <v>35998.550000000003</v>
      </c>
      <c r="K85" s="108">
        <f t="shared" si="32"/>
        <v>23824.15</v>
      </c>
      <c r="L85" s="106">
        <f t="shared" si="33"/>
        <v>6.18</v>
      </c>
      <c r="M85" s="106">
        <f t="shared" si="34"/>
        <v>5.38</v>
      </c>
      <c r="N85" s="106">
        <f t="shared" si="35"/>
        <v>4.22</v>
      </c>
      <c r="O85" s="12">
        <f t="shared" si="36"/>
        <v>1</v>
      </c>
      <c r="P85" s="102">
        <f t="shared" si="37"/>
        <v>1.4802</v>
      </c>
      <c r="Q85" s="102">
        <f t="shared" si="38"/>
        <v>1.5114000000000001</v>
      </c>
      <c r="R85" s="160" t="str">
        <f t="shared" si="39"/>
        <v>A</v>
      </c>
      <c r="S85" s="98"/>
      <c r="T85" s="184" t="str">
        <f t="shared" si="40"/>
        <v>A</v>
      </c>
      <c r="U85" s="102">
        <f t="shared" si="41"/>
        <v>2.2519999999999998</v>
      </c>
      <c r="V85" s="102">
        <f t="shared" si="42"/>
        <v>2.1202999999999999</v>
      </c>
      <c r="W85" s="102">
        <f t="shared" si="43"/>
        <v>2.1202999999999999</v>
      </c>
      <c r="X85" s="102">
        <f t="shared" si="44"/>
        <v>0</v>
      </c>
      <c r="Y85" s="103">
        <f t="shared" si="45"/>
        <v>-0.13169999999999993</v>
      </c>
      <c r="Z85" s="100">
        <f t="shared" si="46"/>
        <v>-5.8481349911190028E-2</v>
      </c>
      <c r="AA85" s="8"/>
      <c r="AB85" s="8"/>
    </row>
    <row r="86" spans="1:28" x14ac:dyDescent="0.25">
      <c r="A86" s="172" t="s">
        <v>367</v>
      </c>
      <c r="B86" s="52" t="str">
        <f t="shared" si="24"/>
        <v>OTHER DISORDERS OF NERVOUS SYSTEM W CC</v>
      </c>
      <c r="C86" s="49">
        <f t="shared" si="25"/>
        <v>58</v>
      </c>
      <c r="D86" s="49">
        <f t="shared" si="26"/>
        <v>10</v>
      </c>
      <c r="E86" s="49">
        <f t="shared" si="27"/>
        <v>16310.89</v>
      </c>
      <c r="F86" s="49">
        <f t="shared" si="28"/>
        <v>9419.68</v>
      </c>
      <c r="G86" s="158">
        <f t="shared" si="29"/>
        <v>2.69</v>
      </c>
      <c r="H86" s="98"/>
      <c r="I86" s="207">
        <f t="shared" si="30"/>
        <v>58</v>
      </c>
      <c r="J86" s="108">
        <f t="shared" si="31"/>
        <v>16310.89</v>
      </c>
      <c r="K86" s="108">
        <f t="shared" si="32"/>
        <v>9419.68</v>
      </c>
      <c r="L86" s="106">
        <f t="shared" si="33"/>
        <v>2.69</v>
      </c>
      <c r="M86" s="106">
        <f t="shared" si="34"/>
        <v>2.08</v>
      </c>
      <c r="N86" s="106">
        <f t="shared" si="35"/>
        <v>2.16</v>
      </c>
      <c r="O86" s="12">
        <f t="shared" si="36"/>
        <v>1</v>
      </c>
      <c r="P86" s="102">
        <f t="shared" si="37"/>
        <v>0.67069999999999996</v>
      </c>
      <c r="Q86" s="102">
        <f t="shared" si="38"/>
        <v>0.68489999999999995</v>
      </c>
      <c r="R86" s="160" t="str">
        <f t="shared" si="39"/>
        <v>A</v>
      </c>
      <c r="S86" s="98"/>
      <c r="T86" s="184" t="str">
        <f t="shared" si="40"/>
        <v>A</v>
      </c>
      <c r="U86" s="102">
        <f t="shared" si="41"/>
        <v>0.90580000000000005</v>
      </c>
      <c r="V86" s="102">
        <f t="shared" si="42"/>
        <v>0.96079999999999999</v>
      </c>
      <c r="W86" s="102">
        <f t="shared" si="43"/>
        <v>0.96079999999999999</v>
      </c>
      <c r="X86" s="102">
        <f t="shared" si="44"/>
        <v>0</v>
      </c>
      <c r="Y86" s="103">
        <f t="shared" si="45"/>
        <v>5.4999999999999938E-2</v>
      </c>
      <c r="Z86" s="100">
        <f t="shared" si="46"/>
        <v>6.07198056966217E-2</v>
      </c>
      <c r="AA86" s="8"/>
      <c r="AB86" s="8"/>
    </row>
    <row r="87" spans="1:28" x14ac:dyDescent="0.25">
      <c r="A87" s="174" t="s">
        <v>368</v>
      </c>
      <c r="B87" s="142" t="str">
        <f t="shared" si="24"/>
        <v>OTHER DISORDERS OF NERVOUS SYSTEM W/O CC/MCC</v>
      </c>
      <c r="C87" s="143">
        <f t="shared" si="25"/>
        <v>63</v>
      </c>
      <c r="D87" s="143">
        <f t="shared" si="26"/>
        <v>4</v>
      </c>
      <c r="E87" s="143">
        <f t="shared" si="27"/>
        <v>12895.86</v>
      </c>
      <c r="F87" s="143">
        <f t="shared" si="28"/>
        <v>8201.5400000000009</v>
      </c>
      <c r="G87" s="159">
        <f t="shared" si="29"/>
        <v>2.02</v>
      </c>
      <c r="H87" s="98"/>
      <c r="I87" s="208">
        <f t="shared" si="30"/>
        <v>62</v>
      </c>
      <c r="J87" s="144">
        <f t="shared" si="31"/>
        <v>12483.69</v>
      </c>
      <c r="K87" s="144">
        <f t="shared" si="32"/>
        <v>7592.6</v>
      </c>
      <c r="L87" s="145">
        <f t="shared" si="33"/>
        <v>2.02</v>
      </c>
      <c r="M87" s="145">
        <f t="shared" si="34"/>
        <v>1.36</v>
      </c>
      <c r="N87" s="145">
        <f t="shared" si="35"/>
        <v>1.7</v>
      </c>
      <c r="O87" s="146">
        <f t="shared" si="36"/>
        <v>1</v>
      </c>
      <c r="P87" s="147">
        <f t="shared" si="37"/>
        <v>0.51329999999999998</v>
      </c>
      <c r="Q87" s="147">
        <f t="shared" si="38"/>
        <v>0.52410000000000001</v>
      </c>
      <c r="R87" s="161" t="str">
        <f t="shared" si="39"/>
        <v>A</v>
      </c>
      <c r="S87" s="98"/>
      <c r="T87" s="185" t="str">
        <f t="shared" si="40"/>
        <v>A</v>
      </c>
      <c r="U87" s="147">
        <f t="shared" si="41"/>
        <v>0.79830000000000001</v>
      </c>
      <c r="V87" s="147">
        <f t="shared" si="42"/>
        <v>0.73529999999999995</v>
      </c>
      <c r="W87" s="147">
        <f t="shared" si="43"/>
        <v>0.73529999999999995</v>
      </c>
      <c r="X87" s="147">
        <f t="shared" si="44"/>
        <v>0</v>
      </c>
      <c r="Y87" s="104">
        <f t="shared" si="45"/>
        <v>-6.3000000000000056E-2</v>
      </c>
      <c r="Z87" s="101">
        <f t="shared" si="46"/>
        <v>-7.8917700112739644E-2</v>
      </c>
      <c r="AA87" s="8"/>
      <c r="AB87" s="8"/>
    </row>
    <row r="88" spans="1:28" x14ac:dyDescent="0.25">
      <c r="A88" s="172" t="s">
        <v>369</v>
      </c>
      <c r="B88" s="52" t="str">
        <f t="shared" si="24"/>
        <v>BACTERIAL &amp; TUBERCULOUS INFECTIONS OF NERVOUS SYSTEM W MCC</v>
      </c>
      <c r="C88" s="49">
        <f t="shared" si="25"/>
        <v>11</v>
      </c>
      <c r="D88" s="49">
        <f t="shared" si="26"/>
        <v>7</v>
      </c>
      <c r="E88" s="49">
        <f t="shared" si="27"/>
        <v>68136.75</v>
      </c>
      <c r="F88" s="49">
        <f t="shared" si="28"/>
        <v>42731.09</v>
      </c>
      <c r="G88" s="158">
        <f t="shared" si="29"/>
        <v>14</v>
      </c>
      <c r="H88" s="98"/>
      <c r="I88" s="207">
        <f t="shared" si="30"/>
        <v>11</v>
      </c>
      <c r="J88" s="108">
        <f t="shared" si="31"/>
        <v>68136.75</v>
      </c>
      <c r="K88" s="108">
        <f t="shared" si="32"/>
        <v>42731.09</v>
      </c>
      <c r="L88" s="106">
        <f t="shared" si="33"/>
        <v>14</v>
      </c>
      <c r="M88" s="106">
        <f t="shared" si="34"/>
        <v>11.98</v>
      </c>
      <c r="N88" s="106">
        <f t="shared" si="35"/>
        <v>9.8800000000000008</v>
      </c>
      <c r="O88" s="12">
        <f t="shared" si="36"/>
        <v>1</v>
      </c>
      <c r="P88" s="102">
        <f t="shared" si="37"/>
        <v>2.8016000000000001</v>
      </c>
      <c r="Q88" s="102">
        <f t="shared" si="38"/>
        <v>2.8607999999999998</v>
      </c>
      <c r="R88" s="160" t="str">
        <f t="shared" si="39"/>
        <v>A</v>
      </c>
      <c r="S88" s="98"/>
      <c r="T88" s="184" t="str">
        <f t="shared" si="40"/>
        <v>M</v>
      </c>
      <c r="U88" s="102">
        <f t="shared" si="41"/>
        <v>5.3791000000000002</v>
      </c>
      <c r="V88" s="102">
        <f t="shared" si="42"/>
        <v>4.0133999999999999</v>
      </c>
      <c r="W88" s="102">
        <f t="shared" si="43"/>
        <v>4.0133999999999999</v>
      </c>
      <c r="X88" s="102">
        <f t="shared" si="44"/>
        <v>0</v>
      </c>
      <c r="Y88" s="103">
        <f t="shared" si="45"/>
        <v>-1.3657000000000004</v>
      </c>
      <c r="Z88" s="100">
        <f t="shared" si="46"/>
        <v>-0.25389005595731634</v>
      </c>
      <c r="AA88" s="8"/>
      <c r="AB88" s="8"/>
    </row>
    <row r="89" spans="1:28" x14ac:dyDescent="0.25">
      <c r="A89" s="172" t="s">
        <v>370</v>
      </c>
      <c r="B89" s="52" t="str">
        <f t="shared" si="24"/>
        <v>BACTERIAL &amp; TUBERCULOUS INFECTIONS OF NERVOUS SYSTEM W CC</v>
      </c>
      <c r="C89" s="49">
        <f t="shared" si="25"/>
        <v>22</v>
      </c>
      <c r="D89" s="49">
        <f t="shared" si="26"/>
        <v>3</v>
      </c>
      <c r="E89" s="49">
        <f t="shared" si="27"/>
        <v>63196.800000000003</v>
      </c>
      <c r="F89" s="49">
        <f t="shared" si="28"/>
        <v>63344.81</v>
      </c>
      <c r="G89" s="158">
        <f t="shared" si="29"/>
        <v>19.27</v>
      </c>
      <c r="H89" s="98"/>
      <c r="I89" s="207">
        <f t="shared" si="30"/>
        <v>21</v>
      </c>
      <c r="J89" s="108">
        <f t="shared" si="31"/>
        <v>51010.78</v>
      </c>
      <c r="K89" s="108">
        <f t="shared" si="32"/>
        <v>30604.93</v>
      </c>
      <c r="L89" s="106">
        <f t="shared" si="33"/>
        <v>10.52</v>
      </c>
      <c r="M89" s="106">
        <f t="shared" si="34"/>
        <v>10.1</v>
      </c>
      <c r="N89" s="106">
        <f t="shared" si="35"/>
        <v>6.6</v>
      </c>
      <c r="O89" s="12">
        <f t="shared" si="36"/>
        <v>1</v>
      </c>
      <c r="P89" s="102">
        <f t="shared" si="37"/>
        <v>2.0973999999999999</v>
      </c>
      <c r="Q89" s="102">
        <f t="shared" si="38"/>
        <v>1.9676</v>
      </c>
      <c r="R89" s="160" t="str">
        <f t="shared" si="39"/>
        <v>A</v>
      </c>
      <c r="S89" s="98"/>
      <c r="T89" s="184" t="str">
        <f t="shared" si="40"/>
        <v>A</v>
      </c>
      <c r="U89" s="102">
        <f t="shared" si="41"/>
        <v>3.008</v>
      </c>
      <c r="V89" s="102">
        <f t="shared" si="42"/>
        <v>2.7603</v>
      </c>
      <c r="W89" s="102">
        <f t="shared" si="43"/>
        <v>2.7603</v>
      </c>
      <c r="X89" s="102">
        <f t="shared" si="44"/>
        <v>0</v>
      </c>
      <c r="Y89" s="103">
        <f t="shared" si="45"/>
        <v>-0.24770000000000003</v>
      </c>
      <c r="Z89" s="100">
        <f t="shared" si="46"/>
        <v>-8.2347074468085119E-2</v>
      </c>
      <c r="AA89" s="8"/>
      <c r="AB89" s="8"/>
    </row>
    <row r="90" spans="1:28" x14ac:dyDescent="0.25">
      <c r="A90" s="172" t="s">
        <v>371</v>
      </c>
      <c r="B90" s="52" t="str">
        <f t="shared" si="24"/>
        <v>BACTERIAL &amp; TUBERCULOUS INFECTIONS OF NERVOUS SYSTEM W/O CC/MCC</v>
      </c>
      <c r="C90" s="49">
        <f t="shared" si="25"/>
        <v>11</v>
      </c>
      <c r="D90" s="49">
        <f t="shared" si="26"/>
        <v>3</v>
      </c>
      <c r="E90" s="49">
        <f t="shared" si="27"/>
        <v>35898.620000000003</v>
      </c>
      <c r="F90" s="49">
        <f t="shared" si="28"/>
        <v>18507.93</v>
      </c>
      <c r="G90" s="158">
        <f t="shared" si="29"/>
        <v>6</v>
      </c>
      <c r="H90" s="98"/>
      <c r="I90" s="207">
        <f t="shared" si="30"/>
        <v>11</v>
      </c>
      <c r="J90" s="108">
        <f t="shared" si="31"/>
        <v>35898.620000000003</v>
      </c>
      <c r="K90" s="108">
        <f t="shared" si="32"/>
        <v>18507.93</v>
      </c>
      <c r="L90" s="106">
        <f t="shared" si="33"/>
        <v>6</v>
      </c>
      <c r="M90" s="106">
        <f t="shared" si="34"/>
        <v>2.56</v>
      </c>
      <c r="N90" s="106">
        <f t="shared" si="35"/>
        <v>5.19</v>
      </c>
      <c r="O90" s="12">
        <f t="shared" si="36"/>
        <v>1</v>
      </c>
      <c r="P90" s="102">
        <f t="shared" si="37"/>
        <v>1.476</v>
      </c>
      <c r="Q90" s="102">
        <f t="shared" si="38"/>
        <v>1.5072000000000001</v>
      </c>
      <c r="R90" s="160" t="str">
        <f t="shared" si="39"/>
        <v>A</v>
      </c>
      <c r="S90" s="98"/>
      <c r="T90" s="184" t="str">
        <f t="shared" si="40"/>
        <v>M</v>
      </c>
      <c r="U90" s="102">
        <f t="shared" si="41"/>
        <v>2.3530000000000002</v>
      </c>
      <c r="V90" s="102">
        <f t="shared" si="42"/>
        <v>2.1145</v>
      </c>
      <c r="W90" s="102">
        <f t="shared" si="43"/>
        <v>2.1145</v>
      </c>
      <c r="X90" s="102">
        <f t="shared" si="44"/>
        <v>0</v>
      </c>
      <c r="Y90" s="103">
        <f t="shared" si="45"/>
        <v>-0.23850000000000016</v>
      </c>
      <c r="Z90" s="100">
        <f t="shared" si="46"/>
        <v>-0.10135996600085004</v>
      </c>
      <c r="AA90" s="8"/>
      <c r="AB90" s="8"/>
    </row>
    <row r="91" spans="1:28" x14ac:dyDescent="0.25">
      <c r="A91" s="172" t="s">
        <v>372</v>
      </c>
      <c r="B91" s="52" t="str">
        <f t="shared" si="24"/>
        <v>NON-BACTERIAL INFECT OF NERVOUS SYS EXC VIRAL MENINGITIS W MCC</v>
      </c>
      <c r="C91" s="49">
        <f t="shared" si="25"/>
        <v>22</v>
      </c>
      <c r="D91" s="49">
        <f t="shared" si="26"/>
        <v>2</v>
      </c>
      <c r="E91" s="49">
        <f t="shared" si="27"/>
        <v>67139.59</v>
      </c>
      <c r="F91" s="49">
        <f t="shared" si="28"/>
        <v>52187.15</v>
      </c>
      <c r="G91" s="158">
        <f t="shared" si="29"/>
        <v>10.14</v>
      </c>
      <c r="H91" s="98"/>
      <c r="I91" s="207">
        <f t="shared" si="30"/>
        <v>22</v>
      </c>
      <c r="J91" s="108">
        <f t="shared" si="31"/>
        <v>67139.59</v>
      </c>
      <c r="K91" s="108">
        <f t="shared" si="32"/>
        <v>52187.15</v>
      </c>
      <c r="L91" s="106">
        <f t="shared" si="33"/>
        <v>10.14</v>
      </c>
      <c r="M91" s="106">
        <f t="shared" si="34"/>
        <v>9.42</v>
      </c>
      <c r="N91" s="106">
        <f t="shared" si="35"/>
        <v>6.77</v>
      </c>
      <c r="O91" s="12">
        <f t="shared" si="36"/>
        <v>1</v>
      </c>
      <c r="P91" s="102">
        <f t="shared" si="37"/>
        <v>2.7606000000000002</v>
      </c>
      <c r="Q91" s="102">
        <f t="shared" si="38"/>
        <v>2.819</v>
      </c>
      <c r="R91" s="160" t="str">
        <f t="shared" si="39"/>
        <v>A</v>
      </c>
      <c r="S91" s="98"/>
      <c r="T91" s="184" t="str">
        <f t="shared" si="40"/>
        <v>A</v>
      </c>
      <c r="U91" s="102">
        <f t="shared" si="41"/>
        <v>4.5242000000000004</v>
      </c>
      <c r="V91" s="102">
        <f t="shared" si="42"/>
        <v>3.9548000000000001</v>
      </c>
      <c r="W91" s="102">
        <f t="shared" si="43"/>
        <v>3.9548000000000001</v>
      </c>
      <c r="X91" s="102">
        <f t="shared" si="44"/>
        <v>0</v>
      </c>
      <c r="Y91" s="103">
        <f t="shared" si="45"/>
        <v>-0.56940000000000035</v>
      </c>
      <c r="Z91" s="100">
        <f t="shared" si="46"/>
        <v>-0.12585650501746171</v>
      </c>
      <c r="AA91" s="8"/>
      <c r="AB91" s="8"/>
    </row>
    <row r="92" spans="1:28" x14ac:dyDescent="0.25">
      <c r="A92" s="174" t="s">
        <v>373</v>
      </c>
      <c r="B92" s="142" t="str">
        <f t="shared" si="24"/>
        <v>NON-BACTERIAL INFECT OF NERVOUS SYS EXC VIRAL MENINGITIS W CC</v>
      </c>
      <c r="C92" s="143">
        <f t="shared" si="25"/>
        <v>13</v>
      </c>
      <c r="D92" s="143">
        <f t="shared" si="26"/>
        <v>0</v>
      </c>
      <c r="E92" s="143">
        <f t="shared" si="27"/>
        <v>25266.54</v>
      </c>
      <c r="F92" s="143">
        <f t="shared" si="28"/>
        <v>24503.83</v>
      </c>
      <c r="G92" s="159">
        <f t="shared" si="29"/>
        <v>5.15</v>
      </c>
      <c r="H92" s="98"/>
      <c r="I92" s="208">
        <f t="shared" si="30"/>
        <v>12</v>
      </c>
      <c r="J92" s="144">
        <f t="shared" si="31"/>
        <v>18858.63</v>
      </c>
      <c r="K92" s="144">
        <f t="shared" si="32"/>
        <v>10801.7</v>
      </c>
      <c r="L92" s="145">
        <f t="shared" si="33"/>
        <v>4</v>
      </c>
      <c r="M92" s="145">
        <f t="shared" si="34"/>
        <v>2.71</v>
      </c>
      <c r="N92" s="145">
        <f t="shared" si="35"/>
        <v>3.34</v>
      </c>
      <c r="O92" s="146">
        <f t="shared" si="36"/>
        <v>1</v>
      </c>
      <c r="P92" s="147">
        <f t="shared" si="37"/>
        <v>0.77539999999999998</v>
      </c>
      <c r="Q92" s="147">
        <f t="shared" si="38"/>
        <v>0.79169999999999996</v>
      </c>
      <c r="R92" s="161" t="str">
        <f t="shared" si="39"/>
        <v>A</v>
      </c>
      <c r="S92" s="98"/>
      <c r="T92" s="185" t="str">
        <f t="shared" si="40"/>
        <v>M</v>
      </c>
      <c r="U92" s="147">
        <f t="shared" si="41"/>
        <v>2.9514</v>
      </c>
      <c r="V92" s="147">
        <f t="shared" si="42"/>
        <v>1.1107</v>
      </c>
      <c r="W92" s="147">
        <f t="shared" si="43"/>
        <v>1.1107</v>
      </c>
      <c r="X92" s="147">
        <f t="shared" si="44"/>
        <v>0</v>
      </c>
      <c r="Y92" s="104">
        <f t="shared" si="45"/>
        <v>-1.8407</v>
      </c>
      <c r="Z92" s="101">
        <f t="shared" si="46"/>
        <v>-0.62367012265365585</v>
      </c>
      <c r="AA92" s="8"/>
      <c r="AB92" s="8"/>
    </row>
    <row r="93" spans="1:28" x14ac:dyDescent="0.25">
      <c r="A93" s="172" t="s">
        <v>374</v>
      </c>
      <c r="B93" s="52" t="str">
        <f t="shared" si="24"/>
        <v>NON-BACTERIAL INFECT OF NERVOUS SYS EXC VIRAL MENINGITIS W/O CC/MCC</v>
      </c>
      <c r="C93" s="49">
        <f t="shared" si="25"/>
        <v>28</v>
      </c>
      <c r="D93" s="49">
        <f t="shared" si="26"/>
        <v>0</v>
      </c>
      <c r="E93" s="49">
        <f t="shared" si="27"/>
        <v>18397.05</v>
      </c>
      <c r="F93" s="49">
        <f t="shared" si="28"/>
        <v>14757.53</v>
      </c>
      <c r="G93" s="158">
        <f t="shared" si="29"/>
        <v>2.79</v>
      </c>
      <c r="H93" s="98"/>
      <c r="I93" s="207">
        <f t="shared" si="30"/>
        <v>26</v>
      </c>
      <c r="J93" s="108">
        <f t="shared" si="31"/>
        <v>15113.59</v>
      </c>
      <c r="K93" s="108">
        <f t="shared" si="32"/>
        <v>8545.35</v>
      </c>
      <c r="L93" s="106">
        <f t="shared" si="33"/>
        <v>2.62</v>
      </c>
      <c r="M93" s="106">
        <f t="shared" si="34"/>
        <v>1.5</v>
      </c>
      <c r="N93" s="106">
        <f t="shared" si="35"/>
        <v>2.2400000000000002</v>
      </c>
      <c r="O93" s="12">
        <f t="shared" si="36"/>
        <v>1</v>
      </c>
      <c r="P93" s="102">
        <f t="shared" si="37"/>
        <v>0.62139999999999995</v>
      </c>
      <c r="Q93" s="102">
        <f t="shared" si="38"/>
        <v>0.63449999999999995</v>
      </c>
      <c r="R93" s="160" t="str">
        <f t="shared" si="39"/>
        <v>A</v>
      </c>
      <c r="S93" s="98"/>
      <c r="T93" s="184" t="str">
        <f t="shared" si="40"/>
        <v>A</v>
      </c>
      <c r="U93" s="102">
        <f t="shared" si="41"/>
        <v>0.96079999999999999</v>
      </c>
      <c r="V93" s="102">
        <f t="shared" si="42"/>
        <v>0.8901</v>
      </c>
      <c r="W93" s="102">
        <f t="shared" si="43"/>
        <v>0.8901</v>
      </c>
      <c r="X93" s="102">
        <f t="shared" si="44"/>
        <v>0</v>
      </c>
      <c r="Y93" s="103">
        <f t="shared" si="45"/>
        <v>-7.0699999999999985E-2</v>
      </c>
      <c r="Z93" s="100">
        <f t="shared" si="46"/>
        <v>-7.3584512905911725E-2</v>
      </c>
      <c r="AA93" s="8"/>
      <c r="AB93" s="8"/>
    </row>
    <row r="94" spans="1:28" x14ac:dyDescent="0.25">
      <c r="A94" s="172" t="s">
        <v>375</v>
      </c>
      <c r="B94" s="52" t="str">
        <f t="shared" si="24"/>
        <v>SEIZURES W MCC</v>
      </c>
      <c r="C94" s="49">
        <f t="shared" si="25"/>
        <v>248</v>
      </c>
      <c r="D94" s="49">
        <f t="shared" si="26"/>
        <v>16</v>
      </c>
      <c r="E94" s="49">
        <f t="shared" si="27"/>
        <v>27382.17</v>
      </c>
      <c r="F94" s="49">
        <f t="shared" si="28"/>
        <v>32428.43</v>
      </c>
      <c r="G94" s="158">
        <f t="shared" si="29"/>
        <v>4.01</v>
      </c>
      <c r="H94" s="98"/>
      <c r="I94" s="207">
        <f t="shared" si="30"/>
        <v>244</v>
      </c>
      <c r="J94" s="108">
        <f t="shared" si="31"/>
        <v>24092.94</v>
      </c>
      <c r="K94" s="108">
        <f t="shared" si="32"/>
        <v>19611.2</v>
      </c>
      <c r="L94" s="106">
        <f t="shared" si="33"/>
        <v>3.7</v>
      </c>
      <c r="M94" s="106">
        <f t="shared" si="34"/>
        <v>3.24</v>
      </c>
      <c r="N94" s="106">
        <f t="shared" si="35"/>
        <v>2.8</v>
      </c>
      <c r="O94" s="12">
        <f t="shared" si="36"/>
        <v>1</v>
      </c>
      <c r="P94" s="102">
        <f t="shared" si="37"/>
        <v>0.99060000000000004</v>
      </c>
      <c r="Q94" s="102">
        <f t="shared" si="38"/>
        <v>0.95540000000000003</v>
      </c>
      <c r="R94" s="160" t="str">
        <f t="shared" si="39"/>
        <v>A</v>
      </c>
      <c r="S94" s="98"/>
      <c r="T94" s="184" t="str">
        <f t="shared" si="40"/>
        <v>A</v>
      </c>
      <c r="U94" s="102">
        <f t="shared" si="41"/>
        <v>1.3319000000000001</v>
      </c>
      <c r="V94" s="102">
        <f t="shared" si="42"/>
        <v>1.3403</v>
      </c>
      <c r="W94" s="102">
        <f t="shared" si="43"/>
        <v>1.3403</v>
      </c>
      <c r="X94" s="102">
        <f t="shared" si="44"/>
        <v>0</v>
      </c>
      <c r="Y94" s="103">
        <f t="shared" si="45"/>
        <v>8.3999999999999631E-3</v>
      </c>
      <c r="Z94" s="100">
        <f t="shared" si="46"/>
        <v>6.3067797882723643E-3</v>
      </c>
      <c r="AA94" s="8"/>
      <c r="AB94" s="8"/>
    </row>
    <row r="95" spans="1:28" x14ac:dyDescent="0.25">
      <c r="A95" s="172" t="s">
        <v>376</v>
      </c>
      <c r="B95" s="52" t="str">
        <f t="shared" si="24"/>
        <v>SEIZURES W/O MCC</v>
      </c>
      <c r="C95" s="49">
        <f t="shared" si="25"/>
        <v>848</v>
      </c>
      <c r="D95" s="49">
        <f t="shared" si="26"/>
        <v>30</v>
      </c>
      <c r="E95" s="49">
        <f t="shared" si="27"/>
        <v>12117.25</v>
      </c>
      <c r="F95" s="49">
        <f t="shared" si="28"/>
        <v>8966.6</v>
      </c>
      <c r="G95" s="158">
        <f t="shared" si="29"/>
        <v>2.46</v>
      </c>
      <c r="H95" s="98"/>
      <c r="I95" s="207">
        <f t="shared" si="30"/>
        <v>836</v>
      </c>
      <c r="J95" s="108">
        <f t="shared" si="31"/>
        <v>11484.75</v>
      </c>
      <c r="K95" s="108">
        <f t="shared" si="32"/>
        <v>7068.08</v>
      </c>
      <c r="L95" s="106">
        <f t="shared" si="33"/>
        <v>2.38</v>
      </c>
      <c r="M95" s="106">
        <f t="shared" si="34"/>
        <v>1.7</v>
      </c>
      <c r="N95" s="106">
        <f t="shared" si="35"/>
        <v>1.96</v>
      </c>
      <c r="O95" s="12">
        <f t="shared" si="36"/>
        <v>1</v>
      </c>
      <c r="P95" s="102">
        <f t="shared" si="37"/>
        <v>0.47220000000000001</v>
      </c>
      <c r="Q95" s="102">
        <f t="shared" si="38"/>
        <v>0.48220000000000002</v>
      </c>
      <c r="R95" s="160" t="str">
        <f t="shared" si="39"/>
        <v>A</v>
      </c>
      <c r="S95" s="98"/>
      <c r="T95" s="184" t="str">
        <f t="shared" si="40"/>
        <v>A</v>
      </c>
      <c r="U95" s="102">
        <f t="shared" si="41"/>
        <v>0.71489999999999998</v>
      </c>
      <c r="V95" s="102">
        <f t="shared" si="42"/>
        <v>0.67649999999999999</v>
      </c>
      <c r="W95" s="102">
        <f t="shared" si="43"/>
        <v>0.67649999999999999</v>
      </c>
      <c r="X95" s="102">
        <f t="shared" si="44"/>
        <v>0</v>
      </c>
      <c r="Y95" s="103">
        <f t="shared" si="45"/>
        <v>-3.839999999999999E-2</v>
      </c>
      <c r="Z95" s="100">
        <f t="shared" si="46"/>
        <v>-5.3713806126730997E-2</v>
      </c>
      <c r="AA95" s="8"/>
      <c r="AB95" s="8"/>
    </row>
    <row r="96" spans="1:28" x14ac:dyDescent="0.25">
      <c r="A96" s="172" t="s">
        <v>377</v>
      </c>
      <c r="B96" s="52" t="str">
        <f t="shared" si="24"/>
        <v>HEADACHES W MCC</v>
      </c>
      <c r="C96" s="49">
        <f t="shared" si="25"/>
        <v>11</v>
      </c>
      <c r="D96" s="49">
        <f t="shared" si="26"/>
        <v>0</v>
      </c>
      <c r="E96" s="49">
        <f t="shared" si="27"/>
        <v>17950.96</v>
      </c>
      <c r="F96" s="49">
        <f t="shared" si="28"/>
        <v>16738.04</v>
      </c>
      <c r="G96" s="158">
        <f t="shared" si="29"/>
        <v>2.73</v>
      </c>
      <c r="H96" s="98"/>
      <c r="I96" s="207">
        <f t="shared" si="30"/>
        <v>10</v>
      </c>
      <c r="J96" s="108">
        <f t="shared" si="31"/>
        <v>12836.52</v>
      </c>
      <c r="K96" s="108">
        <f t="shared" si="32"/>
        <v>4521.66</v>
      </c>
      <c r="L96" s="106">
        <f t="shared" si="33"/>
        <v>2.1</v>
      </c>
      <c r="M96" s="106">
        <f t="shared" si="34"/>
        <v>1.37</v>
      </c>
      <c r="N96" s="106">
        <f t="shared" si="35"/>
        <v>1.73</v>
      </c>
      <c r="O96" s="12">
        <f t="shared" si="36"/>
        <v>1</v>
      </c>
      <c r="P96" s="102">
        <f t="shared" si="37"/>
        <v>0.52780000000000005</v>
      </c>
      <c r="Q96" s="102">
        <f t="shared" si="38"/>
        <v>0.86060000000000003</v>
      </c>
      <c r="R96" s="160" t="str">
        <f t="shared" si="39"/>
        <v>AO</v>
      </c>
      <c r="S96" s="98"/>
      <c r="T96" s="184" t="str">
        <f t="shared" si="40"/>
        <v>A</v>
      </c>
      <c r="U96" s="102">
        <f t="shared" si="41"/>
        <v>1.1214999999999999</v>
      </c>
      <c r="V96" s="102">
        <f t="shared" si="42"/>
        <v>1.2073</v>
      </c>
      <c r="W96" s="102">
        <f t="shared" si="43"/>
        <v>1.2073</v>
      </c>
      <c r="X96" s="102">
        <f t="shared" si="44"/>
        <v>0</v>
      </c>
      <c r="Y96" s="103">
        <f t="shared" si="45"/>
        <v>8.5800000000000098E-2</v>
      </c>
      <c r="Z96" s="100">
        <f t="shared" si="46"/>
        <v>7.6504681230494961E-2</v>
      </c>
      <c r="AA96" s="8"/>
      <c r="AB96" s="8"/>
    </row>
    <row r="97" spans="1:28" x14ac:dyDescent="0.25">
      <c r="A97" s="174" t="s">
        <v>378</v>
      </c>
      <c r="B97" s="142" t="str">
        <f t="shared" si="24"/>
        <v>HEADACHES W/O MCC</v>
      </c>
      <c r="C97" s="143">
        <f t="shared" si="25"/>
        <v>191</v>
      </c>
      <c r="D97" s="143">
        <f t="shared" si="26"/>
        <v>4</v>
      </c>
      <c r="E97" s="143">
        <f t="shared" si="27"/>
        <v>13282.87</v>
      </c>
      <c r="F97" s="143">
        <f t="shared" si="28"/>
        <v>8535.2999999999993</v>
      </c>
      <c r="G97" s="159">
        <f t="shared" si="29"/>
        <v>2.12</v>
      </c>
      <c r="H97" s="98"/>
      <c r="I97" s="208">
        <f t="shared" si="30"/>
        <v>188</v>
      </c>
      <c r="J97" s="144">
        <f t="shared" si="31"/>
        <v>12761.16</v>
      </c>
      <c r="K97" s="144">
        <f t="shared" si="32"/>
        <v>7503.82</v>
      </c>
      <c r="L97" s="145">
        <f t="shared" si="33"/>
        <v>2.0699999999999998</v>
      </c>
      <c r="M97" s="145">
        <f t="shared" si="34"/>
        <v>1.4</v>
      </c>
      <c r="N97" s="145">
        <f t="shared" si="35"/>
        <v>1.77</v>
      </c>
      <c r="O97" s="146">
        <f t="shared" si="36"/>
        <v>1</v>
      </c>
      <c r="P97" s="147">
        <f t="shared" si="37"/>
        <v>0.52470000000000006</v>
      </c>
      <c r="Q97" s="147">
        <f t="shared" si="38"/>
        <v>0.51870000000000005</v>
      </c>
      <c r="R97" s="161" t="str">
        <f t="shared" si="39"/>
        <v>AO</v>
      </c>
      <c r="S97" s="98"/>
      <c r="T97" s="185" t="str">
        <f t="shared" si="40"/>
        <v>A</v>
      </c>
      <c r="U97" s="147">
        <f t="shared" si="41"/>
        <v>0.67589999999999995</v>
      </c>
      <c r="V97" s="147">
        <f t="shared" si="42"/>
        <v>0.72770000000000001</v>
      </c>
      <c r="W97" s="147">
        <f t="shared" si="43"/>
        <v>0.72770000000000001</v>
      </c>
      <c r="X97" s="147">
        <f t="shared" si="44"/>
        <v>0</v>
      </c>
      <c r="Y97" s="104">
        <f t="shared" si="45"/>
        <v>5.1800000000000068E-2</v>
      </c>
      <c r="Z97" s="101">
        <f t="shared" si="46"/>
        <v>7.6638555999408303E-2</v>
      </c>
      <c r="AA97" s="8"/>
      <c r="AB97" s="8"/>
    </row>
    <row r="98" spans="1:28" x14ac:dyDescent="0.25">
      <c r="A98" s="172" t="s">
        <v>380</v>
      </c>
      <c r="B98" s="52" t="str">
        <f t="shared" si="24"/>
        <v>ORBITAL PROCEDURES W CC/MCC</v>
      </c>
      <c r="C98" s="49">
        <f t="shared" si="25"/>
        <v>7</v>
      </c>
      <c r="D98" s="49">
        <f t="shared" si="26"/>
        <v>0</v>
      </c>
      <c r="E98" s="49">
        <f t="shared" si="27"/>
        <v>47927.76</v>
      </c>
      <c r="F98" s="49">
        <f t="shared" si="28"/>
        <v>39634.080000000002</v>
      </c>
      <c r="G98" s="158">
        <f t="shared" si="29"/>
        <v>9.57</v>
      </c>
      <c r="H98" s="98"/>
      <c r="I98" s="207">
        <f t="shared" si="30"/>
        <v>6</v>
      </c>
      <c r="J98" s="108">
        <f t="shared" si="31"/>
        <v>32045.31</v>
      </c>
      <c r="K98" s="108">
        <f t="shared" si="32"/>
        <v>8179.47</v>
      </c>
      <c r="L98" s="106">
        <f t="shared" si="33"/>
        <v>6.2</v>
      </c>
      <c r="M98" s="106">
        <f t="shared" si="34"/>
        <v>3.1</v>
      </c>
      <c r="N98" s="106">
        <f t="shared" si="35"/>
        <v>4.5</v>
      </c>
      <c r="O98" s="12">
        <f t="shared" si="36"/>
        <v>0</v>
      </c>
      <c r="P98" s="102">
        <f t="shared" si="37"/>
        <v>1.3176000000000001</v>
      </c>
      <c r="Q98" s="102">
        <f t="shared" si="38"/>
        <v>2.3513999999999999</v>
      </c>
      <c r="R98" s="160" t="str">
        <f t="shared" si="39"/>
        <v>M</v>
      </c>
      <c r="S98" s="98"/>
      <c r="T98" s="184" t="str">
        <f t="shared" si="40"/>
        <v>M</v>
      </c>
      <c r="U98" s="102">
        <f t="shared" si="41"/>
        <v>3.4441000000000002</v>
      </c>
      <c r="V98" s="102">
        <f t="shared" si="42"/>
        <v>3.2988</v>
      </c>
      <c r="W98" s="102">
        <f t="shared" si="43"/>
        <v>3.2988</v>
      </c>
      <c r="X98" s="102">
        <f t="shared" si="44"/>
        <v>0</v>
      </c>
      <c r="Y98" s="103">
        <f t="shared" si="45"/>
        <v>-0.14530000000000021</v>
      </c>
      <c r="Z98" s="100">
        <f t="shared" si="46"/>
        <v>-4.2188089776719666E-2</v>
      </c>
      <c r="AA98" s="8"/>
      <c r="AB98" s="8"/>
    </row>
    <row r="99" spans="1:28" x14ac:dyDescent="0.25">
      <c r="A99" s="172" t="s">
        <v>381</v>
      </c>
      <c r="B99" s="52" t="str">
        <f t="shared" si="24"/>
        <v>ORBITAL PROCEDURES W/O CC/MCC</v>
      </c>
      <c r="C99" s="49">
        <f t="shared" si="25"/>
        <v>4</v>
      </c>
      <c r="D99" s="49">
        <f t="shared" si="26"/>
        <v>0</v>
      </c>
      <c r="E99" s="49">
        <f t="shared" si="27"/>
        <v>30646.42</v>
      </c>
      <c r="F99" s="49">
        <f t="shared" si="28"/>
        <v>29504.400000000001</v>
      </c>
      <c r="G99" s="158">
        <f t="shared" si="29"/>
        <v>1.75</v>
      </c>
      <c r="H99" s="98"/>
      <c r="I99" s="207">
        <f t="shared" si="30"/>
        <v>4</v>
      </c>
      <c r="J99" s="108">
        <f t="shared" si="31"/>
        <v>30646.42</v>
      </c>
      <c r="K99" s="108">
        <f t="shared" si="32"/>
        <v>29504.400000000001</v>
      </c>
      <c r="L99" s="106">
        <f t="shared" si="33"/>
        <v>2.9</v>
      </c>
      <c r="M99" s="106">
        <f t="shared" si="34"/>
        <v>1.3</v>
      </c>
      <c r="N99" s="106">
        <f t="shared" si="35"/>
        <v>2.2999999999999998</v>
      </c>
      <c r="O99" s="12">
        <f t="shared" si="36"/>
        <v>0</v>
      </c>
      <c r="P99" s="102">
        <f t="shared" si="37"/>
        <v>1.2601</v>
      </c>
      <c r="Q99" s="102">
        <f t="shared" si="38"/>
        <v>1.2817000000000001</v>
      </c>
      <c r="R99" s="160" t="str">
        <f t="shared" si="39"/>
        <v>M</v>
      </c>
      <c r="S99" s="98"/>
      <c r="T99" s="184" t="str">
        <f t="shared" si="40"/>
        <v>M</v>
      </c>
      <c r="U99" s="102">
        <f t="shared" si="41"/>
        <v>2.016</v>
      </c>
      <c r="V99" s="102">
        <f t="shared" si="42"/>
        <v>1.7981</v>
      </c>
      <c r="W99" s="102">
        <f t="shared" si="43"/>
        <v>1.7981</v>
      </c>
      <c r="X99" s="102">
        <f t="shared" si="44"/>
        <v>0</v>
      </c>
      <c r="Y99" s="103">
        <f t="shared" si="45"/>
        <v>-0.21789999999999998</v>
      </c>
      <c r="Z99" s="100">
        <f t="shared" si="46"/>
        <v>-0.10808531746031745</v>
      </c>
      <c r="AA99" s="8"/>
      <c r="AB99" s="8"/>
    </row>
    <row r="100" spans="1:28" x14ac:dyDescent="0.25">
      <c r="A100" s="172" t="s">
        <v>382</v>
      </c>
      <c r="B100" s="52" t="str">
        <f t="shared" si="24"/>
        <v>EXTRAOCULAR PROCEDURES EXCEPT ORBIT</v>
      </c>
      <c r="C100" s="49">
        <f t="shared" si="25"/>
        <v>6</v>
      </c>
      <c r="D100" s="49">
        <f t="shared" si="26"/>
        <v>0</v>
      </c>
      <c r="E100" s="49">
        <f t="shared" si="27"/>
        <v>39139.279999999999</v>
      </c>
      <c r="F100" s="49">
        <f t="shared" si="28"/>
        <v>14386.2</v>
      </c>
      <c r="G100" s="158">
        <f t="shared" si="29"/>
        <v>3.67</v>
      </c>
      <c r="H100" s="98"/>
      <c r="I100" s="207">
        <f t="shared" si="30"/>
        <v>6</v>
      </c>
      <c r="J100" s="108">
        <f t="shared" si="31"/>
        <v>39139.279999999999</v>
      </c>
      <c r="K100" s="108">
        <f t="shared" si="32"/>
        <v>14386.2</v>
      </c>
      <c r="L100" s="106">
        <f t="shared" si="33"/>
        <v>4.5</v>
      </c>
      <c r="M100" s="106">
        <f t="shared" si="34"/>
        <v>1.7</v>
      </c>
      <c r="N100" s="106">
        <f t="shared" si="35"/>
        <v>3.5</v>
      </c>
      <c r="O100" s="12">
        <f t="shared" si="36"/>
        <v>0</v>
      </c>
      <c r="P100" s="102">
        <f t="shared" si="37"/>
        <v>1.6093</v>
      </c>
      <c r="Q100" s="102">
        <f t="shared" si="38"/>
        <v>1.3909</v>
      </c>
      <c r="R100" s="160" t="str">
        <f t="shared" si="39"/>
        <v>M</v>
      </c>
      <c r="S100" s="98"/>
      <c r="T100" s="184" t="str">
        <f t="shared" si="40"/>
        <v>M</v>
      </c>
      <c r="U100" s="102">
        <f t="shared" si="41"/>
        <v>2.3532999999999999</v>
      </c>
      <c r="V100" s="102">
        <f t="shared" si="42"/>
        <v>1.9513</v>
      </c>
      <c r="W100" s="102">
        <f t="shared" si="43"/>
        <v>1.9513</v>
      </c>
      <c r="X100" s="102">
        <f t="shared" si="44"/>
        <v>0</v>
      </c>
      <c r="Y100" s="103">
        <f t="shared" si="45"/>
        <v>-0.40199999999999991</v>
      </c>
      <c r="Z100" s="100">
        <f t="shared" si="46"/>
        <v>-0.17082394934772444</v>
      </c>
      <c r="AA100" s="8"/>
      <c r="AB100" s="8"/>
    </row>
    <row r="101" spans="1:28" x14ac:dyDescent="0.25">
      <c r="A101" s="172" t="s">
        <v>383</v>
      </c>
      <c r="B101" s="52" t="str">
        <f t="shared" si="24"/>
        <v>INTRAOCULAR PROCEDURES W CC/MCC</v>
      </c>
      <c r="C101" s="49">
        <f t="shared" si="25"/>
        <v>6</v>
      </c>
      <c r="D101" s="49">
        <f t="shared" si="26"/>
        <v>0</v>
      </c>
      <c r="E101" s="49">
        <f t="shared" si="27"/>
        <v>221889.24</v>
      </c>
      <c r="F101" s="49">
        <f t="shared" si="28"/>
        <v>428445.69</v>
      </c>
      <c r="G101" s="158">
        <f t="shared" si="29"/>
        <v>39</v>
      </c>
      <c r="H101" s="98"/>
      <c r="I101" s="207">
        <f t="shared" si="30"/>
        <v>5</v>
      </c>
      <c r="J101" s="108">
        <f t="shared" si="31"/>
        <v>30351.03</v>
      </c>
      <c r="K101" s="108">
        <f t="shared" si="32"/>
        <v>12551.09</v>
      </c>
      <c r="L101" s="106">
        <f t="shared" si="33"/>
        <v>5.8</v>
      </c>
      <c r="M101" s="106">
        <f t="shared" si="34"/>
        <v>2.19</v>
      </c>
      <c r="N101" s="106">
        <f t="shared" si="35"/>
        <v>4</v>
      </c>
      <c r="O101" s="12">
        <f t="shared" si="36"/>
        <v>0</v>
      </c>
      <c r="P101" s="102">
        <f t="shared" si="37"/>
        <v>1.2479</v>
      </c>
      <c r="Q101" s="102">
        <f t="shared" si="38"/>
        <v>0.90029999999999999</v>
      </c>
      <c r="R101" s="160" t="str">
        <f t="shared" si="39"/>
        <v>MO</v>
      </c>
      <c r="S101" s="98"/>
      <c r="T101" s="184" t="str">
        <f t="shared" si="40"/>
        <v>A</v>
      </c>
      <c r="U101" s="102">
        <f t="shared" si="41"/>
        <v>2.0415000000000001</v>
      </c>
      <c r="V101" s="102">
        <f t="shared" si="42"/>
        <v>1.2629999999999999</v>
      </c>
      <c r="W101" s="102">
        <f t="shared" si="43"/>
        <v>1.2629999999999999</v>
      </c>
      <c r="X101" s="102">
        <f t="shared" si="44"/>
        <v>0</v>
      </c>
      <c r="Y101" s="103">
        <f t="shared" si="45"/>
        <v>-0.77850000000000019</v>
      </c>
      <c r="Z101" s="100">
        <f t="shared" si="46"/>
        <v>-0.38133725202057317</v>
      </c>
      <c r="AA101" s="8"/>
      <c r="AB101" s="8"/>
    </row>
    <row r="102" spans="1:28" x14ac:dyDescent="0.25">
      <c r="A102" s="174" t="s">
        <v>384</v>
      </c>
      <c r="B102" s="142" t="str">
        <f t="shared" si="24"/>
        <v>INTRAOCULAR PROCEDURES W/O CC/MCC</v>
      </c>
      <c r="C102" s="143">
        <f t="shared" si="25"/>
        <v>6</v>
      </c>
      <c r="D102" s="143">
        <f t="shared" si="26"/>
        <v>0</v>
      </c>
      <c r="E102" s="143">
        <f t="shared" si="27"/>
        <v>21824.75</v>
      </c>
      <c r="F102" s="143">
        <f t="shared" si="28"/>
        <v>7012.86</v>
      </c>
      <c r="G102" s="159">
        <f t="shared" si="29"/>
        <v>3.5</v>
      </c>
      <c r="H102" s="98"/>
      <c r="I102" s="208">
        <f t="shared" si="30"/>
        <v>6</v>
      </c>
      <c r="J102" s="144">
        <f t="shared" si="31"/>
        <v>21824.75</v>
      </c>
      <c r="K102" s="144">
        <f t="shared" si="32"/>
        <v>7012.86</v>
      </c>
      <c r="L102" s="145">
        <f t="shared" si="33"/>
        <v>3.1</v>
      </c>
      <c r="M102" s="145">
        <f t="shared" si="34"/>
        <v>0.96</v>
      </c>
      <c r="N102" s="145">
        <f t="shared" si="35"/>
        <v>2.2999999999999998</v>
      </c>
      <c r="O102" s="146">
        <f t="shared" si="36"/>
        <v>0</v>
      </c>
      <c r="P102" s="147">
        <f t="shared" si="37"/>
        <v>0.89739999999999998</v>
      </c>
      <c r="Q102" s="147">
        <f t="shared" si="38"/>
        <v>0.54949999999999999</v>
      </c>
      <c r="R102" s="161" t="str">
        <f t="shared" si="39"/>
        <v>MO</v>
      </c>
      <c r="S102" s="98"/>
      <c r="T102" s="185" t="str">
        <f t="shared" si="40"/>
        <v>M</v>
      </c>
      <c r="U102" s="147">
        <f t="shared" si="41"/>
        <v>1.5721000000000001</v>
      </c>
      <c r="V102" s="147">
        <f t="shared" si="42"/>
        <v>0.77090000000000003</v>
      </c>
      <c r="W102" s="147">
        <f t="shared" si="43"/>
        <v>0.77090000000000003</v>
      </c>
      <c r="X102" s="147">
        <f t="shared" si="44"/>
        <v>0</v>
      </c>
      <c r="Y102" s="104">
        <f t="shared" si="45"/>
        <v>-0.80120000000000002</v>
      </c>
      <c r="Z102" s="101">
        <f t="shared" si="46"/>
        <v>-0.50963679155270025</v>
      </c>
      <c r="AA102" s="8"/>
      <c r="AB102" s="8"/>
    </row>
    <row r="103" spans="1:28" x14ac:dyDescent="0.25">
      <c r="A103" s="172" t="s">
        <v>387</v>
      </c>
      <c r="B103" s="52" t="str">
        <f t="shared" si="24"/>
        <v>ACUTE MAJOR EYE INFECTIONS W CC/MCC</v>
      </c>
      <c r="C103" s="49">
        <f t="shared" si="25"/>
        <v>16</v>
      </c>
      <c r="D103" s="49">
        <f t="shared" si="26"/>
        <v>0</v>
      </c>
      <c r="E103" s="49">
        <f t="shared" si="27"/>
        <v>17080.189999999999</v>
      </c>
      <c r="F103" s="49">
        <f t="shared" si="28"/>
        <v>10631.74</v>
      </c>
      <c r="G103" s="158">
        <f t="shared" si="29"/>
        <v>4.63</v>
      </c>
      <c r="H103" s="98"/>
      <c r="I103" s="207">
        <f t="shared" si="30"/>
        <v>15</v>
      </c>
      <c r="J103" s="108">
        <f t="shared" si="31"/>
        <v>14965.97</v>
      </c>
      <c r="K103" s="108">
        <f t="shared" si="32"/>
        <v>7003.63</v>
      </c>
      <c r="L103" s="106">
        <f t="shared" si="33"/>
        <v>4.13</v>
      </c>
      <c r="M103" s="106">
        <f t="shared" si="34"/>
        <v>2.12</v>
      </c>
      <c r="N103" s="106">
        <f t="shared" si="35"/>
        <v>3.59</v>
      </c>
      <c r="O103" s="12">
        <f t="shared" si="36"/>
        <v>1</v>
      </c>
      <c r="P103" s="102">
        <f t="shared" si="37"/>
        <v>0.61539999999999995</v>
      </c>
      <c r="Q103" s="102">
        <f t="shared" si="38"/>
        <v>0.7218</v>
      </c>
      <c r="R103" s="160" t="str">
        <f t="shared" si="39"/>
        <v>AP</v>
      </c>
      <c r="S103" s="98"/>
      <c r="T103" s="184" t="str">
        <f t="shared" si="40"/>
        <v>M</v>
      </c>
      <c r="U103" s="102">
        <f t="shared" si="41"/>
        <v>1.5533999999999999</v>
      </c>
      <c r="V103" s="102">
        <f t="shared" si="42"/>
        <v>1.0125999999999999</v>
      </c>
      <c r="W103" s="102">
        <f t="shared" si="43"/>
        <v>1.0125999999999999</v>
      </c>
      <c r="X103" s="102">
        <f t="shared" si="44"/>
        <v>0</v>
      </c>
      <c r="Y103" s="103">
        <f t="shared" si="45"/>
        <v>-0.54079999999999995</v>
      </c>
      <c r="Z103" s="100">
        <f t="shared" si="46"/>
        <v>-0.34813956482554398</v>
      </c>
      <c r="AA103" s="8"/>
      <c r="AB103" s="8"/>
    </row>
    <row r="104" spans="1:28" x14ac:dyDescent="0.25">
      <c r="A104" s="172" t="s">
        <v>388</v>
      </c>
      <c r="B104" s="52" t="str">
        <f t="shared" si="24"/>
        <v>ACUTE MAJOR EYE INFECTIONS W/O CC/MCC</v>
      </c>
      <c r="C104" s="49">
        <f t="shared" si="25"/>
        <v>5</v>
      </c>
      <c r="D104" s="49">
        <f t="shared" si="26"/>
        <v>0</v>
      </c>
      <c r="E104" s="49">
        <f t="shared" si="27"/>
        <v>8506.93</v>
      </c>
      <c r="F104" s="49">
        <f t="shared" si="28"/>
        <v>4998.2299999999996</v>
      </c>
      <c r="G104" s="158">
        <f t="shared" si="29"/>
        <v>4</v>
      </c>
      <c r="H104" s="98"/>
      <c r="I104" s="207">
        <f t="shared" si="30"/>
        <v>5</v>
      </c>
      <c r="J104" s="108">
        <f t="shared" si="31"/>
        <v>8506.93</v>
      </c>
      <c r="K104" s="108">
        <f t="shared" si="32"/>
        <v>4998.2299999999996</v>
      </c>
      <c r="L104" s="106">
        <f t="shared" si="33"/>
        <v>4.0999999999999996</v>
      </c>
      <c r="M104" s="106">
        <f t="shared" si="34"/>
        <v>3.58</v>
      </c>
      <c r="N104" s="106">
        <f t="shared" si="35"/>
        <v>3.2</v>
      </c>
      <c r="O104" s="12">
        <f t="shared" si="36"/>
        <v>0</v>
      </c>
      <c r="P104" s="102">
        <f t="shared" si="37"/>
        <v>0.3498</v>
      </c>
      <c r="Q104" s="102">
        <f t="shared" si="38"/>
        <v>0.4405</v>
      </c>
      <c r="R104" s="160" t="str">
        <f t="shared" si="39"/>
        <v>MP</v>
      </c>
      <c r="S104" s="98"/>
      <c r="T104" s="184" t="str">
        <f t="shared" si="40"/>
        <v>M</v>
      </c>
      <c r="U104" s="102">
        <f t="shared" si="41"/>
        <v>1.2030000000000001</v>
      </c>
      <c r="V104" s="102">
        <f t="shared" si="42"/>
        <v>0.61799999999999999</v>
      </c>
      <c r="W104" s="102">
        <f t="shared" si="43"/>
        <v>0.61799999999999999</v>
      </c>
      <c r="X104" s="102">
        <f t="shared" si="44"/>
        <v>0</v>
      </c>
      <c r="Y104" s="103">
        <f t="shared" si="45"/>
        <v>-0.58500000000000008</v>
      </c>
      <c r="Z104" s="100">
        <f t="shared" si="46"/>
        <v>-0.486284289276808</v>
      </c>
      <c r="AA104" s="8"/>
      <c r="AB104" s="8"/>
    </row>
    <row r="105" spans="1:28" x14ac:dyDescent="0.25">
      <c r="A105" s="172" t="s">
        <v>389</v>
      </c>
      <c r="B105" s="52" t="str">
        <f t="shared" si="24"/>
        <v>NEUROLOGICAL EYE DISORDERS</v>
      </c>
      <c r="C105" s="49">
        <f t="shared" si="25"/>
        <v>28</v>
      </c>
      <c r="D105" s="49">
        <f t="shared" si="26"/>
        <v>1</v>
      </c>
      <c r="E105" s="49">
        <f t="shared" si="27"/>
        <v>16916.490000000002</v>
      </c>
      <c r="F105" s="49">
        <f t="shared" si="28"/>
        <v>11112.33</v>
      </c>
      <c r="G105" s="158">
        <f t="shared" si="29"/>
        <v>2.57</v>
      </c>
      <c r="H105" s="98"/>
      <c r="I105" s="207">
        <f t="shared" si="30"/>
        <v>27</v>
      </c>
      <c r="J105" s="108">
        <f t="shared" si="31"/>
        <v>15515.63</v>
      </c>
      <c r="K105" s="108">
        <f t="shared" si="32"/>
        <v>8550.48</v>
      </c>
      <c r="L105" s="106">
        <f t="shared" si="33"/>
        <v>2.63</v>
      </c>
      <c r="M105" s="106">
        <f t="shared" si="34"/>
        <v>1.28</v>
      </c>
      <c r="N105" s="106">
        <f t="shared" si="35"/>
        <v>2.2999999999999998</v>
      </c>
      <c r="O105" s="12">
        <f t="shared" si="36"/>
        <v>1</v>
      </c>
      <c r="P105" s="102">
        <f t="shared" si="37"/>
        <v>0.63800000000000001</v>
      </c>
      <c r="Q105" s="102">
        <f t="shared" si="38"/>
        <v>0.65149999999999997</v>
      </c>
      <c r="R105" s="160" t="str">
        <f t="shared" si="39"/>
        <v>A</v>
      </c>
      <c r="S105" s="98"/>
      <c r="T105" s="184" t="str">
        <f t="shared" si="40"/>
        <v>A</v>
      </c>
      <c r="U105" s="102">
        <f t="shared" si="41"/>
        <v>0.80769999999999997</v>
      </c>
      <c r="V105" s="102">
        <f t="shared" si="42"/>
        <v>0.91400000000000003</v>
      </c>
      <c r="W105" s="102">
        <f t="shared" si="43"/>
        <v>0.91400000000000003</v>
      </c>
      <c r="X105" s="102">
        <f t="shared" si="44"/>
        <v>0</v>
      </c>
      <c r="Y105" s="103">
        <f t="shared" si="45"/>
        <v>0.10630000000000006</v>
      </c>
      <c r="Z105" s="100">
        <f t="shared" si="46"/>
        <v>0.13160827039742487</v>
      </c>
      <c r="AA105" s="8"/>
      <c r="AB105" s="8"/>
    </row>
    <row r="106" spans="1:28" x14ac:dyDescent="0.25">
      <c r="A106" s="172" t="s">
        <v>390</v>
      </c>
      <c r="B106" s="52" t="str">
        <f t="shared" si="24"/>
        <v>OTHER DISORDERS OF THE EYE W MCC</v>
      </c>
      <c r="C106" s="49">
        <f t="shared" si="25"/>
        <v>2</v>
      </c>
      <c r="D106" s="49">
        <f t="shared" si="26"/>
        <v>0</v>
      </c>
      <c r="E106" s="49">
        <f t="shared" si="27"/>
        <v>87264.79</v>
      </c>
      <c r="F106" s="49">
        <f t="shared" si="28"/>
        <v>52247.78</v>
      </c>
      <c r="G106" s="158">
        <f t="shared" si="29"/>
        <v>21.5</v>
      </c>
      <c r="H106" s="98"/>
      <c r="I106" s="207">
        <f t="shared" si="30"/>
        <v>2</v>
      </c>
      <c r="J106" s="108">
        <f t="shared" si="31"/>
        <v>87264.79</v>
      </c>
      <c r="K106" s="108">
        <f t="shared" si="32"/>
        <v>52247.78</v>
      </c>
      <c r="L106" s="106">
        <f t="shared" si="33"/>
        <v>4.9000000000000004</v>
      </c>
      <c r="M106" s="106">
        <f t="shared" si="34"/>
        <v>15.5</v>
      </c>
      <c r="N106" s="106">
        <f t="shared" si="35"/>
        <v>3.6</v>
      </c>
      <c r="O106" s="12">
        <f t="shared" si="36"/>
        <v>0</v>
      </c>
      <c r="P106" s="102">
        <f t="shared" si="37"/>
        <v>0</v>
      </c>
      <c r="Q106" s="102">
        <f t="shared" si="38"/>
        <v>1.3593999999999999</v>
      </c>
      <c r="R106" s="160" t="str">
        <f t="shared" si="39"/>
        <v>M</v>
      </c>
      <c r="S106" s="98"/>
      <c r="T106" s="184" t="str">
        <f t="shared" si="40"/>
        <v>M</v>
      </c>
      <c r="U106" s="102">
        <f t="shared" si="41"/>
        <v>1.9676</v>
      </c>
      <c r="V106" s="102">
        <f t="shared" si="42"/>
        <v>1.9071</v>
      </c>
      <c r="W106" s="102">
        <f t="shared" si="43"/>
        <v>1.9071</v>
      </c>
      <c r="X106" s="102">
        <f t="shared" si="44"/>
        <v>0</v>
      </c>
      <c r="Y106" s="103">
        <f t="shared" si="45"/>
        <v>-6.0499999999999998E-2</v>
      </c>
      <c r="Z106" s="100">
        <f t="shared" si="46"/>
        <v>-3.0748119536491154E-2</v>
      </c>
      <c r="AA106" s="8"/>
      <c r="AB106" s="8"/>
    </row>
    <row r="107" spans="1:28" x14ac:dyDescent="0.25">
      <c r="A107" s="174" t="s">
        <v>391</v>
      </c>
      <c r="B107" s="142" t="str">
        <f t="shared" si="24"/>
        <v>OTHER DISORDERS OF THE EYE W/O MCC</v>
      </c>
      <c r="C107" s="143">
        <f t="shared" si="25"/>
        <v>48</v>
      </c>
      <c r="D107" s="143">
        <f t="shared" si="26"/>
        <v>1</v>
      </c>
      <c r="E107" s="143">
        <f t="shared" si="27"/>
        <v>14994.24</v>
      </c>
      <c r="F107" s="143">
        <f t="shared" si="28"/>
        <v>12441.3</v>
      </c>
      <c r="G107" s="159">
        <f t="shared" si="29"/>
        <v>3.06</v>
      </c>
      <c r="H107" s="98"/>
      <c r="I107" s="208">
        <f t="shared" si="30"/>
        <v>45</v>
      </c>
      <c r="J107" s="144">
        <f t="shared" si="31"/>
        <v>12485.84</v>
      </c>
      <c r="K107" s="144">
        <f t="shared" si="32"/>
        <v>7696.99</v>
      </c>
      <c r="L107" s="145">
        <f t="shared" si="33"/>
        <v>2.4</v>
      </c>
      <c r="M107" s="145">
        <f t="shared" si="34"/>
        <v>1.64</v>
      </c>
      <c r="N107" s="145">
        <f t="shared" si="35"/>
        <v>1.96</v>
      </c>
      <c r="O107" s="146">
        <f t="shared" si="36"/>
        <v>1</v>
      </c>
      <c r="P107" s="147">
        <f t="shared" si="37"/>
        <v>0.51339999999999997</v>
      </c>
      <c r="Q107" s="147">
        <f t="shared" si="38"/>
        <v>0.5242</v>
      </c>
      <c r="R107" s="161" t="str">
        <f t="shared" si="39"/>
        <v>A</v>
      </c>
      <c r="S107" s="98"/>
      <c r="T107" s="185" t="str">
        <f t="shared" si="40"/>
        <v>A</v>
      </c>
      <c r="U107" s="147">
        <f t="shared" si="41"/>
        <v>0.80110000000000003</v>
      </c>
      <c r="V107" s="147">
        <f t="shared" si="42"/>
        <v>0.73540000000000005</v>
      </c>
      <c r="W107" s="147">
        <f t="shared" si="43"/>
        <v>0.73540000000000005</v>
      </c>
      <c r="X107" s="147">
        <f t="shared" si="44"/>
        <v>0</v>
      </c>
      <c r="Y107" s="104">
        <f t="shared" si="45"/>
        <v>-6.5699999999999981E-2</v>
      </c>
      <c r="Z107" s="101">
        <f t="shared" si="46"/>
        <v>-8.2012233179378322E-2</v>
      </c>
      <c r="AA107" s="8"/>
      <c r="AB107" s="8"/>
    </row>
    <row r="108" spans="1:28" x14ac:dyDescent="0.25">
      <c r="A108" s="172" t="s">
        <v>392</v>
      </c>
      <c r="B108" s="52" t="str">
        <f t="shared" si="24"/>
        <v>MAJOR HEAD &amp; NECK PROCEDURES W CC/MCC OR MAJOR DEVICE</v>
      </c>
      <c r="C108" s="49">
        <f t="shared" si="25"/>
        <v>18</v>
      </c>
      <c r="D108" s="49">
        <f t="shared" si="26"/>
        <v>0</v>
      </c>
      <c r="E108" s="49">
        <f t="shared" si="27"/>
        <v>60898.81</v>
      </c>
      <c r="F108" s="49">
        <f t="shared" si="28"/>
        <v>59885.18</v>
      </c>
      <c r="G108" s="158">
        <f t="shared" si="29"/>
        <v>7.61</v>
      </c>
      <c r="H108" s="98"/>
      <c r="I108" s="207">
        <f t="shared" si="30"/>
        <v>17</v>
      </c>
      <c r="J108" s="108">
        <f t="shared" si="31"/>
        <v>50790.41</v>
      </c>
      <c r="K108" s="108">
        <f t="shared" si="32"/>
        <v>44248.81</v>
      </c>
      <c r="L108" s="106">
        <f t="shared" si="33"/>
        <v>7.24</v>
      </c>
      <c r="M108" s="106">
        <f t="shared" si="34"/>
        <v>15.64</v>
      </c>
      <c r="N108" s="106">
        <f t="shared" si="35"/>
        <v>2.91</v>
      </c>
      <c r="O108" s="12">
        <f t="shared" si="36"/>
        <v>1</v>
      </c>
      <c r="P108" s="102">
        <f t="shared" si="37"/>
        <v>2.0884</v>
      </c>
      <c r="Q108" s="102">
        <f t="shared" si="38"/>
        <v>2.1149</v>
      </c>
      <c r="R108" s="160" t="str">
        <f t="shared" si="39"/>
        <v>A</v>
      </c>
      <c r="S108" s="98"/>
      <c r="T108" s="184" t="str">
        <f t="shared" si="40"/>
        <v>A</v>
      </c>
      <c r="U108" s="102">
        <f t="shared" si="41"/>
        <v>2.9632000000000001</v>
      </c>
      <c r="V108" s="102">
        <f t="shared" si="42"/>
        <v>2.9670000000000001</v>
      </c>
      <c r="W108" s="102">
        <f t="shared" si="43"/>
        <v>2.9670000000000001</v>
      </c>
      <c r="X108" s="102">
        <f t="shared" si="44"/>
        <v>0</v>
      </c>
      <c r="Y108" s="103">
        <f t="shared" si="45"/>
        <v>3.8000000000000256E-3</v>
      </c>
      <c r="Z108" s="100">
        <f t="shared" si="46"/>
        <v>1.282397408207352E-3</v>
      </c>
      <c r="AA108" s="8"/>
      <c r="AB108" s="8"/>
    </row>
    <row r="109" spans="1:28" x14ac:dyDescent="0.25">
      <c r="A109" s="172" t="s">
        <v>393</v>
      </c>
      <c r="B109" s="52" t="str">
        <f t="shared" si="24"/>
        <v>MAJOR HEAD &amp; NECK PROCEDURES W/O CC/MCC</v>
      </c>
      <c r="C109" s="49">
        <f t="shared" si="25"/>
        <v>17</v>
      </c>
      <c r="D109" s="49">
        <f t="shared" si="26"/>
        <v>0</v>
      </c>
      <c r="E109" s="49">
        <f t="shared" si="27"/>
        <v>45896.12</v>
      </c>
      <c r="F109" s="49">
        <f t="shared" si="28"/>
        <v>33121.300000000003</v>
      </c>
      <c r="G109" s="158">
        <f t="shared" si="29"/>
        <v>2.82</v>
      </c>
      <c r="H109" s="98"/>
      <c r="I109" s="207">
        <f t="shared" si="30"/>
        <v>16</v>
      </c>
      <c r="J109" s="108">
        <f t="shared" si="31"/>
        <v>39841.699999999997</v>
      </c>
      <c r="K109" s="108">
        <f t="shared" si="32"/>
        <v>23290.14</v>
      </c>
      <c r="L109" s="106">
        <f t="shared" si="33"/>
        <v>2.5</v>
      </c>
      <c r="M109" s="106">
        <f t="shared" si="34"/>
        <v>1.17</v>
      </c>
      <c r="N109" s="106">
        <f t="shared" si="35"/>
        <v>2.2000000000000002</v>
      </c>
      <c r="O109" s="12">
        <f t="shared" si="36"/>
        <v>1</v>
      </c>
      <c r="P109" s="102">
        <f t="shared" si="37"/>
        <v>1.6382000000000001</v>
      </c>
      <c r="Q109" s="102">
        <f t="shared" si="38"/>
        <v>1.6728000000000001</v>
      </c>
      <c r="R109" s="160" t="str">
        <f t="shared" si="39"/>
        <v>A</v>
      </c>
      <c r="S109" s="98"/>
      <c r="T109" s="184" t="str">
        <f t="shared" si="40"/>
        <v>A</v>
      </c>
      <c r="U109" s="102">
        <f t="shared" si="41"/>
        <v>1.871</v>
      </c>
      <c r="V109" s="102">
        <f t="shared" si="42"/>
        <v>2.3468</v>
      </c>
      <c r="W109" s="102">
        <f t="shared" si="43"/>
        <v>2.3468</v>
      </c>
      <c r="X109" s="102">
        <f t="shared" si="44"/>
        <v>0</v>
      </c>
      <c r="Y109" s="103">
        <f t="shared" si="45"/>
        <v>0.4758</v>
      </c>
      <c r="Z109" s="100">
        <f t="shared" si="46"/>
        <v>0.25430251202565474</v>
      </c>
      <c r="AA109" s="8"/>
      <c r="AB109" s="8"/>
    </row>
    <row r="110" spans="1:28" x14ac:dyDescent="0.25">
      <c r="A110" s="172" t="s">
        <v>394</v>
      </c>
      <c r="B110" s="52" t="str">
        <f t="shared" si="24"/>
        <v>CRANIAL/FACIAL PROCEDURES W CC/MCC</v>
      </c>
      <c r="C110" s="49">
        <f t="shared" si="25"/>
        <v>39</v>
      </c>
      <c r="D110" s="49">
        <f t="shared" si="26"/>
        <v>2</v>
      </c>
      <c r="E110" s="49">
        <f t="shared" si="27"/>
        <v>68517.600000000006</v>
      </c>
      <c r="F110" s="49">
        <f t="shared" si="28"/>
        <v>39610.57</v>
      </c>
      <c r="G110" s="158">
        <f t="shared" si="29"/>
        <v>5.05</v>
      </c>
      <c r="H110" s="98"/>
      <c r="I110" s="207">
        <f t="shared" si="30"/>
        <v>37</v>
      </c>
      <c r="J110" s="108">
        <f t="shared" si="31"/>
        <v>62041.56</v>
      </c>
      <c r="K110" s="108">
        <f t="shared" si="32"/>
        <v>27676.44</v>
      </c>
      <c r="L110" s="106">
        <f t="shared" si="33"/>
        <v>4.24</v>
      </c>
      <c r="M110" s="106">
        <f t="shared" si="34"/>
        <v>2.61</v>
      </c>
      <c r="N110" s="106">
        <f t="shared" si="35"/>
        <v>3.39</v>
      </c>
      <c r="O110" s="12">
        <f t="shared" si="36"/>
        <v>1</v>
      </c>
      <c r="P110" s="102">
        <f t="shared" si="37"/>
        <v>2.5510000000000002</v>
      </c>
      <c r="Q110" s="102">
        <f t="shared" si="38"/>
        <v>2.6002999999999998</v>
      </c>
      <c r="R110" s="160" t="str">
        <f t="shared" si="39"/>
        <v>A</v>
      </c>
      <c r="S110" s="98"/>
      <c r="T110" s="184" t="str">
        <f t="shared" si="40"/>
        <v>A</v>
      </c>
      <c r="U110" s="102">
        <f t="shared" si="41"/>
        <v>3.6097999999999999</v>
      </c>
      <c r="V110" s="102">
        <f t="shared" si="42"/>
        <v>3.6480000000000001</v>
      </c>
      <c r="W110" s="102">
        <f t="shared" si="43"/>
        <v>3.6480000000000001</v>
      </c>
      <c r="X110" s="102">
        <f t="shared" si="44"/>
        <v>0</v>
      </c>
      <c r="Y110" s="103">
        <f t="shared" si="45"/>
        <v>3.8200000000000234E-2</v>
      </c>
      <c r="Z110" s="100">
        <f t="shared" si="46"/>
        <v>1.05823037287385E-2</v>
      </c>
      <c r="AA110" s="8"/>
      <c r="AB110" s="8"/>
    </row>
    <row r="111" spans="1:28" x14ac:dyDescent="0.25">
      <c r="A111" s="172" t="s">
        <v>395</v>
      </c>
      <c r="B111" s="52" t="str">
        <f t="shared" si="24"/>
        <v>CRANIAL/FACIAL PROCEDURES W/O CC/MCC</v>
      </c>
      <c r="C111" s="49">
        <f t="shared" si="25"/>
        <v>73</v>
      </c>
      <c r="D111" s="49">
        <f t="shared" si="26"/>
        <v>0</v>
      </c>
      <c r="E111" s="49">
        <f t="shared" si="27"/>
        <v>36502.54</v>
      </c>
      <c r="F111" s="49">
        <f t="shared" si="28"/>
        <v>19963.009999999998</v>
      </c>
      <c r="G111" s="158">
        <f t="shared" si="29"/>
        <v>1.93</v>
      </c>
      <c r="H111" s="98"/>
      <c r="I111" s="207">
        <f t="shared" si="30"/>
        <v>71</v>
      </c>
      <c r="J111" s="108">
        <f t="shared" si="31"/>
        <v>34724.730000000003</v>
      </c>
      <c r="K111" s="108">
        <f t="shared" si="32"/>
        <v>17157.13</v>
      </c>
      <c r="L111" s="106">
        <f t="shared" si="33"/>
        <v>1.9</v>
      </c>
      <c r="M111" s="106">
        <f t="shared" si="34"/>
        <v>1.35</v>
      </c>
      <c r="N111" s="106">
        <f t="shared" si="35"/>
        <v>1.65</v>
      </c>
      <c r="O111" s="12">
        <f t="shared" si="36"/>
        <v>1</v>
      </c>
      <c r="P111" s="102">
        <f t="shared" si="37"/>
        <v>1.4278</v>
      </c>
      <c r="Q111" s="102">
        <f t="shared" si="38"/>
        <v>1.458</v>
      </c>
      <c r="R111" s="160" t="str">
        <f t="shared" si="39"/>
        <v>A</v>
      </c>
      <c r="S111" s="98"/>
      <c r="T111" s="184" t="str">
        <f t="shared" si="40"/>
        <v>A</v>
      </c>
      <c r="U111" s="102">
        <f t="shared" si="41"/>
        <v>2.1316999999999999</v>
      </c>
      <c r="V111" s="102">
        <f t="shared" si="42"/>
        <v>2.0453999999999999</v>
      </c>
      <c r="W111" s="102">
        <f t="shared" si="43"/>
        <v>2.0453999999999999</v>
      </c>
      <c r="X111" s="102">
        <f t="shared" si="44"/>
        <v>0</v>
      </c>
      <c r="Y111" s="103">
        <f t="shared" si="45"/>
        <v>-8.6300000000000043E-2</v>
      </c>
      <c r="Z111" s="100">
        <f t="shared" si="46"/>
        <v>-4.0484120654876408E-2</v>
      </c>
      <c r="AA111" s="8"/>
      <c r="AB111" s="8"/>
    </row>
    <row r="112" spans="1:28" x14ac:dyDescent="0.25">
      <c r="A112" s="174" t="s">
        <v>396</v>
      </c>
      <c r="B112" s="142" t="str">
        <f t="shared" si="24"/>
        <v>OTHER EAR, NOSE, MOUTH &amp; THROAT O.R. PROCEDURES W CC/MCC</v>
      </c>
      <c r="C112" s="143">
        <f t="shared" si="25"/>
        <v>85</v>
      </c>
      <c r="D112" s="143">
        <f t="shared" si="26"/>
        <v>2</v>
      </c>
      <c r="E112" s="143">
        <f t="shared" si="27"/>
        <v>22321.53</v>
      </c>
      <c r="F112" s="143">
        <f t="shared" si="28"/>
        <v>20380.57</v>
      </c>
      <c r="G112" s="159">
        <f t="shared" si="29"/>
        <v>2.36</v>
      </c>
      <c r="H112" s="98"/>
      <c r="I112" s="208">
        <f t="shared" si="30"/>
        <v>82</v>
      </c>
      <c r="J112" s="144">
        <f t="shared" si="31"/>
        <v>19611.72</v>
      </c>
      <c r="K112" s="144">
        <f t="shared" si="32"/>
        <v>14768.04</v>
      </c>
      <c r="L112" s="145">
        <f t="shared" si="33"/>
        <v>2.0699999999999998</v>
      </c>
      <c r="M112" s="145">
        <f t="shared" si="34"/>
        <v>2.15</v>
      </c>
      <c r="N112" s="145">
        <f t="shared" si="35"/>
        <v>1.54</v>
      </c>
      <c r="O112" s="146">
        <f t="shared" si="36"/>
        <v>1</v>
      </c>
      <c r="P112" s="147">
        <f t="shared" si="37"/>
        <v>0.80640000000000001</v>
      </c>
      <c r="Q112" s="147">
        <f t="shared" si="38"/>
        <v>0.77410000000000001</v>
      </c>
      <c r="R112" s="161" t="str">
        <f t="shared" si="39"/>
        <v>A</v>
      </c>
      <c r="S112" s="98"/>
      <c r="T112" s="185" t="str">
        <f t="shared" si="40"/>
        <v>A</v>
      </c>
      <c r="U112" s="147">
        <f t="shared" si="41"/>
        <v>0.92390000000000005</v>
      </c>
      <c r="V112" s="147">
        <f t="shared" si="42"/>
        <v>1.0860000000000001</v>
      </c>
      <c r="W112" s="147">
        <f t="shared" si="43"/>
        <v>1.0860000000000001</v>
      </c>
      <c r="X112" s="147">
        <f t="shared" si="44"/>
        <v>0</v>
      </c>
      <c r="Y112" s="104">
        <f t="shared" si="45"/>
        <v>0.16210000000000002</v>
      </c>
      <c r="Z112" s="101">
        <f t="shared" si="46"/>
        <v>0.17545188873254683</v>
      </c>
      <c r="AA112" s="8"/>
      <c r="AB112" s="8"/>
    </row>
    <row r="113" spans="1:28" x14ac:dyDescent="0.25">
      <c r="A113" s="172" t="s">
        <v>397</v>
      </c>
      <c r="B113" s="52" t="str">
        <f t="shared" si="24"/>
        <v>OTHER EAR, NOSE, MOUTH &amp; THROAT O.R. PROCEDURES W/O CC/MCC</v>
      </c>
      <c r="C113" s="49">
        <f t="shared" si="25"/>
        <v>149</v>
      </c>
      <c r="D113" s="49">
        <f t="shared" si="26"/>
        <v>0</v>
      </c>
      <c r="E113" s="49">
        <f t="shared" si="27"/>
        <v>13935.75</v>
      </c>
      <c r="F113" s="49">
        <f t="shared" si="28"/>
        <v>11159.51</v>
      </c>
      <c r="G113" s="158">
        <f t="shared" si="29"/>
        <v>1.36</v>
      </c>
      <c r="H113" s="98"/>
      <c r="I113" s="207">
        <f t="shared" si="30"/>
        <v>146</v>
      </c>
      <c r="J113" s="108">
        <f t="shared" si="31"/>
        <v>12784.44</v>
      </c>
      <c r="K113" s="108">
        <f t="shared" si="32"/>
        <v>7312.77</v>
      </c>
      <c r="L113" s="106">
        <f t="shared" si="33"/>
        <v>1.33</v>
      </c>
      <c r="M113" s="106">
        <f t="shared" si="34"/>
        <v>0.86</v>
      </c>
      <c r="N113" s="106">
        <f t="shared" si="35"/>
        <v>1.2</v>
      </c>
      <c r="O113" s="12">
        <f t="shared" si="36"/>
        <v>1</v>
      </c>
      <c r="P113" s="102">
        <f t="shared" si="37"/>
        <v>0.52569999999999995</v>
      </c>
      <c r="Q113" s="102">
        <f t="shared" si="38"/>
        <v>0.53690000000000004</v>
      </c>
      <c r="R113" s="160" t="str">
        <f t="shared" si="39"/>
        <v>A</v>
      </c>
      <c r="S113" s="98"/>
      <c r="T113" s="184" t="str">
        <f t="shared" si="40"/>
        <v>A</v>
      </c>
      <c r="U113" s="102">
        <f t="shared" si="41"/>
        <v>0.83799999999999997</v>
      </c>
      <c r="V113" s="102">
        <f t="shared" si="42"/>
        <v>0.75319999999999998</v>
      </c>
      <c r="W113" s="102">
        <f t="shared" si="43"/>
        <v>0.75319999999999998</v>
      </c>
      <c r="X113" s="102">
        <f t="shared" si="44"/>
        <v>0</v>
      </c>
      <c r="Y113" s="103">
        <f t="shared" si="45"/>
        <v>-8.4799999999999986E-2</v>
      </c>
      <c r="Z113" s="100">
        <f t="shared" si="46"/>
        <v>-0.10119331742243436</v>
      </c>
      <c r="AA113" s="8"/>
      <c r="AB113" s="8"/>
    </row>
    <row r="114" spans="1:28" x14ac:dyDescent="0.25">
      <c r="A114" s="172" t="s">
        <v>398</v>
      </c>
      <c r="B114" s="52" t="str">
        <f t="shared" si="24"/>
        <v>SINUS &amp; MASTOID PROCEDURES W CC/MCC</v>
      </c>
      <c r="C114" s="49">
        <f t="shared" si="25"/>
        <v>6</v>
      </c>
      <c r="D114" s="49">
        <f t="shared" si="26"/>
        <v>0</v>
      </c>
      <c r="E114" s="49">
        <f t="shared" si="27"/>
        <v>27164.47</v>
      </c>
      <c r="F114" s="49">
        <f t="shared" si="28"/>
        <v>8646.6299999999992</v>
      </c>
      <c r="G114" s="158">
        <f t="shared" si="29"/>
        <v>4.83</v>
      </c>
      <c r="H114" s="98"/>
      <c r="I114" s="207">
        <f t="shared" si="30"/>
        <v>6</v>
      </c>
      <c r="J114" s="108">
        <f t="shared" si="31"/>
        <v>27164.47</v>
      </c>
      <c r="K114" s="108">
        <f t="shared" si="32"/>
        <v>8646.6299999999992</v>
      </c>
      <c r="L114" s="106">
        <f t="shared" si="33"/>
        <v>6.4</v>
      </c>
      <c r="M114" s="106">
        <f t="shared" si="34"/>
        <v>3.76</v>
      </c>
      <c r="N114" s="106">
        <f t="shared" si="35"/>
        <v>4.4000000000000004</v>
      </c>
      <c r="O114" s="12">
        <f t="shared" si="36"/>
        <v>0</v>
      </c>
      <c r="P114" s="102">
        <f t="shared" si="37"/>
        <v>1.1169</v>
      </c>
      <c r="Q114" s="102">
        <f t="shared" si="38"/>
        <v>2.3468</v>
      </c>
      <c r="R114" s="160" t="str">
        <f t="shared" si="39"/>
        <v>M</v>
      </c>
      <c r="S114" s="98"/>
      <c r="T114" s="184" t="str">
        <f t="shared" si="40"/>
        <v>M</v>
      </c>
      <c r="U114" s="102">
        <f t="shared" si="41"/>
        <v>3.5775000000000001</v>
      </c>
      <c r="V114" s="102">
        <f t="shared" si="42"/>
        <v>3.2923</v>
      </c>
      <c r="W114" s="102">
        <f t="shared" si="43"/>
        <v>3.2923</v>
      </c>
      <c r="X114" s="102">
        <f t="shared" si="44"/>
        <v>0</v>
      </c>
      <c r="Y114" s="103">
        <f t="shared" si="45"/>
        <v>-0.28520000000000012</v>
      </c>
      <c r="Z114" s="100">
        <f t="shared" si="46"/>
        <v>-7.9720475192173332E-2</v>
      </c>
      <c r="AA114" s="8"/>
      <c r="AB114" s="8"/>
    </row>
    <row r="115" spans="1:28" x14ac:dyDescent="0.25">
      <c r="A115" s="172" t="s">
        <v>399</v>
      </c>
      <c r="B115" s="52" t="str">
        <f t="shared" si="24"/>
        <v>SINUS &amp; MASTOID PROCEDURES W/O CC/MCC</v>
      </c>
      <c r="C115" s="49">
        <f t="shared" si="25"/>
        <v>0</v>
      </c>
      <c r="D115" s="49">
        <f t="shared" si="26"/>
        <v>0</v>
      </c>
      <c r="E115" s="49">
        <f t="shared" si="27"/>
        <v>0</v>
      </c>
      <c r="F115" s="49">
        <f t="shared" si="28"/>
        <v>0</v>
      </c>
      <c r="G115" s="158">
        <f t="shared" si="29"/>
        <v>0</v>
      </c>
      <c r="H115" s="98"/>
      <c r="I115" s="207">
        <f t="shared" si="30"/>
        <v>0</v>
      </c>
      <c r="J115" s="108">
        <f t="shared" si="31"/>
        <v>0</v>
      </c>
      <c r="K115" s="108">
        <f t="shared" si="32"/>
        <v>0</v>
      </c>
      <c r="L115" s="106">
        <f t="shared" si="33"/>
        <v>2.8</v>
      </c>
      <c r="M115" s="106">
        <f t="shared" si="34"/>
        <v>0</v>
      </c>
      <c r="N115" s="106">
        <f t="shared" si="35"/>
        <v>1.8</v>
      </c>
      <c r="O115" s="12">
        <f t="shared" si="36"/>
        <v>0</v>
      </c>
      <c r="P115" s="102">
        <f t="shared" si="37"/>
        <v>0</v>
      </c>
      <c r="Q115" s="102">
        <f t="shared" si="38"/>
        <v>1.1979</v>
      </c>
      <c r="R115" s="160" t="str">
        <f t="shared" si="39"/>
        <v>M</v>
      </c>
      <c r="S115" s="98"/>
      <c r="T115" s="184" t="str">
        <f t="shared" si="40"/>
        <v>M</v>
      </c>
      <c r="U115" s="102">
        <f t="shared" si="41"/>
        <v>2.0461999999999998</v>
      </c>
      <c r="V115" s="102">
        <f t="shared" si="42"/>
        <v>1.6805000000000001</v>
      </c>
      <c r="W115" s="102">
        <f t="shared" si="43"/>
        <v>1.6805000000000001</v>
      </c>
      <c r="X115" s="102">
        <f t="shared" si="44"/>
        <v>0</v>
      </c>
      <c r="Y115" s="103">
        <f t="shared" si="45"/>
        <v>-0.36569999999999969</v>
      </c>
      <c r="Z115" s="100">
        <f t="shared" si="46"/>
        <v>-0.17872153259700896</v>
      </c>
      <c r="AA115" s="8"/>
      <c r="AB115" s="8"/>
    </row>
    <row r="116" spans="1:28" x14ac:dyDescent="0.25">
      <c r="A116" s="172" t="s">
        <v>400</v>
      </c>
      <c r="B116" s="52" t="str">
        <f t="shared" si="24"/>
        <v>MOUTH PROCEDURES W CC/MCC</v>
      </c>
      <c r="C116" s="49">
        <f t="shared" si="25"/>
        <v>15</v>
      </c>
      <c r="D116" s="49">
        <f t="shared" si="26"/>
        <v>1</v>
      </c>
      <c r="E116" s="49">
        <f t="shared" si="27"/>
        <v>19950.650000000001</v>
      </c>
      <c r="F116" s="49">
        <f t="shared" si="28"/>
        <v>8305.44</v>
      </c>
      <c r="G116" s="158">
        <f t="shared" si="29"/>
        <v>3.33</v>
      </c>
      <c r="H116" s="98"/>
      <c r="I116" s="207">
        <f t="shared" si="30"/>
        <v>15</v>
      </c>
      <c r="J116" s="108">
        <f t="shared" si="31"/>
        <v>19950.650000000001</v>
      </c>
      <c r="K116" s="108">
        <f t="shared" si="32"/>
        <v>8305.44</v>
      </c>
      <c r="L116" s="106">
        <f t="shared" si="33"/>
        <v>3.33</v>
      </c>
      <c r="M116" s="106">
        <f t="shared" si="34"/>
        <v>1.45</v>
      </c>
      <c r="N116" s="106">
        <f t="shared" si="35"/>
        <v>2.99</v>
      </c>
      <c r="O116" s="12">
        <f t="shared" si="36"/>
        <v>1</v>
      </c>
      <c r="P116" s="102">
        <f t="shared" si="37"/>
        <v>0.82030000000000003</v>
      </c>
      <c r="Q116" s="102">
        <f t="shared" si="38"/>
        <v>0.83760000000000001</v>
      </c>
      <c r="R116" s="160" t="str">
        <f t="shared" si="39"/>
        <v>A</v>
      </c>
      <c r="S116" s="98"/>
      <c r="T116" s="184" t="str">
        <f t="shared" si="40"/>
        <v>A</v>
      </c>
      <c r="U116" s="102">
        <f t="shared" si="41"/>
        <v>1.3196000000000001</v>
      </c>
      <c r="V116" s="102">
        <f t="shared" si="42"/>
        <v>1.1751</v>
      </c>
      <c r="W116" s="102">
        <f t="shared" si="43"/>
        <v>1.1751</v>
      </c>
      <c r="X116" s="102">
        <f t="shared" si="44"/>
        <v>0</v>
      </c>
      <c r="Y116" s="103">
        <f t="shared" si="45"/>
        <v>-0.14450000000000007</v>
      </c>
      <c r="Z116" s="100">
        <f t="shared" si="46"/>
        <v>-0.10950287966050323</v>
      </c>
      <c r="AA116" s="8"/>
      <c r="AB116" s="8"/>
    </row>
    <row r="117" spans="1:28" x14ac:dyDescent="0.25">
      <c r="A117" s="174" t="s">
        <v>401</v>
      </c>
      <c r="B117" s="142" t="str">
        <f t="shared" si="24"/>
        <v>MOUTH PROCEDURES W/O CC/MCC</v>
      </c>
      <c r="C117" s="143">
        <f t="shared" si="25"/>
        <v>13</v>
      </c>
      <c r="D117" s="143">
        <f t="shared" si="26"/>
        <v>0</v>
      </c>
      <c r="E117" s="143">
        <f t="shared" si="27"/>
        <v>11655.34</v>
      </c>
      <c r="F117" s="143">
        <f t="shared" si="28"/>
        <v>3713.42</v>
      </c>
      <c r="G117" s="159">
        <f t="shared" si="29"/>
        <v>1.92</v>
      </c>
      <c r="H117" s="98"/>
      <c r="I117" s="208">
        <f t="shared" si="30"/>
        <v>13</v>
      </c>
      <c r="J117" s="144">
        <f t="shared" si="31"/>
        <v>11655.34</v>
      </c>
      <c r="K117" s="144">
        <f t="shared" si="32"/>
        <v>3713.42</v>
      </c>
      <c r="L117" s="145">
        <f t="shared" si="33"/>
        <v>1.92</v>
      </c>
      <c r="M117" s="145">
        <f t="shared" si="34"/>
        <v>1.21</v>
      </c>
      <c r="N117" s="145">
        <f t="shared" si="35"/>
        <v>1.62</v>
      </c>
      <c r="O117" s="146">
        <f t="shared" si="36"/>
        <v>1</v>
      </c>
      <c r="P117" s="147">
        <f t="shared" si="37"/>
        <v>0.47920000000000001</v>
      </c>
      <c r="Q117" s="147">
        <f t="shared" si="38"/>
        <v>0.48930000000000001</v>
      </c>
      <c r="R117" s="161" t="str">
        <f t="shared" si="39"/>
        <v>A</v>
      </c>
      <c r="S117" s="98"/>
      <c r="T117" s="185" t="str">
        <f t="shared" si="40"/>
        <v>M</v>
      </c>
      <c r="U117" s="147">
        <f t="shared" si="41"/>
        <v>0.83320000000000005</v>
      </c>
      <c r="V117" s="147">
        <f t="shared" si="42"/>
        <v>0.68640000000000001</v>
      </c>
      <c r="W117" s="147">
        <f t="shared" si="43"/>
        <v>0.68640000000000001</v>
      </c>
      <c r="X117" s="147">
        <f t="shared" si="44"/>
        <v>0</v>
      </c>
      <c r="Y117" s="104">
        <f t="shared" si="45"/>
        <v>-0.14680000000000004</v>
      </c>
      <c r="Z117" s="101">
        <f t="shared" si="46"/>
        <v>-0.1761881901104177</v>
      </c>
      <c r="AA117" s="8"/>
      <c r="AB117" s="8"/>
    </row>
    <row r="118" spans="1:28" x14ac:dyDescent="0.25">
      <c r="A118" s="172" t="s">
        <v>402</v>
      </c>
      <c r="B118" s="52" t="str">
        <f t="shared" si="24"/>
        <v>SALIVARY GLAND PROCEDURES</v>
      </c>
      <c r="C118" s="49">
        <f t="shared" si="25"/>
        <v>12</v>
      </c>
      <c r="D118" s="49">
        <f t="shared" si="26"/>
        <v>0</v>
      </c>
      <c r="E118" s="49">
        <f t="shared" si="27"/>
        <v>35597.74</v>
      </c>
      <c r="F118" s="49">
        <f t="shared" si="28"/>
        <v>11651.58</v>
      </c>
      <c r="G118" s="158">
        <f t="shared" si="29"/>
        <v>2.58</v>
      </c>
      <c r="H118" s="98"/>
      <c r="I118" s="207">
        <f t="shared" si="30"/>
        <v>12</v>
      </c>
      <c r="J118" s="108">
        <f t="shared" si="31"/>
        <v>35597.74</v>
      </c>
      <c r="K118" s="108">
        <f t="shared" si="32"/>
        <v>11651.58</v>
      </c>
      <c r="L118" s="106">
        <f t="shared" si="33"/>
        <v>2.58</v>
      </c>
      <c r="M118" s="106">
        <f t="shared" si="34"/>
        <v>1.19</v>
      </c>
      <c r="N118" s="106">
        <f t="shared" si="35"/>
        <v>2.31</v>
      </c>
      <c r="O118" s="12">
        <f t="shared" si="36"/>
        <v>1</v>
      </c>
      <c r="P118" s="102">
        <f t="shared" si="37"/>
        <v>1.4637</v>
      </c>
      <c r="Q118" s="102">
        <f t="shared" si="38"/>
        <v>1.4945999999999999</v>
      </c>
      <c r="R118" s="160" t="str">
        <f t="shared" si="39"/>
        <v>A</v>
      </c>
      <c r="S118" s="98"/>
      <c r="T118" s="184" t="str">
        <f t="shared" si="40"/>
        <v>A</v>
      </c>
      <c r="U118" s="102">
        <f t="shared" si="41"/>
        <v>1.8181</v>
      </c>
      <c r="V118" s="102">
        <f t="shared" si="42"/>
        <v>2.0968</v>
      </c>
      <c r="W118" s="102">
        <f t="shared" si="43"/>
        <v>2.0968</v>
      </c>
      <c r="X118" s="102">
        <f t="shared" si="44"/>
        <v>0</v>
      </c>
      <c r="Y118" s="103">
        <f t="shared" si="45"/>
        <v>0.27869999999999995</v>
      </c>
      <c r="Z118" s="100">
        <f t="shared" si="46"/>
        <v>0.15329189813541605</v>
      </c>
      <c r="AA118" s="8"/>
      <c r="AB118" s="8"/>
    </row>
    <row r="119" spans="1:28" x14ac:dyDescent="0.25">
      <c r="A119" s="172" t="s">
        <v>405</v>
      </c>
      <c r="B119" s="52" t="str">
        <f t="shared" si="24"/>
        <v>EAR, NOSE, MOUTH &amp; THROAT MALIGNANCY W MCC</v>
      </c>
      <c r="C119" s="49">
        <f t="shared" si="25"/>
        <v>6</v>
      </c>
      <c r="D119" s="49">
        <f t="shared" si="26"/>
        <v>1</v>
      </c>
      <c r="E119" s="49">
        <f t="shared" si="27"/>
        <v>50504.42</v>
      </c>
      <c r="F119" s="49">
        <f t="shared" si="28"/>
        <v>45545.38</v>
      </c>
      <c r="G119" s="158">
        <f t="shared" si="29"/>
        <v>7.67</v>
      </c>
      <c r="H119" s="98"/>
      <c r="I119" s="207">
        <f t="shared" si="30"/>
        <v>6</v>
      </c>
      <c r="J119" s="108">
        <f t="shared" si="31"/>
        <v>50504.42</v>
      </c>
      <c r="K119" s="108">
        <f t="shared" si="32"/>
        <v>45545.38</v>
      </c>
      <c r="L119" s="106">
        <f t="shared" si="33"/>
        <v>7.4</v>
      </c>
      <c r="M119" s="106">
        <f t="shared" si="34"/>
        <v>9.7100000000000009</v>
      </c>
      <c r="N119" s="106">
        <f t="shared" si="35"/>
        <v>5.3</v>
      </c>
      <c r="O119" s="12">
        <f t="shared" si="36"/>
        <v>0</v>
      </c>
      <c r="P119" s="102">
        <f t="shared" si="37"/>
        <v>2.0766</v>
      </c>
      <c r="Q119" s="102">
        <f t="shared" si="38"/>
        <v>1.9638</v>
      </c>
      <c r="R119" s="160" t="str">
        <f t="shared" si="39"/>
        <v>M</v>
      </c>
      <c r="S119" s="98"/>
      <c r="T119" s="184" t="str">
        <f t="shared" si="40"/>
        <v>M</v>
      </c>
      <c r="U119" s="102">
        <f t="shared" si="41"/>
        <v>3.0284</v>
      </c>
      <c r="V119" s="102">
        <f t="shared" si="42"/>
        <v>2.7549999999999999</v>
      </c>
      <c r="W119" s="102">
        <f t="shared" si="43"/>
        <v>2.7549999999999999</v>
      </c>
      <c r="X119" s="102">
        <f t="shared" si="44"/>
        <v>0</v>
      </c>
      <c r="Y119" s="103">
        <f t="shared" si="45"/>
        <v>-0.27340000000000009</v>
      </c>
      <c r="Z119" s="100">
        <f t="shared" si="46"/>
        <v>-9.0278695020472893E-2</v>
      </c>
      <c r="AA119" s="8"/>
      <c r="AB119" s="8"/>
    </row>
    <row r="120" spans="1:28" x14ac:dyDescent="0.25">
      <c r="A120" s="172" t="s">
        <v>406</v>
      </c>
      <c r="B120" s="52" t="str">
        <f t="shared" si="24"/>
        <v>EAR, NOSE, MOUTH &amp; THROAT MALIGNANCY W CC</v>
      </c>
      <c r="C120" s="49">
        <f t="shared" si="25"/>
        <v>9</v>
      </c>
      <c r="D120" s="49">
        <f t="shared" si="26"/>
        <v>0</v>
      </c>
      <c r="E120" s="49">
        <f t="shared" si="27"/>
        <v>23807.65</v>
      </c>
      <c r="F120" s="49">
        <f t="shared" si="28"/>
        <v>17649.919999999998</v>
      </c>
      <c r="G120" s="158">
        <f t="shared" si="29"/>
        <v>4</v>
      </c>
      <c r="H120" s="98"/>
      <c r="I120" s="207">
        <f t="shared" si="30"/>
        <v>8</v>
      </c>
      <c r="J120" s="108">
        <f t="shared" si="31"/>
        <v>19059.490000000002</v>
      </c>
      <c r="K120" s="108">
        <f t="shared" si="32"/>
        <v>12147.17</v>
      </c>
      <c r="L120" s="106">
        <f t="shared" si="33"/>
        <v>5.2</v>
      </c>
      <c r="M120" s="106">
        <f t="shared" si="34"/>
        <v>1.69</v>
      </c>
      <c r="N120" s="106">
        <f t="shared" si="35"/>
        <v>3.7</v>
      </c>
      <c r="O120" s="12">
        <f t="shared" si="36"/>
        <v>0</v>
      </c>
      <c r="P120" s="102">
        <f t="shared" si="37"/>
        <v>0.78369999999999995</v>
      </c>
      <c r="Q120" s="102">
        <f t="shared" si="38"/>
        <v>1.2768999999999999</v>
      </c>
      <c r="R120" s="160" t="str">
        <f t="shared" si="39"/>
        <v>M</v>
      </c>
      <c r="S120" s="98"/>
      <c r="T120" s="184" t="str">
        <f t="shared" si="40"/>
        <v>M</v>
      </c>
      <c r="U120" s="102">
        <f t="shared" si="41"/>
        <v>1.9698</v>
      </c>
      <c r="V120" s="102">
        <f t="shared" si="42"/>
        <v>1.7914000000000001</v>
      </c>
      <c r="W120" s="102">
        <f t="shared" si="43"/>
        <v>1.7914000000000001</v>
      </c>
      <c r="X120" s="102">
        <f t="shared" si="44"/>
        <v>0</v>
      </c>
      <c r="Y120" s="103">
        <f t="shared" si="45"/>
        <v>-0.17839999999999989</v>
      </c>
      <c r="Z120" s="100">
        <f t="shared" si="46"/>
        <v>-9.0567570311706716E-2</v>
      </c>
      <c r="AA120" s="8"/>
      <c r="AB120" s="8"/>
    </row>
    <row r="121" spans="1:28" x14ac:dyDescent="0.25">
      <c r="A121" s="172" t="s">
        <v>407</v>
      </c>
      <c r="B121" s="52" t="str">
        <f t="shared" si="24"/>
        <v>EAR, NOSE, MOUTH &amp; THROAT MALIGNANCY W/O CC/MCC</v>
      </c>
      <c r="C121" s="49">
        <f t="shared" si="25"/>
        <v>2</v>
      </c>
      <c r="D121" s="49">
        <f t="shared" si="26"/>
        <v>0</v>
      </c>
      <c r="E121" s="49">
        <f t="shared" si="27"/>
        <v>11493.75</v>
      </c>
      <c r="F121" s="49">
        <f t="shared" si="28"/>
        <v>6603.23</v>
      </c>
      <c r="G121" s="158">
        <f t="shared" si="29"/>
        <v>2</v>
      </c>
      <c r="H121" s="98"/>
      <c r="I121" s="207">
        <f t="shared" si="30"/>
        <v>2</v>
      </c>
      <c r="J121" s="108">
        <f t="shared" si="31"/>
        <v>11493.75</v>
      </c>
      <c r="K121" s="108">
        <f t="shared" si="32"/>
        <v>6603.23</v>
      </c>
      <c r="L121" s="106">
        <f t="shared" si="33"/>
        <v>2.8</v>
      </c>
      <c r="M121" s="106">
        <f t="shared" si="34"/>
        <v>1</v>
      </c>
      <c r="N121" s="106">
        <f t="shared" si="35"/>
        <v>2.1</v>
      </c>
      <c r="O121" s="12">
        <f t="shared" si="36"/>
        <v>0</v>
      </c>
      <c r="P121" s="102">
        <f t="shared" si="37"/>
        <v>0</v>
      </c>
      <c r="Q121" s="102">
        <f t="shared" si="38"/>
        <v>0.73909999999999998</v>
      </c>
      <c r="R121" s="160" t="str">
        <f t="shared" si="39"/>
        <v>M</v>
      </c>
      <c r="S121" s="98"/>
      <c r="T121" s="184" t="str">
        <f t="shared" si="40"/>
        <v>M</v>
      </c>
      <c r="U121" s="102">
        <f t="shared" si="41"/>
        <v>1.2819</v>
      </c>
      <c r="V121" s="102">
        <f t="shared" si="42"/>
        <v>1.0368999999999999</v>
      </c>
      <c r="W121" s="102">
        <f t="shared" si="43"/>
        <v>1.0368999999999999</v>
      </c>
      <c r="X121" s="102">
        <f t="shared" si="44"/>
        <v>0</v>
      </c>
      <c r="Y121" s="103">
        <f t="shared" si="45"/>
        <v>-0.24500000000000011</v>
      </c>
      <c r="Z121" s="100">
        <f t="shared" si="46"/>
        <v>-0.1911225524611905</v>
      </c>
      <c r="AA121" s="8"/>
      <c r="AB121" s="8"/>
    </row>
    <row r="122" spans="1:28" x14ac:dyDescent="0.25">
      <c r="A122" s="174" t="s">
        <v>408</v>
      </c>
      <c r="B122" s="142" t="str">
        <f t="shared" si="24"/>
        <v>DYSEQUILIBRIUM</v>
      </c>
      <c r="C122" s="143">
        <f t="shared" si="25"/>
        <v>32</v>
      </c>
      <c r="D122" s="143">
        <f t="shared" si="26"/>
        <v>1</v>
      </c>
      <c r="E122" s="143">
        <f t="shared" si="27"/>
        <v>14027.6</v>
      </c>
      <c r="F122" s="143">
        <f t="shared" si="28"/>
        <v>7175.59</v>
      </c>
      <c r="G122" s="159">
        <f t="shared" si="29"/>
        <v>2.59</v>
      </c>
      <c r="H122" s="98"/>
      <c r="I122" s="208">
        <f t="shared" si="30"/>
        <v>31</v>
      </c>
      <c r="J122" s="144">
        <f t="shared" si="31"/>
        <v>13480.25</v>
      </c>
      <c r="K122" s="144">
        <f t="shared" si="32"/>
        <v>6600.24</v>
      </c>
      <c r="L122" s="145">
        <f t="shared" si="33"/>
        <v>2.52</v>
      </c>
      <c r="M122" s="145">
        <f t="shared" si="34"/>
        <v>2.14</v>
      </c>
      <c r="N122" s="145">
        <f t="shared" si="35"/>
        <v>1.96</v>
      </c>
      <c r="O122" s="146">
        <f t="shared" si="36"/>
        <v>1</v>
      </c>
      <c r="P122" s="147">
        <f t="shared" si="37"/>
        <v>0.55430000000000001</v>
      </c>
      <c r="Q122" s="147">
        <f t="shared" si="38"/>
        <v>0.56599999999999995</v>
      </c>
      <c r="R122" s="161" t="str">
        <f t="shared" si="39"/>
        <v>A</v>
      </c>
      <c r="S122" s="98"/>
      <c r="T122" s="185" t="str">
        <f t="shared" si="40"/>
        <v>A</v>
      </c>
      <c r="U122" s="147">
        <f t="shared" si="41"/>
        <v>0.84299999999999997</v>
      </c>
      <c r="V122" s="147">
        <f t="shared" si="42"/>
        <v>0.79400000000000004</v>
      </c>
      <c r="W122" s="147">
        <f t="shared" si="43"/>
        <v>0.79400000000000004</v>
      </c>
      <c r="X122" s="147">
        <f t="shared" si="44"/>
        <v>0</v>
      </c>
      <c r="Y122" s="104">
        <f t="shared" si="45"/>
        <v>-4.8999999999999932E-2</v>
      </c>
      <c r="Z122" s="101">
        <f t="shared" si="46"/>
        <v>-5.8125741399762676E-2</v>
      </c>
      <c r="AA122" s="8"/>
      <c r="AB122" s="8"/>
    </row>
    <row r="123" spans="1:28" x14ac:dyDescent="0.25">
      <c r="A123" s="172" t="s">
        <v>409</v>
      </c>
      <c r="B123" s="52" t="str">
        <f t="shared" si="24"/>
        <v>EPISTAXIS W MCC</v>
      </c>
      <c r="C123" s="49">
        <f t="shared" si="25"/>
        <v>1</v>
      </c>
      <c r="D123" s="49">
        <f t="shared" si="26"/>
        <v>0</v>
      </c>
      <c r="E123" s="49">
        <f t="shared" si="27"/>
        <v>81315</v>
      </c>
      <c r="F123" s="49">
        <f t="shared" si="28"/>
        <v>0</v>
      </c>
      <c r="G123" s="158">
        <f t="shared" si="29"/>
        <v>12</v>
      </c>
      <c r="H123" s="98"/>
      <c r="I123" s="207">
        <f t="shared" si="30"/>
        <v>1</v>
      </c>
      <c r="J123" s="108">
        <f t="shared" si="31"/>
        <v>81315</v>
      </c>
      <c r="K123" s="108">
        <f t="shared" si="32"/>
        <v>0</v>
      </c>
      <c r="L123" s="106">
        <f t="shared" si="33"/>
        <v>4.8</v>
      </c>
      <c r="M123" s="106">
        <f t="shared" si="34"/>
        <v>0</v>
      </c>
      <c r="N123" s="106">
        <f t="shared" si="35"/>
        <v>3.5</v>
      </c>
      <c r="O123" s="12">
        <f t="shared" si="36"/>
        <v>0</v>
      </c>
      <c r="P123" s="102">
        <f t="shared" si="37"/>
        <v>0</v>
      </c>
      <c r="Q123" s="102">
        <f t="shared" si="38"/>
        <v>1.3555999999999999</v>
      </c>
      <c r="R123" s="160" t="str">
        <f t="shared" si="39"/>
        <v>M</v>
      </c>
      <c r="S123" s="98"/>
      <c r="T123" s="184" t="str">
        <f t="shared" si="40"/>
        <v>M</v>
      </c>
      <c r="U123" s="102">
        <f t="shared" si="41"/>
        <v>2.0838000000000001</v>
      </c>
      <c r="V123" s="102">
        <f t="shared" si="42"/>
        <v>1.9017999999999999</v>
      </c>
      <c r="W123" s="102">
        <f t="shared" si="43"/>
        <v>1.9017999999999999</v>
      </c>
      <c r="X123" s="102">
        <f t="shared" si="44"/>
        <v>0</v>
      </c>
      <c r="Y123" s="103">
        <f t="shared" si="45"/>
        <v>-0.18200000000000016</v>
      </c>
      <c r="Z123" s="100">
        <f t="shared" si="46"/>
        <v>-8.7340435742393779E-2</v>
      </c>
      <c r="AA123" s="8"/>
      <c r="AB123" s="8"/>
    </row>
    <row r="124" spans="1:28" x14ac:dyDescent="0.25">
      <c r="A124" s="172" t="s">
        <v>410</v>
      </c>
      <c r="B124" s="52" t="str">
        <f t="shared" si="24"/>
        <v>EPISTAXIS W/O MCC</v>
      </c>
      <c r="C124" s="49">
        <f t="shared" si="25"/>
        <v>6</v>
      </c>
      <c r="D124" s="49">
        <f t="shared" si="26"/>
        <v>0</v>
      </c>
      <c r="E124" s="49">
        <f t="shared" si="27"/>
        <v>10682.4</v>
      </c>
      <c r="F124" s="49">
        <f t="shared" si="28"/>
        <v>8281.27</v>
      </c>
      <c r="G124" s="158">
        <f t="shared" si="29"/>
        <v>2.5</v>
      </c>
      <c r="H124" s="98"/>
      <c r="I124" s="207">
        <f t="shared" si="30"/>
        <v>6</v>
      </c>
      <c r="J124" s="108">
        <f t="shared" si="31"/>
        <v>10682.4</v>
      </c>
      <c r="K124" s="108">
        <f t="shared" si="32"/>
        <v>8281.27</v>
      </c>
      <c r="L124" s="106">
        <f t="shared" si="33"/>
        <v>2.8</v>
      </c>
      <c r="M124" s="106">
        <f t="shared" si="34"/>
        <v>1.5</v>
      </c>
      <c r="N124" s="106">
        <f t="shared" si="35"/>
        <v>2.2000000000000002</v>
      </c>
      <c r="O124" s="12">
        <f t="shared" si="36"/>
        <v>0</v>
      </c>
      <c r="P124" s="102">
        <f t="shared" si="37"/>
        <v>0.43919999999999998</v>
      </c>
      <c r="Q124" s="102">
        <f t="shared" si="38"/>
        <v>0.71870000000000001</v>
      </c>
      <c r="R124" s="160" t="str">
        <f t="shared" si="39"/>
        <v>M</v>
      </c>
      <c r="S124" s="98"/>
      <c r="T124" s="184" t="str">
        <f t="shared" si="40"/>
        <v>M</v>
      </c>
      <c r="U124" s="102">
        <f t="shared" si="41"/>
        <v>1.1531</v>
      </c>
      <c r="V124" s="102">
        <f t="shared" si="42"/>
        <v>1.0083</v>
      </c>
      <c r="W124" s="102">
        <f t="shared" si="43"/>
        <v>1.0083</v>
      </c>
      <c r="X124" s="102">
        <f t="shared" si="44"/>
        <v>0</v>
      </c>
      <c r="Y124" s="103">
        <f t="shared" si="45"/>
        <v>-0.14480000000000004</v>
      </c>
      <c r="Z124" s="100">
        <f t="shared" si="46"/>
        <v>-0.12557453820137024</v>
      </c>
      <c r="AA124" s="8"/>
      <c r="AB124" s="8"/>
    </row>
    <row r="125" spans="1:28" x14ac:dyDescent="0.25">
      <c r="A125" s="172" t="s">
        <v>411</v>
      </c>
      <c r="B125" s="52" t="str">
        <f t="shared" si="24"/>
        <v>OTITIS MEDIA &amp; URI W MCC</v>
      </c>
      <c r="C125" s="49">
        <f t="shared" si="25"/>
        <v>22</v>
      </c>
      <c r="D125" s="49">
        <f t="shared" si="26"/>
        <v>3</v>
      </c>
      <c r="E125" s="49">
        <f t="shared" si="27"/>
        <v>13898.33</v>
      </c>
      <c r="F125" s="49">
        <f t="shared" si="28"/>
        <v>9347.8700000000008</v>
      </c>
      <c r="G125" s="158">
        <f t="shared" si="29"/>
        <v>3.05</v>
      </c>
      <c r="H125" s="98"/>
      <c r="I125" s="207">
        <f t="shared" si="30"/>
        <v>20</v>
      </c>
      <c r="J125" s="108">
        <f t="shared" si="31"/>
        <v>11772.37</v>
      </c>
      <c r="K125" s="108">
        <f t="shared" si="32"/>
        <v>6811.48</v>
      </c>
      <c r="L125" s="106">
        <f t="shared" si="33"/>
        <v>2.5499999999999998</v>
      </c>
      <c r="M125" s="106">
        <f t="shared" si="34"/>
        <v>1.88</v>
      </c>
      <c r="N125" s="106">
        <f t="shared" si="35"/>
        <v>2</v>
      </c>
      <c r="O125" s="12">
        <f t="shared" si="36"/>
        <v>1</v>
      </c>
      <c r="P125" s="102">
        <f t="shared" si="37"/>
        <v>0.48399999999999999</v>
      </c>
      <c r="Q125" s="102">
        <f t="shared" si="38"/>
        <v>0.49430000000000002</v>
      </c>
      <c r="R125" s="160" t="str">
        <f t="shared" si="39"/>
        <v>A</v>
      </c>
      <c r="S125" s="98"/>
      <c r="T125" s="184" t="str">
        <f t="shared" si="40"/>
        <v>A</v>
      </c>
      <c r="U125" s="102">
        <f t="shared" si="41"/>
        <v>1.1333</v>
      </c>
      <c r="V125" s="102">
        <f t="shared" si="42"/>
        <v>0.69350000000000001</v>
      </c>
      <c r="W125" s="102">
        <f t="shared" si="43"/>
        <v>0.69350000000000001</v>
      </c>
      <c r="X125" s="102">
        <f t="shared" si="44"/>
        <v>0</v>
      </c>
      <c r="Y125" s="103">
        <f t="shared" si="45"/>
        <v>-0.43979999999999997</v>
      </c>
      <c r="Z125" s="100">
        <f t="shared" si="46"/>
        <v>-0.38807023735992235</v>
      </c>
      <c r="AA125" s="8"/>
      <c r="AB125" s="8"/>
    </row>
    <row r="126" spans="1:28" x14ac:dyDescent="0.25">
      <c r="A126" s="172" t="s">
        <v>412</v>
      </c>
      <c r="B126" s="52" t="str">
        <f t="shared" si="24"/>
        <v>OTITIS MEDIA &amp; URI W/O MCC</v>
      </c>
      <c r="C126" s="49">
        <f t="shared" si="25"/>
        <v>214</v>
      </c>
      <c r="D126" s="49">
        <f t="shared" si="26"/>
        <v>3</v>
      </c>
      <c r="E126" s="49">
        <f t="shared" si="27"/>
        <v>9293.41</v>
      </c>
      <c r="F126" s="49">
        <f t="shared" si="28"/>
        <v>6261.32</v>
      </c>
      <c r="G126" s="158">
        <f t="shared" si="29"/>
        <v>2.1800000000000002</v>
      </c>
      <c r="H126" s="98"/>
      <c r="I126" s="207">
        <f t="shared" si="30"/>
        <v>210</v>
      </c>
      <c r="J126" s="108">
        <f t="shared" si="31"/>
        <v>8806.5400000000009</v>
      </c>
      <c r="K126" s="108">
        <f t="shared" si="32"/>
        <v>5214.78</v>
      </c>
      <c r="L126" s="106">
        <f t="shared" si="33"/>
        <v>2.12</v>
      </c>
      <c r="M126" s="106">
        <f t="shared" si="34"/>
        <v>1.45</v>
      </c>
      <c r="N126" s="106">
        <f t="shared" si="35"/>
        <v>1.78</v>
      </c>
      <c r="O126" s="12">
        <f t="shared" si="36"/>
        <v>1</v>
      </c>
      <c r="P126" s="102">
        <f t="shared" si="37"/>
        <v>0.36209999999999998</v>
      </c>
      <c r="Q126" s="102">
        <f t="shared" si="38"/>
        <v>0.36969999999999997</v>
      </c>
      <c r="R126" s="160" t="str">
        <f t="shared" si="39"/>
        <v>A</v>
      </c>
      <c r="S126" s="98"/>
      <c r="T126" s="184" t="str">
        <f t="shared" si="40"/>
        <v>A</v>
      </c>
      <c r="U126" s="102">
        <f t="shared" si="41"/>
        <v>0.56479999999999997</v>
      </c>
      <c r="V126" s="102">
        <f t="shared" si="42"/>
        <v>0.51870000000000005</v>
      </c>
      <c r="W126" s="102">
        <f t="shared" si="43"/>
        <v>0.51870000000000005</v>
      </c>
      <c r="X126" s="102">
        <f t="shared" si="44"/>
        <v>0</v>
      </c>
      <c r="Y126" s="103">
        <f t="shared" si="45"/>
        <v>-4.6099999999999919E-2</v>
      </c>
      <c r="Z126" s="100">
        <f t="shared" si="46"/>
        <v>-8.1621813031161339E-2</v>
      </c>
      <c r="AA126" s="8"/>
      <c r="AB126" s="8"/>
    </row>
    <row r="127" spans="1:28" x14ac:dyDescent="0.25">
      <c r="A127" s="174" t="s">
        <v>413</v>
      </c>
      <c r="B127" s="142" t="str">
        <f t="shared" si="24"/>
        <v>OTHER EAR, NOSE, MOUTH &amp; THROAT DIAGNOSES W MCC</v>
      </c>
      <c r="C127" s="143">
        <f t="shared" si="25"/>
        <v>9</v>
      </c>
      <c r="D127" s="143">
        <f t="shared" si="26"/>
        <v>0</v>
      </c>
      <c r="E127" s="143">
        <f t="shared" si="27"/>
        <v>33245.78</v>
      </c>
      <c r="F127" s="143">
        <f t="shared" si="28"/>
        <v>38989.620000000003</v>
      </c>
      <c r="G127" s="159">
        <f t="shared" si="29"/>
        <v>4.1100000000000003</v>
      </c>
      <c r="H127" s="98"/>
      <c r="I127" s="208">
        <f t="shared" si="30"/>
        <v>8</v>
      </c>
      <c r="J127" s="144">
        <f t="shared" si="31"/>
        <v>19785.71</v>
      </c>
      <c r="K127" s="144">
        <f t="shared" si="32"/>
        <v>8924.7999999999993</v>
      </c>
      <c r="L127" s="145">
        <f t="shared" si="33"/>
        <v>5.3</v>
      </c>
      <c r="M127" s="145">
        <f t="shared" si="34"/>
        <v>1.64</v>
      </c>
      <c r="N127" s="145">
        <f t="shared" si="35"/>
        <v>4</v>
      </c>
      <c r="O127" s="146">
        <f t="shared" si="36"/>
        <v>0</v>
      </c>
      <c r="P127" s="147">
        <f t="shared" si="37"/>
        <v>0.8135</v>
      </c>
      <c r="Q127" s="147">
        <f t="shared" si="38"/>
        <v>1.4770000000000001</v>
      </c>
      <c r="R127" s="161" t="str">
        <f t="shared" si="39"/>
        <v>M</v>
      </c>
      <c r="S127" s="98"/>
      <c r="T127" s="185" t="str">
        <f t="shared" si="40"/>
        <v>M</v>
      </c>
      <c r="U127" s="147">
        <f t="shared" si="41"/>
        <v>2.077</v>
      </c>
      <c r="V127" s="147">
        <f t="shared" si="42"/>
        <v>2.0720999999999998</v>
      </c>
      <c r="W127" s="147">
        <f t="shared" si="43"/>
        <v>2.0720999999999998</v>
      </c>
      <c r="X127" s="147">
        <f t="shared" si="44"/>
        <v>0</v>
      </c>
      <c r="Y127" s="104">
        <f t="shared" si="45"/>
        <v>-4.9000000000001265E-3</v>
      </c>
      <c r="Z127" s="101">
        <f t="shared" si="46"/>
        <v>-2.3591718825229304E-3</v>
      </c>
      <c r="AA127" s="8"/>
      <c r="AB127" s="8"/>
    </row>
    <row r="128" spans="1:28" x14ac:dyDescent="0.25">
      <c r="A128" s="172" t="s">
        <v>414</v>
      </c>
      <c r="B128" s="52" t="str">
        <f t="shared" si="24"/>
        <v>OTHER EAR, NOSE, MOUTH &amp; THROAT DIAGNOSES W CC</v>
      </c>
      <c r="C128" s="49">
        <f t="shared" si="25"/>
        <v>39</v>
      </c>
      <c r="D128" s="49">
        <f t="shared" si="26"/>
        <v>1</v>
      </c>
      <c r="E128" s="49">
        <f t="shared" si="27"/>
        <v>66595.850000000006</v>
      </c>
      <c r="F128" s="49">
        <f t="shared" si="28"/>
        <v>309130.65000000002</v>
      </c>
      <c r="G128" s="158">
        <f t="shared" si="29"/>
        <v>9.67</v>
      </c>
      <c r="H128" s="98"/>
      <c r="I128" s="207">
        <f t="shared" si="30"/>
        <v>38</v>
      </c>
      <c r="J128" s="108">
        <f t="shared" si="31"/>
        <v>16471.78</v>
      </c>
      <c r="K128" s="108">
        <f t="shared" si="32"/>
        <v>9595.7800000000007</v>
      </c>
      <c r="L128" s="106">
        <f t="shared" si="33"/>
        <v>2.79</v>
      </c>
      <c r="M128" s="106">
        <f t="shared" si="34"/>
        <v>1.59</v>
      </c>
      <c r="N128" s="106">
        <f t="shared" si="35"/>
        <v>2.34</v>
      </c>
      <c r="O128" s="12">
        <f t="shared" si="36"/>
        <v>1</v>
      </c>
      <c r="P128" s="102">
        <f t="shared" si="37"/>
        <v>0.67730000000000001</v>
      </c>
      <c r="Q128" s="102">
        <f t="shared" si="38"/>
        <v>0.31140000000000001</v>
      </c>
      <c r="R128" s="160" t="str">
        <f t="shared" si="39"/>
        <v>AO</v>
      </c>
      <c r="S128" s="98"/>
      <c r="T128" s="184" t="str">
        <f t="shared" si="40"/>
        <v>A</v>
      </c>
      <c r="U128" s="102">
        <f t="shared" si="41"/>
        <v>0.84830000000000005</v>
      </c>
      <c r="V128" s="102">
        <f t="shared" si="42"/>
        <v>0.43690000000000001</v>
      </c>
      <c r="W128" s="102">
        <f t="shared" si="43"/>
        <v>0.43690000000000001</v>
      </c>
      <c r="X128" s="102">
        <f t="shared" si="44"/>
        <v>0</v>
      </c>
      <c r="Y128" s="103">
        <f t="shared" si="45"/>
        <v>-0.41140000000000004</v>
      </c>
      <c r="Z128" s="100">
        <f t="shared" si="46"/>
        <v>-0.48496993987975956</v>
      </c>
      <c r="AA128" s="8"/>
      <c r="AB128" s="8"/>
    </row>
    <row r="129" spans="1:28" x14ac:dyDescent="0.25">
      <c r="A129" s="172" t="s">
        <v>415</v>
      </c>
      <c r="B129" s="52" t="str">
        <f t="shared" si="24"/>
        <v>OTHER EAR, NOSE, MOUTH &amp; THROAT DIAGNOSES W/O CC/MCC</v>
      </c>
      <c r="C129" s="49">
        <f t="shared" si="25"/>
        <v>39</v>
      </c>
      <c r="D129" s="49">
        <f t="shared" si="26"/>
        <v>0</v>
      </c>
      <c r="E129" s="49">
        <f t="shared" si="27"/>
        <v>9768.73</v>
      </c>
      <c r="F129" s="49">
        <f t="shared" si="28"/>
        <v>7155.16</v>
      </c>
      <c r="G129" s="158">
        <f t="shared" si="29"/>
        <v>2.33</v>
      </c>
      <c r="H129" s="98"/>
      <c r="I129" s="207">
        <f t="shared" si="30"/>
        <v>37</v>
      </c>
      <c r="J129" s="108">
        <f t="shared" si="31"/>
        <v>8789.67</v>
      </c>
      <c r="K129" s="108">
        <f t="shared" si="32"/>
        <v>5902.97</v>
      </c>
      <c r="L129" s="106">
        <f t="shared" si="33"/>
        <v>2.2400000000000002</v>
      </c>
      <c r="M129" s="106">
        <f t="shared" si="34"/>
        <v>1.7</v>
      </c>
      <c r="N129" s="106">
        <f t="shared" si="35"/>
        <v>1.86</v>
      </c>
      <c r="O129" s="12">
        <f t="shared" si="36"/>
        <v>1</v>
      </c>
      <c r="P129" s="102">
        <f t="shared" si="37"/>
        <v>0.3614</v>
      </c>
      <c r="Q129" s="102">
        <f t="shared" si="38"/>
        <v>0.22059999999999999</v>
      </c>
      <c r="R129" s="160" t="str">
        <f t="shared" si="39"/>
        <v>AO</v>
      </c>
      <c r="S129" s="98"/>
      <c r="T129" s="184" t="str">
        <f t="shared" si="40"/>
        <v>A</v>
      </c>
      <c r="U129" s="102">
        <f t="shared" si="41"/>
        <v>0.56879999999999997</v>
      </c>
      <c r="V129" s="102">
        <f t="shared" si="42"/>
        <v>0.3095</v>
      </c>
      <c r="W129" s="102">
        <f t="shared" si="43"/>
        <v>0.3095</v>
      </c>
      <c r="X129" s="102">
        <f t="shared" si="44"/>
        <v>0</v>
      </c>
      <c r="Y129" s="103">
        <f t="shared" si="45"/>
        <v>-0.25929999999999997</v>
      </c>
      <c r="Z129" s="100">
        <f t="shared" si="46"/>
        <v>-0.45587201125175808</v>
      </c>
      <c r="AA129" s="8"/>
      <c r="AB129" s="8"/>
    </row>
    <row r="130" spans="1:28" x14ac:dyDescent="0.25">
      <c r="A130" s="172" t="s">
        <v>416</v>
      </c>
      <c r="B130" s="52" t="str">
        <f t="shared" si="24"/>
        <v>DENTAL &amp; ORAL DISEASES W MCC</v>
      </c>
      <c r="C130" s="49">
        <f t="shared" si="25"/>
        <v>21</v>
      </c>
      <c r="D130" s="49">
        <f t="shared" si="26"/>
        <v>2</v>
      </c>
      <c r="E130" s="49">
        <f t="shared" si="27"/>
        <v>25101.74</v>
      </c>
      <c r="F130" s="49">
        <f t="shared" si="28"/>
        <v>13221.66</v>
      </c>
      <c r="G130" s="158">
        <f t="shared" si="29"/>
        <v>4.1900000000000004</v>
      </c>
      <c r="H130" s="98"/>
      <c r="I130" s="207">
        <f t="shared" si="30"/>
        <v>20</v>
      </c>
      <c r="J130" s="108">
        <f t="shared" si="31"/>
        <v>22825.25</v>
      </c>
      <c r="K130" s="108">
        <f t="shared" si="32"/>
        <v>8644.2199999999993</v>
      </c>
      <c r="L130" s="106">
        <f t="shared" si="33"/>
        <v>3.6</v>
      </c>
      <c r="M130" s="106">
        <f t="shared" si="34"/>
        <v>2.13</v>
      </c>
      <c r="N130" s="106">
        <f t="shared" si="35"/>
        <v>2.98</v>
      </c>
      <c r="O130" s="12">
        <f t="shared" si="36"/>
        <v>1</v>
      </c>
      <c r="P130" s="102">
        <f t="shared" si="37"/>
        <v>0.9385</v>
      </c>
      <c r="Q130" s="102">
        <f t="shared" si="38"/>
        <v>0.95840000000000003</v>
      </c>
      <c r="R130" s="160" t="str">
        <f t="shared" si="39"/>
        <v>A</v>
      </c>
      <c r="S130" s="98"/>
      <c r="T130" s="184" t="str">
        <f t="shared" si="40"/>
        <v>A</v>
      </c>
      <c r="U130" s="102">
        <f t="shared" si="41"/>
        <v>1.3003</v>
      </c>
      <c r="V130" s="102">
        <f t="shared" si="42"/>
        <v>1.3445</v>
      </c>
      <c r="W130" s="102">
        <f t="shared" si="43"/>
        <v>1.3445</v>
      </c>
      <c r="X130" s="102">
        <f t="shared" si="44"/>
        <v>0</v>
      </c>
      <c r="Y130" s="103">
        <f t="shared" si="45"/>
        <v>4.4200000000000017E-2</v>
      </c>
      <c r="Z130" s="100">
        <f t="shared" si="46"/>
        <v>3.3992155656387003E-2</v>
      </c>
      <c r="AA130" s="8"/>
      <c r="AB130" s="8"/>
    </row>
    <row r="131" spans="1:28" x14ac:dyDescent="0.25">
      <c r="A131" s="172" t="s">
        <v>417</v>
      </c>
      <c r="B131" s="52" t="str">
        <f t="shared" si="24"/>
        <v>DENTAL &amp; ORAL DISEASES W CC</v>
      </c>
      <c r="C131" s="49">
        <f t="shared" si="25"/>
        <v>52</v>
      </c>
      <c r="D131" s="49">
        <f t="shared" si="26"/>
        <v>8</v>
      </c>
      <c r="E131" s="49">
        <f t="shared" si="27"/>
        <v>18894.82</v>
      </c>
      <c r="F131" s="49">
        <f t="shared" si="28"/>
        <v>16385.95</v>
      </c>
      <c r="G131" s="158">
        <f t="shared" si="29"/>
        <v>3.35</v>
      </c>
      <c r="H131" s="98"/>
      <c r="I131" s="207">
        <f t="shared" si="30"/>
        <v>51</v>
      </c>
      <c r="J131" s="108">
        <f t="shared" si="31"/>
        <v>17283.11</v>
      </c>
      <c r="K131" s="108">
        <f t="shared" si="32"/>
        <v>11776.63</v>
      </c>
      <c r="L131" s="106">
        <f t="shared" si="33"/>
        <v>3.04</v>
      </c>
      <c r="M131" s="106">
        <f t="shared" si="34"/>
        <v>1.96</v>
      </c>
      <c r="N131" s="106">
        <f t="shared" si="35"/>
        <v>2.52</v>
      </c>
      <c r="O131" s="12">
        <f t="shared" si="36"/>
        <v>1</v>
      </c>
      <c r="P131" s="102">
        <f t="shared" si="37"/>
        <v>0.71060000000000001</v>
      </c>
      <c r="Q131" s="102">
        <f t="shared" si="38"/>
        <v>0.72560000000000002</v>
      </c>
      <c r="R131" s="160" t="str">
        <f t="shared" si="39"/>
        <v>A</v>
      </c>
      <c r="S131" s="98"/>
      <c r="T131" s="184" t="str">
        <f t="shared" si="40"/>
        <v>A</v>
      </c>
      <c r="U131" s="102">
        <f t="shared" si="41"/>
        <v>0.8679</v>
      </c>
      <c r="V131" s="102">
        <f t="shared" si="42"/>
        <v>1.0179</v>
      </c>
      <c r="W131" s="102">
        <f t="shared" si="43"/>
        <v>1.0179</v>
      </c>
      <c r="X131" s="102">
        <f t="shared" si="44"/>
        <v>0</v>
      </c>
      <c r="Y131" s="103">
        <f t="shared" si="45"/>
        <v>0.15000000000000002</v>
      </c>
      <c r="Z131" s="100">
        <f t="shared" si="46"/>
        <v>0.17283097131005878</v>
      </c>
      <c r="AA131" s="8"/>
      <c r="AB131" s="8"/>
    </row>
    <row r="132" spans="1:28" x14ac:dyDescent="0.25">
      <c r="A132" s="174" t="s">
        <v>418</v>
      </c>
      <c r="B132" s="142" t="str">
        <f t="shared" si="24"/>
        <v>DENTAL &amp; ORAL DISEASES W/O CC/MCC</v>
      </c>
      <c r="C132" s="143">
        <f t="shared" si="25"/>
        <v>36</v>
      </c>
      <c r="D132" s="143">
        <f t="shared" si="26"/>
        <v>0</v>
      </c>
      <c r="E132" s="143">
        <f t="shared" si="27"/>
        <v>13224.98</v>
      </c>
      <c r="F132" s="143">
        <f t="shared" si="28"/>
        <v>7182.08</v>
      </c>
      <c r="G132" s="159">
        <f t="shared" si="29"/>
        <v>2.61</v>
      </c>
      <c r="H132" s="98"/>
      <c r="I132" s="208">
        <f t="shared" si="30"/>
        <v>34</v>
      </c>
      <c r="J132" s="144">
        <f t="shared" si="31"/>
        <v>12337.32</v>
      </c>
      <c r="K132" s="144">
        <f t="shared" si="32"/>
        <v>6358.54</v>
      </c>
      <c r="L132" s="145">
        <f t="shared" si="33"/>
        <v>2.65</v>
      </c>
      <c r="M132" s="145">
        <f t="shared" si="34"/>
        <v>1.81</v>
      </c>
      <c r="N132" s="145">
        <f t="shared" si="35"/>
        <v>2.1800000000000002</v>
      </c>
      <c r="O132" s="146">
        <f t="shared" si="36"/>
        <v>1</v>
      </c>
      <c r="P132" s="147">
        <f t="shared" si="37"/>
        <v>0.50729999999999997</v>
      </c>
      <c r="Q132" s="147">
        <f t="shared" si="38"/>
        <v>0.51800000000000002</v>
      </c>
      <c r="R132" s="161" t="str">
        <f t="shared" si="39"/>
        <v>A</v>
      </c>
      <c r="S132" s="98"/>
      <c r="T132" s="185" t="str">
        <f t="shared" si="40"/>
        <v>A</v>
      </c>
      <c r="U132" s="147">
        <f t="shared" si="41"/>
        <v>0.58109999999999995</v>
      </c>
      <c r="V132" s="147">
        <f t="shared" si="42"/>
        <v>0.72670000000000001</v>
      </c>
      <c r="W132" s="147">
        <f t="shared" si="43"/>
        <v>0.72670000000000001</v>
      </c>
      <c r="X132" s="147">
        <f t="shared" si="44"/>
        <v>0</v>
      </c>
      <c r="Y132" s="104">
        <f t="shared" si="45"/>
        <v>0.14560000000000006</v>
      </c>
      <c r="Z132" s="101">
        <f t="shared" si="46"/>
        <v>0.25055928411633122</v>
      </c>
      <c r="AA132" s="8"/>
      <c r="AB132" s="8"/>
    </row>
    <row r="133" spans="1:28" x14ac:dyDescent="0.25">
      <c r="A133" s="172" t="s">
        <v>419</v>
      </c>
      <c r="B133" s="52" t="str">
        <f t="shared" si="24"/>
        <v>MAJOR CHEST PROCEDURES W MCC</v>
      </c>
      <c r="C133" s="49">
        <f t="shared" si="25"/>
        <v>107</v>
      </c>
      <c r="D133" s="49">
        <f t="shared" si="26"/>
        <v>6</v>
      </c>
      <c r="E133" s="49">
        <f t="shared" si="27"/>
        <v>85166.1</v>
      </c>
      <c r="F133" s="49">
        <f t="shared" si="28"/>
        <v>63542.51</v>
      </c>
      <c r="G133" s="158">
        <f t="shared" si="29"/>
        <v>12.26</v>
      </c>
      <c r="H133" s="98"/>
      <c r="I133" s="207">
        <f t="shared" si="30"/>
        <v>105</v>
      </c>
      <c r="J133" s="108">
        <f t="shared" si="31"/>
        <v>78989.710000000006</v>
      </c>
      <c r="K133" s="108">
        <f t="shared" si="32"/>
        <v>45200.31</v>
      </c>
      <c r="L133" s="106">
        <f t="shared" si="33"/>
        <v>11.44</v>
      </c>
      <c r="M133" s="106">
        <f t="shared" si="34"/>
        <v>7.44</v>
      </c>
      <c r="N133" s="106">
        <f t="shared" si="35"/>
        <v>9.6199999999999992</v>
      </c>
      <c r="O133" s="12">
        <f t="shared" si="36"/>
        <v>1</v>
      </c>
      <c r="P133" s="102">
        <f t="shared" si="37"/>
        <v>3.2477999999999998</v>
      </c>
      <c r="Q133" s="102">
        <f t="shared" si="38"/>
        <v>3.1372</v>
      </c>
      <c r="R133" s="160" t="str">
        <f t="shared" si="39"/>
        <v>A</v>
      </c>
      <c r="S133" s="98"/>
      <c r="T133" s="184" t="str">
        <f t="shared" si="40"/>
        <v>A</v>
      </c>
      <c r="U133" s="102">
        <f t="shared" si="41"/>
        <v>5.0015999999999998</v>
      </c>
      <c r="V133" s="102">
        <f t="shared" si="42"/>
        <v>4.4012000000000002</v>
      </c>
      <c r="W133" s="102">
        <f t="shared" si="43"/>
        <v>4.4012000000000002</v>
      </c>
      <c r="X133" s="102">
        <f t="shared" si="44"/>
        <v>0</v>
      </c>
      <c r="Y133" s="103">
        <f t="shared" si="45"/>
        <v>-0.6003999999999996</v>
      </c>
      <c r="Z133" s="100">
        <f t="shared" si="46"/>
        <v>-0.1200415866922584</v>
      </c>
      <c r="AA133" s="8"/>
      <c r="AB133" s="8"/>
    </row>
    <row r="134" spans="1:28" x14ac:dyDescent="0.25">
      <c r="A134" s="172" t="s">
        <v>420</v>
      </c>
      <c r="B134" s="52" t="str">
        <f t="shared" si="24"/>
        <v>MAJOR CHEST PROCEDURES W CC</v>
      </c>
      <c r="C134" s="49">
        <f t="shared" si="25"/>
        <v>108</v>
      </c>
      <c r="D134" s="49">
        <f t="shared" si="26"/>
        <v>2</v>
      </c>
      <c r="E134" s="49">
        <f t="shared" si="27"/>
        <v>58169.3</v>
      </c>
      <c r="F134" s="49">
        <f t="shared" si="28"/>
        <v>32929.79</v>
      </c>
      <c r="G134" s="158">
        <f t="shared" si="29"/>
        <v>7.41</v>
      </c>
      <c r="H134" s="98"/>
      <c r="I134" s="207">
        <f t="shared" si="30"/>
        <v>107</v>
      </c>
      <c r="J134" s="108">
        <f t="shared" si="31"/>
        <v>56811.75</v>
      </c>
      <c r="K134" s="108">
        <f t="shared" si="32"/>
        <v>29924.38</v>
      </c>
      <c r="L134" s="106">
        <f t="shared" si="33"/>
        <v>7.23</v>
      </c>
      <c r="M134" s="106">
        <f t="shared" si="34"/>
        <v>4.8499999999999996</v>
      </c>
      <c r="N134" s="106">
        <f t="shared" si="35"/>
        <v>5.92</v>
      </c>
      <c r="O134" s="12">
        <f t="shared" si="36"/>
        <v>1</v>
      </c>
      <c r="P134" s="102">
        <f t="shared" si="37"/>
        <v>2.3359000000000001</v>
      </c>
      <c r="Q134" s="102">
        <f t="shared" si="38"/>
        <v>2.3853</v>
      </c>
      <c r="R134" s="160" t="str">
        <f t="shared" si="39"/>
        <v>A</v>
      </c>
      <c r="S134" s="98"/>
      <c r="T134" s="184" t="str">
        <f t="shared" si="40"/>
        <v>A</v>
      </c>
      <c r="U134" s="102">
        <f t="shared" si="41"/>
        <v>3.3601000000000001</v>
      </c>
      <c r="V134" s="102">
        <f t="shared" si="42"/>
        <v>3.3462999999999998</v>
      </c>
      <c r="W134" s="102">
        <f t="shared" si="43"/>
        <v>3.3462999999999998</v>
      </c>
      <c r="X134" s="102">
        <f t="shared" si="44"/>
        <v>0</v>
      </c>
      <c r="Y134" s="103">
        <f t="shared" si="45"/>
        <v>-1.3800000000000257E-2</v>
      </c>
      <c r="Z134" s="100">
        <f t="shared" si="46"/>
        <v>-4.1070206243862548E-3</v>
      </c>
      <c r="AA134" s="8"/>
      <c r="AB134" s="8"/>
    </row>
    <row r="135" spans="1:28" x14ac:dyDescent="0.25">
      <c r="A135" s="172" t="s">
        <v>421</v>
      </c>
      <c r="B135" s="52" t="str">
        <f t="shared" si="24"/>
        <v>MAJOR CHEST PROCEDURES W/O CC/MCC</v>
      </c>
      <c r="C135" s="49">
        <f t="shared" si="25"/>
        <v>69</v>
      </c>
      <c r="D135" s="49">
        <f t="shared" si="26"/>
        <v>0</v>
      </c>
      <c r="E135" s="49">
        <f t="shared" si="27"/>
        <v>41815.440000000002</v>
      </c>
      <c r="F135" s="49">
        <f t="shared" si="28"/>
        <v>14580.93</v>
      </c>
      <c r="G135" s="158">
        <f t="shared" si="29"/>
        <v>4.57</v>
      </c>
      <c r="H135" s="98"/>
      <c r="I135" s="207">
        <f t="shared" si="30"/>
        <v>68</v>
      </c>
      <c r="J135" s="108">
        <f t="shared" si="31"/>
        <v>41105.15</v>
      </c>
      <c r="K135" s="108">
        <f t="shared" si="32"/>
        <v>13450.59</v>
      </c>
      <c r="L135" s="106">
        <f t="shared" si="33"/>
        <v>4.54</v>
      </c>
      <c r="M135" s="106">
        <f t="shared" si="34"/>
        <v>2.63</v>
      </c>
      <c r="N135" s="106">
        <f t="shared" si="35"/>
        <v>3.94</v>
      </c>
      <c r="O135" s="12">
        <f t="shared" si="36"/>
        <v>1</v>
      </c>
      <c r="P135" s="102">
        <f t="shared" si="37"/>
        <v>1.6900999999999999</v>
      </c>
      <c r="Q135" s="102">
        <f t="shared" si="38"/>
        <v>1.7258</v>
      </c>
      <c r="R135" s="160" t="str">
        <f t="shared" si="39"/>
        <v>A</v>
      </c>
      <c r="S135" s="98"/>
      <c r="T135" s="184" t="str">
        <f t="shared" si="40"/>
        <v>A</v>
      </c>
      <c r="U135" s="102">
        <f t="shared" si="41"/>
        <v>1.9821</v>
      </c>
      <c r="V135" s="102">
        <f t="shared" si="42"/>
        <v>2.4211</v>
      </c>
      <c r="W135" s="102">
        <f t="shared" si="43"/>
        <v>2.4211</v>
      </c>
      <c r="X135" s="102">
        <f t="shared" si="44"/>
        <v>0</v>
      </c>
      <c r="Y135" s="103">
        <f t="shared" si="45"/>
        <v>0.43900000000000006</v>
      </c>
      <c r="Z135" s="100">
        <f t="shared" si="46"/>
        <v>0.22148226628323497</v>
      </c>
      <c r="AA135" s="8"/>
      <c r="AB135" s="8"/>
    </row>
    <row r="136" spans="1:28" x14ac:dyDescent="0.25">
      <c r="A136" s="172" t="s">
        <v>422</v>
      </c>
      <c r="B136" s="52" t="str">
        <f t="shared" ref="B136:B199" si="47">VLOOKUP($A136, Data_Tab, 6, FALSE)</f>
        <v>OTHER RESP SYSTEM O.R. PROCEDURES W MCC</v>
      </c>
      <c r="C136" s="49">
        <f t="shared" ref="C136:C199" si="48">VLOOKUP($A136, Data_Tab, 8, FALSE)</f>
        <v>121</v>
      </c>
      <c r="D136" s="49">
        <f t="shared" ref="D136:D199" si="49">VLOOKUP($A136, Data_Tab, 9, FALSE)</f>
        <v>5</v>
      </c>
      <c r="E136" s="49">
        <f t="shared" ref="E136:E199" si="50">VLOOKUP($A136, Data_Tab, 12, FALSE)</f>
        <v>69874.039999999994</v>
      </c>
      <c r="F136" s="49">
        <f t="shared" ref="F136:F199" si="51">VLOOKUP($A136, Data_Tab, 13, FALSE)</f>
        <v>55193.61</v>
      </c>
      <c r="G136" s="158">
        <f t="shared" ref="G136:G199" si="52">VLOOKUP($A136, Data_Tab, 14, FALSE)</f>
        <v>10.07</v>
      </c>
      <c r="H136" s="98"/>
      <c r="I136" s="207">
        <f t="shared" ref="I136:I199" si="53">VLOOKUP($A136, Data_Tab, 16, FALSE)</f>
        <v>117</v>
      </c>
      <c r="J136" s="108">
        <f t="shared" ref="J136:J199" si="54">VLOOKUP($A136, Data_Tab, 17, FALSE)</f>
        <v>62586.93</v>
      </c>
      <c r="K136" s="108">
        <f t="shared" ref="K136:K199" si="55">VLOOKUP($A136, Data_Tab, 18, FALSE)</f>
        <v>38578.53</v>
      </c>
      <c r="L136" s="106">
        <f t="shared" ref="L136:L199" si="56">VLOOKUP($A136, Data_Tab, 19, FALSE)</f>
        <v>9.4600000000000009</v>
      </c>
      <c r="M136" s="106">
        <f t="shared" ref="M136:M199" si="57">VLOOKUP($A136, Data_Tab, 20, FALSE)</f>
        <v>6.21</v>
      </c>
      <c r="N136" s="106">
        <f t="shared" ref="N136:N199" si="58">VLOOKUP($A136, Data_Tab, 21, FALSE)</f>
        <v>7.73</v>
      </c>
      <c r="O136" s="12">
        <f t="shared" ref="O136:O199" si="59">VLOOKUP($A136, Data_Tab, 22, FALSE)</f>
        <v>1</v>
      </c>
      <c r="P136" s="102">
        <f t="shared" ref="P136:P199" si="60">VLOOKUP($A136, Data_Tab, 23, FALSE)</f>
        <v>2.5733999999999999</v>
      </c>
      <c r="Q136" s="102">
        <f t="shared" ref="Q136:Q199" si="61">VLOOKUP($A136, Data_Tab, 32, FALSE)</f>
        <v>2.3932000000000002</v>
      </c>
      <c r="R136" s="160" t="str">
        <f t="shared" ref="R136:R199" si="62">VLOOKUP($A136, Data_Tab, 36, FALSE)</f>
        <v>A</v>
      </c>
      <c r="S136" s="98"/>
      <c r="T136" s="184" t="str">
        <f t="shared" ref="T136:T199" si="63">IFERROR(VLOOKUP($A136, Previous_Update, 5, FALSE), "")</f>
        <v>A</v>
      </c>
      <c r="U136" s="102">
        <f t="shared" ref="U136:U199" si="64">IFERROR(VLOOKUP($A136, Previous_Update, 4, FALSE), "")</f>
        <v>3.6429999999999998</v>
      </c>
      <c r="V136" s="102">
        <f t="shared" ref="V136:V199" si="65">IFERROR(VLOOKUP($A136, Data_Tab, 39, FALSE),"")</f>
        <v>3.3574000000000002</v>
      </c>
      <c r="W136" s="102">
        <f t="shared" si="43"/>
        <v>3.3574000000000002</v>
      </c>
      <c r="X136" s="102">
        <f t="shared" si="44"/>
        <v>0</v>
      </c>
      <c r="Y136" s="103">
        <f t="shared" si="45"/>
        <v>-0.28559999999999963</v>
      </c>
      <c r="Z136" s="100">
        <f t="shared" si="46"/>
        <v>-7.8396925610760268E-2</v>
      </c>
      <c r="AA136" s="8"/>
      <c r="AB136" s="8"/>
    </row>
    <row r="137" spans="1:28" x14ac:dyDescent="0.25">
      <c r="A137" s="174" t="s">
        <v>423</v>
      </c>
      <c r="B137" s="142" t="str">
        <f t="shared" si="47"/>
        <v>OTHER RESP SYSTEM O.R. PROCEDURES W CC</v>
      </c>
      <c r="C137" s="143">
        <f t="shared" si="48"/>
        <v>79</v>
      </c>
      <c r="D137" s="143">
        <f t="shared" si="49"/>
        <v>9</v>
      </c>
      <c r="E137" s="143">
        <f t="shared" si="50"/>
        <v>41874.089999999997</v>
      </c>
      <c r="F137" s="143">
        <f t="shared" si="51"/>
        <v>18838.259999999998</v>
      </c>
      <c r="G137" s="159">
        <f t="shared" si="52"/>
        <v>5.77</v>
      </c>
      <c r="H137" s="98"/>
      <c r="I137" s="208">
        <f t="shared" si="53"/>
        <v>79</v>
      </c>
      <c r="J137" s="144">
        <f t="shared" si="54"/>
        <v>41874.089999999997</v>
      </c>
      <c r="K137" s="144">
        <f t="shared" si="55"/>
        <v>18838.259999999998</v>
      </c>
      <c r="L137" s="145">
        <f t="shared" si="56"/>
        <v>5.77</v>
      </c>
      <c r="M137" s="145">
        <f t="shared" si="57"/>
        <v>3.04</v>
      </c>
      <c r="N137" s="145">
        <f t="shared" si="58"/>
        <v>4.93</v>
      </c>
      <c r="O137" s="146">
        <f t="shared" si="59"/>
        <v>1</v>
      </c>
      <c r="P137" s="147">
        <f t="shared" si="60"/>
        <v>1.7217</v>
      </c>
      <c r="Q137" s="147">
        <f t="shared" si="61"/>
        <v>1.7581</v>
      </c>
      <c r="R137" s="161" t="str">
        <f t="shared" si="62"/>
        <v>A</v>
      </c>
      <c r="S137" s="98"/>
      <c r="T137" s="185" t="str">
        <f t="shared" si="63"/>
        <v>A</v>
      </c>
      <c r="U137" s="147">
        <f t="shared" si="64"/>
        <v>2.0621999999999998</v>
      </c>
      <c r="V137" s="147">
        <f t="shared" si="65"/>
        <v>2.4664000000000001</v>
      </c>
      <c r="W137" s="147">
        <f t="shared" ref="W137:W200" si="66">IF(R137 = "Z", Q137, ROUND(Q137 * $W$5, 4))</f>
        <v>2.4664000000000001</v>
      </c>
      <c r="X137" s="147">
        <f t="shared" ref="X137:X200" si="67">W137 - V137</f>
        <v>0</v>
      </c>
      <c r="Y137" s="104">
        <f t="shared" ref="Y137:Y200" si="68">IF(U137 &lt;&gt; "", IF(V137 &lt;&gt; "", V137 - U137, ""), "")</f>
        <v>0.40420000000000034</v>
      </c>
      <c r="Z137" s="101">
        <f t="shared" ref="Z137:Z200" si="69">IF(Y137 = "", "", Y137 / U137)</f>
        <v>0.1960042672873632</v>
      </c>
      <c r="AA137" s="8"/>
      <c r="AB137" s="8"/>
    </row>
    <row r="138" spans="1:28" x14ac:dyDescent="0.25">
      <c r="A138" s="172" t="s">
        <v>424</v>
      </c>
      <c r="B138" s="52" t="str">
        <f t="shared" si="47"/>
        <v>OTHER RESP SYSTEM O.R. PROCEDURES W/O CC/MCC</v>
      </c>
      <c r="C138" s="49">
        <f t="shared" si="48"/>
        <v>38</v>
      </c>
      <c r="D138" s="49">
        <f t="shared" si="49"/>
        <v>0</v>
      </c>
      <c r="E138" s="49">
        <f t="shared" si="50"/>
        <v>30000.42</v>
      </c>
      <c r="F138" s="49">
        <f t="shared" si="51"/>
        <v>15071.82</v>
      </c>
      <c r="G138" s="158">
        <f t="shared" si="52"/>
        <v>4</v>
      </c>
      <c r="H138" s="98"/>
      <c r="I138" s="207">
        <f t="shared" si="53"/>
        <v>36</v>
      </c>
      <c r="J138" s="108">
        <f t="shared" si="54"/>
        <v>27767.75</v>
      </c>
      <c r="K138" s="108">
        <f t="shared" si="55"/>
        <v>11989.91</v>
      </c>
      <c r="L138" s="106">
        <f t="shared" si="56"/>
        <v>3.47</v>
      </c>
      <c r="M138" s="106">
        <f t="shared" si="57"/>
        <v>1.57</v>
      </c>
      <c r="N138" s="106">
        <f t="shared" si="58"/>
        <v>3.09</v>
      </c>
      <c r="O138" s="12">
        <f t="shared" si="59"/>
        <v>1</v>
      </c>
      <c r="P138" s="102">
        <f t="shared" si="60"/>
        <v>1.1416999999999999</v>
      </c>
      <c r="Q138" s="102">
        <f t="shared" si="61"/>
        <v>1.1657999999999999</v>
      </c>
      <c r="R138" s="160" t="str">
        <f t="shared" si="62"/>
        <v>A</v>
      </c>
      <c r="S138" s="98"/>
      <c r="T138" s="184" t="str">
        <f t="shared" si="63"/>
        <v>A</v>
      </c>
      <c r="U138" s="102">
        <f t="shared" si="64"/>
        <v>1.7904</v>
      </c>
      <c r="V138" s="102">
        <f t="shared" si="65"/>
        <v>1.6355</v>
      </c>
      <c r="W138" s="102">
        <f t="shared" si="66"/>
        <v>1.6355</v>
      </c>
      <c r="X138" s="102">
        <f t="shared" si="67"/>
        <v>0</v>
      </c>
      <c r="Y138" s="103">
        <f t="shared" si="68"/>
        <v>-0.15490000000000004</v>
      </c>
      <c r="Z138" s="100">
        <f t="shared" si="69"/>
        <v>-8.6516979445933895E-2</v>
      </c>
      <c r="AA138" s="8"/>
      <c r="AB138" s="8"/>
    </row>
    <row r="139" spans="1:28" x14ac:dyDescent="0.25">
      <c r="A139" s="172" t="s">
        <v>425</v>
      </c>
      <c r="B139" s="52" t="str">
        <f t="shared" si="47"/>
        <v>PULMONARY EMBOLISM W MCC</v>
      </c>
      <c r="C139" s="49">
        <f t="shared" si="48"/>
        <v>144</v>
      </c>
      <c r="D139" s="49">
        <f t="shared" si="49"/>
        <v>10</v>
      </c>
      <c r="E139" s="49">
        <f t="shared" si="50"/>
        <v>32491.35</v>
      </c>
      <c r="F139" s="49">
        <f t="shared" si="51"/>
        <v>25680.95</v>
      </c>
      <c r="G139" s="158">
        <f t="shared" si="52"/>
        <v>5.71</v>
      </c>
      <c r="H139" s="98"/>
      <c r="I139" s="207">
        <f t="shared" si="53"/>
        <v>139</v>
      </c>
      <c r="J139" s="108">
        <f t="shared" si="54"/>
        <v>29054.89</v>
      </c>
      <c r="K139" s="108">
        <f t="shared" si="55"/>
        <v>18360.96</v>
      </c>
      <c r="L139" s="106">
        <f t="shared" si="56"/>
        <v>4.95</v>
      </c>
      <c r="M139" s="106">
        <f t="shared" si="57"/>
        <v>3.13</v>
      </c>
      <c r="N139" s="106">
        <f t="shared" si="58"/>
        <v>4.09</v>
      </c>
      <c r="O139" s="12">
        <f t="shared" si="59"/>
        <v>1</v>
      </c>
      <c r="P139" s="102">
        <f t="shared" si="60"/>
        <v>1.1947000000000001</v>
      </c>
      <c r="Q139" s="102">
        <f t="shared" si="61"/>
        <v>1.22</v>
      </c>
      <c r="R139" s="160" t="str">
        <f t="shared" si="62"/>
        <v>A</v>
      </c>
      <c r="S139" s="98"/>
      <c r="T139" s="184" t="str">
        <f t="shared" si="63"/>
        <v>A</v>
      </c>
      <c r="U139" s="102">
        <f t="shared" si="64"/>
        <v>1.5729</v>
      </c>
      <c r="V139" s="102">
        <f t="shared" si="65"/>
        <v>1.7115</v>
      </c>
      <c r="W139" s="102">
        <f t="shared" si="66"/>
        <v>1.7115</v>
      </c>
      <c r="X139" s="102">
        <f t="shared" si="67"/>
        <v>0</v>
      </c>
      <c r="Y139" s="103">
        <f t="shared" si="68"/>
        <v>0.13860000000000006</v>
      </c>
      <c r="Z139" s="100">
        <f t="shared" si="69"/>
        <v>8.8117489986648909E-2</v>
      </c>
      <c r="AA139" s="8"/>
      <c r="AB139" s="8"/>
    </row>
    <row r="140" spans="1:28" x14ac:dyDescent="0.25">
      <c r="A140" s="172" t="s">
        <v>426</v>
      </c>
      <c r="B140" s="52" t="str">
        <f t="shared" si="47"/>
        <v>PULMONARY EMBOLISM W/O MCC</v>
      </c>
      <c r="C140" s="49">
        <f t="shared" si="48"/>
        <v>290</v>
      </c>
      <c r="D140" s="49">
        <f t="shared" si="49"/>
        <v>11</v>
      </c>
      <c r="E140" s="49">
        <f t="shared" si="50"/>
        <v>20157.650000000001</v>
      </c>
      <c r="F140" s="49">
        <f t="shared" si="51"/>
        <v>14071.28</v>
      </c>
      <c r="G140" s="158">
        <f t="shared" si="52"/>
        <v>3.38</v>
      </c>
      <c r="H140" s="98"/>
      <c r="I140" s="207">
        <f t="shared" si="53"/>
        <v>284</v>
      </c>
      <c r="J140" s="108">
        <f t="shared" si="54"/>
        <v>18991.79</v>
      </c>
      <c r="K140" s="108">
        <f t="shared" si="55"/>
        <v>11510.87</v>
      </c>
      <c r="L140" s="106">
        <f t="shared" si="56"/>
        <v>3.29</v>
      </c>
      <c r="M140" s="106">
        <f t="shared" si="57"/>
        <v>2.29</v>
      </c>
      <c r="N140" s="106">
        <f t="shared" si="58"/>
        <v>2.63</v>
      </c>
      <c r="O140" s="12">
        <f t="shared" si="59"/>
        <v>1</v>
      </c>
      <c r="P140" s="102">
        <f t="shared" si="60"/>
        <v>0.78090000000000004</v>
      </c>
      <c r="Q140" s="102">
        <f t="shared" si="61"/>
        <v>0.7974</v>
      </c>
      <c r="R140" s="160" t="str">
        <f t="shared" si="62"/>
        <v>A</v>
      </c>
      <c r="S140" s="98"/>
      <c r="T140" s="184" t="str">
        <f t="shared" si="63"/>
        <v>A</v>
      </c>
      <c r="U140" s="102">
        <f t="shared" si="64"/>
        <v>1.0792999999999999</v>
      </c>
      <c r="V140" s="102">
        <f t="shared" si="65"/>
        <v>1.1187</v>
      </c>
      <c r="W140" s="102">
        <f t="shared" si="66"/>
        <v>1.1187</v>
      </c>
      <c r="X140" s="102">
        <f t="shared" si="67"/>
        <v>0</v>
      </c>
      <c r="Y140" s="103">
        <f t="shared" si="68"/>
        <v>3.9400000000000102E-2</v>
      </c>
      <c r="Z140" s="100">
        <f t="shared" si="69"/>
        <v>3.6505142221810533E-2</v>
      </c>
      <c r="AA140" s="8"/>
      <c r="AB140" s="8"/>
    </row>
    <row r="141" spans="1:28" x14ac:dyDescent="0.25">
      <c r="A141" s="172" t="s">
        <v>427</v>
      </c>
      <c r="B141" s="52" t="str">
        <f t="shared" si="47"/>
        <v>RESPIRATORY INFECTIONS &amp; INFLAMMATIONS W MCC</v>
      </c>
      <c r="C141" s="49">
        <f t="shared" si="48"/>
        <v>205</v>
      </c>
      <c r="D141" s="49">
        <f t="shared" si="49"/>
        <v>15</v>
      </c>
      <c r="E141" s="49">
        <f t="shared" si="50"/>
        <v>39313.519999999997</v>
      </c>
      <c r="F141" s="49">
        <f t="shared" si="51"/>
        <v>31157.69</v>
      </c>
      <c r="G141" s="158">
        <f t="shared" si="52"/>
        <v>7.78</v>
      </c>
      <c r="H141" s="98"/>
      <c r="I141" s="207">
        <f t="shared" si="53"/>
        <v>203</v>
      </c>
      <c r="J141" s="108">
        <f t="shared" si="54"/>
        <v>37302.26</v>
      </c>
      <c r="K141" s="108">
        <f t="shared" si="55"/>
        <v>23770.400000000001</v>
      </c>
      <c r="L141" s="106">
        <f t="shared" si="56"/>
        <v>7.58</v>
      </c>
      <c r="M141" s="106">
        <f t="shared" si="57"/>
        <v>5.34</v>
      </c>
      <c r="N141" s="106">
        <f t="shared" si="58"/>
        <v>6.05</v>
      </c>
      <c r="O141" s="12">
        <f t="shared" si="59"/>
        <v>1</v>
      </c>
      <c r="P141" s="102">
        <f t="shared" si="60"/>
        <v>1.5338000000000001</v>
      </c>
      <c r="Q141" s="102">
        <f t="shared" si="61"/>
        <v>1.5541</v>
      </c>
      <c r="R141" s="160" t="str">
        <f t="shared" si="62"/>
        <v>A</v>
      </c>
      <c r="S141" s="98"/>
      <c r="T141" s="184" t="str">
        <f t="shared" si="63"/>
        <v>A</v>
      </c>
      <c r="U141" s="102">
        <f t="shared" si="64"/>
        <v>2.1713</v>
      </c>
      <c r="V141" s="102">
        <f t="shared" si="65"/>
        <v>2.1802000000000001</v>
      </c>
      <c r="W141" s="102">
        <f t="shared" si="66"/>
        <v>2.1802000000000001</v>
      </c>
      <c r="X141" s="102">
        <f t="shared" si="67"/>
        <v>0</v>
      </c>
      <c r="Y141" s="103">
        <f t="shared" si="68"/>
        <v>8.90000000000013E-3</v>
      </c>
      <c r="Z141" s="100">
        <f t="shared" si="69"/>
        <v>4.098926910146055E-3</v>
      </c>
      <c r="AA141" s="8"/>
      <c r="AB141" s="8"/>
    </row>
    <row r="142" spans="1:28" x14ac:dyDescent="0.25">
      <c r="A142" s="174" t="s">
        <v>428</v>
      </c>
      <c r="B142" s="142" t="str">
        <f t="shared" si="47"/>
        <v>RESPIRATORY INFECTIONS &amp; INFLAMMATIONS W CC</v>
      </c>
      <c r="C142" s="143">
        <f t="shared" si="48"/>
        <v>145</v>
      </c>
      <c r="D142" s="143">
        <f t="shared" si="49"/>
        <v>2</v>
      </c>
      <c r="E142" s="143">
        <f t="shared" si="50"/>
        <v>27182.639999999999</v>
      </c>
      <c r="F142" s="143">
        <f t="shared" si="51"/>
        <v>21622.34</v>
      </c>
      <c r="G142" s="159">
        <f t="shared" si="52"/>
        <v>5.72</v>
      </c>
      <c r="H142" s="98"/>
      <c r="I142" s="208">
        <f t="shared" si="53"/>
        <v>140</v>
      </c>
      <c r="J142" s="144">
        <f t="shared" si="54"/>
        <v>24486.33</v>
      </c>
      <c r="K142" s="144">
        <f t="shared" si="55"/>
        <v>16515.96</v>
      </c>
      <c r="L142" s="145">
        <f t="shared" si="56"/>
        <v>5.19</v>
      </c>
      <c r="M142" s="145">
        <f t="shared" si="57"/>
        <v>3.44</v>
      </c>
      <c r="N142" s="145">
        <f t="shared" si="58"/>
        <v>4.22</v>
      </c>
      <c r="O142" s="146">
        <f t="shared" si="59"/>
        <v>1</v>
      </c>
      <c r="P142" s="147">
        <f t="shared" si="60"/>
        <v>1.0067999999999999</v>
      </c>
      <c r="Q142" s="147">
        <f t="shared" si="61"/>
        <v>1.028</v>
      </c>
      <c r="R142" s="161" t="str">
        <f t="shared" si="62"/>
        <v>A</v>
      </c>
      <c r="S142" s="98"/>
      <c r="T142" s="185" t="str">
        <f t="shared" si="63"/>
        <v>A</v>
      </c>
      <c r="U142" s="147">
        <f t="shared" si="64"/>
        <v>1.595</v>
      </c>
      <c r="V142" s="147">
        <f t="shared" si="65"/>
        <v>1.4421999999999999</v>
      </c>
      <c r="W142" s="147">
        <f t="shared" si="66"/>
        <v>1.4421999999999999</v>
      </c>
      <c r="X142" s="147">
        <f t="shared" si="67"/>
        <v>0</v>
      </c>
      <c r="Y142" s="104">
        <f t="shared" si="68"/>
        <v>-0.15280000000000005</v>
      </c>
      <c r="Z142" s="101">
        <f t="shared" si="69"/>
        <v>-9.5799373040752381E-2</v>
      </c>
      <c r="AA142" s="8"/>
      <c r="AB142" s="8"/>
    </row>
    <row r="143" spans="1:28" x14ac:dyDescent="0.25">
      <c r="A143" s="172" t="s">
        <v>429</v>
      </c>
      <c r="B143" s="52" t="str">
        <f t="shared" si="47"/>
        <v>RESPIRATORY INFECTIONS &amp; INFLAMMATIONS W/O CC/MCC</v>
      </c>
      <c r="C143" s="49">
        <f t="shared" si="48"/>
        <v>41</v>
      </c>
      <c r="D143" s="49">
        <f t="shared" si="49"/>
        <v>2</v>
      </c>
      <c r="E143" s="49">
        <f t="shared" si="50"/>
        <v>23245.1</v>
      </c>
      <c r="F143" s="49">
        <f t="shared" si="51"/>
        <v>20268.84</v>
      </c>
      <c r="G143" s="158">
        <f t="shared" si="52"/>
        <v>4.88</v>
      </c>
      <c r="H143" s="98"/>
      <c r="I143" s="207">
        <f t="shared" si="53"/>
        <v>39</v>
      </c>
      <c r="J143" s="108">
        <f t="shared" si="54"/>
        <v>20343.310000000001</v>
      </c>
      <c r="K143" s="108">
        <f t="shared" si="55"/>
        <v>16067.31</v>
      </c>
      <c r="L143" s="106">
        <f t="shared" si="56"/>
        <v>4.46</v>
      </c>
      <c r="M143" s="106">
        <f t="shared" si="57"/>
        <v>3.49</v>
      </c>
      <c r="N143" s="106">
        <f t="shared" si="58"/>
        <v>3.31</v>
      </c>
      <c r="O143" s="12">
        <f t="shared" si="59"/>
        <v>1</v>
      </c>
      <c r="P143" s="102">
        <f t="shared" si="60"/>
        <v>0.83650000000000002</v>
      </c>
      <c r="Q143" s="102">
        <f t="shared" si="61"/>
        <v>0.85419999999999996</v>
      </c>
      <c r="R143" s="160" t="str">
        <f t="shared" si="62"/>
        <v>A</v>
      </c>
      <c r="S143" s="98"/>
      <c r="T143" s="184" t="str">
        <f t="shared" si="63"/>
        <v>A</v>
      </c>
      <c r="U143" s="102">
        <f t="shared" si="64"/>
        <v>1.0893999999999999</v>
      </c>
      <c r="V143" s="102">
        <f t="shared" si="65"/>
        <v>1.1983999999999999</v>
      </c>
      <c r="W143" s="102">
        <f t="shared" si="66"/>
        <v>1.1983999999999999</v>
      </c>
      <c r="X143" s="102">
        <f t="shared" si="67"/>
        <v>0</v>
      </c>
      <c r="Y143" s="103">
        <f t="shared" si="68"/>
        <v>0.10899999999999999</v>
      </c>
      <c r="Z143" s="100">
        <f t="shared" si="69"/>
        <v>0.10005507618872773</v>
      </c>
      <c r="AA143" s="8"/>
      <c r="AB143" s="8"/>
    </row>
    <row r="144" spans="1:28" x14ac:dyDescent="0.25">
      <c r="A144" s="172" t="s">
        <v>430</v>
      </c>
      <c r="B144" s="52" t="str">
        <f t="shared" si="47"/>
        <v>RESPIRATORY NEOPLASMS W MCC</v>
      </c>
      <c r="C144" s="49">
        <f t="shared" si="48"/>
        <v>70</v>
      </c>
      <c r="D144" s="49">
        <f t="shared" si="49"/>
        <v>4</v>
      </c>
      <c r="E144" s="49">
        <f t="shared" si="50"/>
        <v>39817.620000000003</v>
      </c>
      <c r="F144" s="49">
        <f t="shared" si="51"/>
        <v>33575.25</v>
      </c>
      <c r="G144" s="158">
        <f t="shared" si="52"/>
        <v>7.43</v>
      </c>
      <c r="H144" s="98"/>
      <c r="I144" s="207">
        <f t="shared" si="53"/>
        <v>67</v>
      </c>
      <c r="J144" s="108">
        <f t="shared" si="54"/>
        <v>34427.879999999997</v>
      </c>
      <c r="K144" s="108">
        <f t="shared" si="55"/>
        <v>22286.44</v>
      </c>
      <c r="L144" s="106">
        <f t="shared" si="56"/>
        <v>6.09</v>
      </c>
      <c r="M144" s="106">
        <f t="shared" si="57"/>
        <v>4.9000000000000004</v>
      </c>
      <c r="N144" s="106">
        <f t="shared" si="58"/>
        <v>4.6100000000000003</v>
      </c>
      <c r="O144" s="12">
        <f t="shared" si="59"/>
        <v>1</v>
      </c>
      <c r="P144" s="102">
        <f t="shared" si="60"/>
        <v>1.4156</v>
      </c>
      <c r="Q144" s="102">
        <f t="shared" si="61"/>
        <v>1.4162999999999999</v>
      </c>
      <c r="R144" s="160" t="str">
        <f t="shared" si="62"/>
        <v>A</v>
      </c>
      <c r="S144" s="98"/>
      <c r="T144" s="184" t="str">
        <f t="shared" si="63"/>
        <v>A</v>
      </c>
      <c r="U144" s="102">
        <f t="shared" si="64"/>
        <v>1.9258999999999999</v>
      </c>
      <c r="V144" s="102">
        <f t="shared" si="65"/>
        <v>1.9869000000000001</v>
      </c>
      <c r="W144" s="102">
        <f t="shared" si="66"/>
        <v>1.9869000000000001</v>
      </c>
      <c r="X144" s="102">
        <f t="shared" si="67"/>
        <v>0</v>
      </c>
      <c r="Y144" s="103">
        <f t="shared" si="68"/>
        <v>6.1000000000000165E-2</v>
      </c>
      <c r="Z144" s="100">
        <f t="shared" si="69"/>
        <v>3.1673503297159858E-2</v>
      </c>
      <c r="AA144" s="8"/>
      <c r="AB144" s="8"/>
    </row>
    <row r="145" spans="1:28" x14ac:dyDescent="0.25">
      <c r="A145" s="172" t="s">
        <v>431</v>
      </c>
      <c r="B145" s="52" t="str">
        <f t="shared" si="47"/>
        <v>RESPIRATORY NEOPLASMS W CC</v>
      </c>
      <c r="C145" s="49">
        <f t="shared" si="48"/>
        <v>58</v>
      </c>
      <c r="D145" s="49">
        <f t="shared" si="49"/>
        <v>1</v>
      </c>
      <c r="E145" s="49">
        <f t="shared" si="50"/>
        <v>21864.400000000001</v>
      </c>
      <c r="F145" s="49">
        <f t="shared" si="51"/>
        <v>15335.4</v>
      </c>
      <c r="G145" s="158">
        <f t="shared" si="52"/>
        <v>4.29</v>
      </c>
      <c r="H145" s="98"/>
      <c r="I145" s="207">
        <f t="shared" si="53"/>
        <v>57</v>
      </c>
      <c r="J145" s="108">
        <f t="shared" si="54"/>
        <v>20858</v>
      </c>
      <c r="K145" s="108">
        <f t="shared" si="55"/>
        <v>13437.12</v>
      </c>
      <c r="L145" s="106">
        <f t="shared" si="56"/>
        <v>4.0199999999999996</v>
      </c>
      <c r="M145" s="106">
        <f t="shared" si="57"/>
        <v>3.02</v>
      </c>
      <c r="N145" s="106">
        <f t="shared" si="58"/>
        <v>3.07</v>
      </c>
      <c r="O145" s="12">
        <f t="shared" si="59"/>
        <v>1</v>
      </c>
      <c r="P145" s="102">
        <f t="shared" si="60"/>
        <v>0.85760000000000003</v>
      </c>
      <c r="Q145" s="102">
        <f t="shared" si="61"/>
        <v>0.87580000000000002</v>
      </c>
      <c r="R145" s="160" t="str">
        <f t="shared" si="62"/>
        <v>A</v>
      </c>
      <c r="S145" s="98"/>
      <c r="T145" s="184" t="str">
        <f t="shared" si="63"/>
        <v>A</v>
      </c>
      <c r="U145" s="102">
        <f t="shared" si="64"/>
        <v>1.2886</v>
      </c>
      <c r="V145" s="102">
        <f t="shared" si="65"/>
        <v>1.2286999999999999</v>
      </c>
      <c r="W145" s="102">
        <f t="shared" si="66"/>
        <v>1.2286999999999999</v>
      </c>
      <c r="X145" s="102">
        <f t="shared" si="67"/>
        <v>0</v>
      </c>
      <c r="Y145" s="103">
        <f t="shared" si="68"/>
        <v>-5.9900000000000064E-2</v>
      </c>
      <c r="Z145" s="100">
        <f t="shared" si="69"/>
        <v>-4.6484556883439443E-2</v>
      </c>
      <c r="AA145" s="8"/>
      <c r="AB145" s="8"/>
    </row>
    <row r="146" spans="1:28" x14ac:dyDescent="0.25">
      <c r="A146" s="172" t="s">
        <v>432</v>
      </c>
      <c r="B146" s="52" t="str">
        <f t="shared" si="47"/>
        <v>RESPIRATORY NEOPLASMS W/O CC/MCC</v>
      </c>
      <c r="C146" s="49">
        <f t="shared" si="48"/>
        <v>8</v>
      </c>
      <c r="D146" s="49">
        <f t="shared" si="49"/>
        <v>1</v>
      </c>
      <c r="E146" s="49">
        <f t="shared" si="50"/>
        <v>12024.49</v>
      </c>
      <c r="F146" s="49">
        <f t="shared" si="51"/>
        <v>11014.78</v>
      </c>
      <c r="G146" s="158">
        <f t="shared" si="52"/>
        <v>2.63</v>
      </c>
      <c r="H146" s="98"/>
      <c r="I146" s="207">
        <f t="shared" si="53"/>
        <v>8</v>
      </c>
      <c r="J146" s="108">
        <f t="shared" si="54"/>
        <v>12024.49</v>
      </c>
      <c r="K146" s="108">
        <f t="shared" si="55"/>
        <v>11014.78</v>
      </c>
      <c r="L146" s="106">
        <f t="shared" si="56"/>
        <v>2.8</v>
      </c>
      <c r="M146" s="106">
        <f t="shared" si="57"/>
        <v>2</v>
      </c>
      <c r="N146" s="106">
        <f t="shared" si="58"/>
        <v>2.2000000000000002</v>
      </c>
      <c r="O146" s="12">
        <f t="shared" si="59"/>
        <v>0</v>
      </c>
      <c r="P146" s="102">
        <f t="shared" si="60"/>
        <v>0.49440000000000001</v>
      </c>
      <c r="Q146" s="102">
        <f t="shared" si="61"/>
        <v>0.81189999999999996</v>
      </c>
      <c r="R146" s="160" t="str">
        <f t="shared" si="62"/>
        <v>M</v>
      </c>
      <c r="S146" s="98"/>
      <c r="T146" s="184" t="str">
        <f t="shared" si="63"/>
        <v>A</v>
      </c>
      <c r="U146" s="102">
        <f t="shared" si="64"/>
        <v>1.1948000000000001</v>
      </c>
      <c r="V146" s="102">
        <f t="shared" si="65"/>
        <v>1.139</v>
      </c>
      <c r="W146" s="102">
        <f t="shared" si="66"/>
        <v>1.139</v>
      </c>
      <c r="X146" s="102">
        <f t="shared" si="67"/>
        <v>0</v>
      </c>
      <c r="Y146" s="103">
        <f t="shared" si="68"/>
        <v>-5.5800000000000072E-2</v>
      </c>
      <c r="Z146" s="100">
        <f t="shared" si="69"/>
        <v>-4.6702376966856432E-2</v>
      </c>
      <c r="AA146" s="8"/>
      <c r="AB146" s="8"/>
    </row>
    <row r="147" spans="1:28" x14ac:dyDescent="0.25">
      <c r="A147" s="174" t="s">
        <v>433</v>
      </c>
      <c r="B147" s="142" t="str">
        <f t="shared" si="47"/>
        <v>MAJOR CHEST TRAUMA W MCC</v>
      </c>
      <c r="C147" s="143">
        <f t="shared" si="48"/>
        <v>14</v>
      </c>
      <c r="D147" s="143">
        <f t="shared" si="49"/>
        <v>1</v>
      </c>
      <c r="E147" s="143">
        <f t="shared" si="50"/>
        <v>28687.07</v>
      </c>
      <c r="F147" s="143">
        <f t="shared" si="51"/>
        <v>14162.44</v>
      </c>
      <c r="G147" s="159">
        <f t="shared" si="52"/>
        <v>5.21</v>
      </c>
      <c r="H147" s="98"/>
      <c r="I147" s="208">
        <f t="shared" si="53"/>
        <v>14</v>
      </c>
      <c r="J147" s="144">
        <f t="shared" si="54"/>
        <v>28687.07</v>
      </c>
      <c r="K147" s="144">
        <f t="shared" si="55"/>
        <v>14162.44</v>
      </c>
      <c r="L147" s="145">
        <f t="shared" si="56"/>
        <v>5.21</v>
      </c>
      <c r="M147" s="145">
        <f t="shared" si="57"/>
        <v>2.68</v>
      </c>
      <c r="N147" s="145">
        <f t="shared" si="58"/>
        <v>4.58</v>
      </c>
      <c r="O147" s="146">
        <f t="shared" si="59"/>
        <v>1</v>
      </c>
      <c r="P147" s="147">
        <f t="shared" si="60"/>
        <v>1.1795</v>
      </c>
      <c r="Q147" s="147">
        <f t="shared" si="61"/>
        <v>1.2044999999999999</v>
      </c>
      <c r="R147" s="161" t="str">
        <f t="shared" si="62"/>
        <v>A</v>
      </c>
      <c r="S147" s="98"/>
      <c r="T147" s="185" t="str">
        <f t="shared" si="63"/>
        <v>A</v>
      </c>
      <c r="U147" s="147">
        <f t="shared" si="64"/>
        <v>1.6629</v>
      </c>
      <c r="V147" s="147">
        <f t="shared" si="65"/>
        <v>1.6898</v>
      </c>
      <c r="W147" s="147">
        <f t="shared" si="66"/>
        <v>1.6898</v>
      </c>
      <c r="X147" s="147">
        <f t="shared" si="67"/>
        <v>0</v>
      </c>
      <c r="Y147" s="104">
        <f t="shared" si="68"/>
        <v>2.6899999999999924E-2</v>
      </c>
      <c r="Z147" s="101">
        <f t="shared" si="69"/>
        <v>1.6176559023392822E-2</v>
      </c>
      <c r="AA147" s="8"/>
      <c r="AB147" s="8"/>
    </row>
    <row r="148" spans="1:28" x14ac:dyDescent="0.25">
      <c r="A148" s="172" t="s">
        <v>434</v>
      </c>
      <c r="B148" s="52" t="str">
        <f t="shared" si="47"/>
        <v>MAJOR CHEST TRAUMA W CC</v>
      </c>
      <c r="C148" s="49">
        <f t="shared" si="48"/>
        <v>33</v>
      </c>
      <c r="D148" s="49">
        <f t="shared" si="49"/>
        <v>1</v>
      </c>
      <c r="E148" s="49">
        <f t="shared" si="50"/>
        <v>25796.33</v>
      </c>
      <c r="F148" s="49">
        <f t="shared" si="51"/>
        <v>21238.58</v>
      </c>
      <c r="G148" s="158">
        <f t="shared" si="52"/>
        <v>5.61</v>
      </c>
      <c r="H148" s="98"/>
      <c r="I148" s="207">
        <f t="shared" si="53"/>
        <v>31</v>
      </c>
      <c r="J148" s="108">
        <f t="shared" si="54"/>
        <v>20955.650000000001</v>
      </c>
      <c r="K148" s="108">
        <f t="shared" si="55"/>
        <v>8800.26</v>
      </c>
      <c r="L148" s="106">
        <f t="shared" si="56"/>
        <v>3.42</v>
      </c>
      <c r="M148" s="106">
        <f t="shared" si="57"/>
        <v>1.95</v>
      </c>
      <c r="N148" s="106">
        <f t="shared" si="58"/>
        <v>2.95</v>
      </c>
      <c r="O148" s="12">
        <f t="shared" si="59"/>
        <v>1</v>
      </c>
      <c r="P148" s="102">
        <f t="shared" si="60"/>
        <v>0.86160000000000003</v>
      </c>
      <c r="Q148" s="102">
        <f t="shared" si="61"/>
        <v>0.87980000000000003</v>
      </c>
      <c r="R148" s="160" t="str">
        <f t="shared" si="62"/>
        <v>A</v>
      </c>
      <c r="S148" s="98"/>
      <c r="T148" s="184" t="str">
        <f t="shared" si="63"/>
        <v>A</v>
      </c>
      <c r="U148" s="102">
        <f t="shared" si="64"/>
        <v>1.1993</v>
      </c>
      <c r="V148" s="102">
        <f t="shared" si="65"/>
        <v>1.2343</v>
      </c>
      <c r="W148" s="102">
        <f t="shared" si="66"/>
        <v>1.2343</v>
      </c>
      <c r="X148" s="102">
        <f t="shared" si="67"/>
        <v>0</v>
      </c>
      <c r="Y148" s="103">
        <f t="shared" si="68"/>
        <v>3.499999999999992E-2</v>
      </c>
      <c r="Z148" s="100">
        <f t="shared" si="69"/>
        <v>2.9183690486116833E-2</v>
      </c>
      <c r="AA148" s="8"/>
      <c r="AB148" s="8"/>
    </row>
    <row r="149" spans="1:28" x14ac:dyDescent="0.25">
      <c r="A149" s="172" t="s">
        <v>435</v>
      </c>
      <c r="B149" s="52" t="str">
        <f t="shared" si="47"/>
        <v>MAJOR CHEST TRAUMA W/O CC/MCC</v>
      </c>
      <c r="C149" s="49">
        <f t="shared" si="48"/>
        <v>4</v>
      </c>
      <c r="D149" s="49">
        <f t="shared" si="49"/>
        <v>0</v>
      </c>
      <c r="E149" s="49">
        <f t="shared" si="50"/>
        <v>16871.78</v>
      </c>
      <c r="F149" s="49">
        <f t="shared" si="51"/>
        <v>7210.93</v>
      </c>
      <c r="G149" s="158">
        <f t="shared" si="52"/>
        <v>1.75</v>
      </c>
      <c r="H149" s="98"/>
      <c r="I149" s="207">
        <f t="shared" si="53"/>
        <v>4</v>
      </c>
      <c r="J149" s="108">
        <f t="shared" si="54"/>
        <v>16871.78</v>
      </c>
      <c r="K149" s="108">
        <f t="shared" si="55"/>
        <v>7210.93</v>
      </c>
      <c r="L149" s="106">
        <f t="shared" si="56"/>
        <v>2.8</v>
      </c>
      <c r="M149" s="106">
        <f t="shared" si="57"/>
        <v>0.83</v>
      </c>
      <c r="N149" s="106">
        <f t="shared" si="58"/>
        <v>2.4</v>
      </c>
      <c r="O149" s="12">
        <f t="shared" si="59"/>
        <v>0</v>
      </c>
      <c r="P149" s="102">
        <f t="shared" si="60"/>
        <v>0.69369999999999998</v>
      </c>
      <c r="Q149" s="102">
        <f t="shared" si="61"/>
        <v>0.74780000000000002</v>
      </c>
      <c r="R149" s="160" t="str">
        <f t="shared" si="62"/>
        <v>M</v>
      </c>
      <c r="S149" s="98"/>
      <c r="T149" s="184" t="str">
        <f t="shared" si="63"/>
        <v>M</v>
      </c>
      <c r="U149" s="102">
        <f t="shared" si="64"/>
        <v>0.85960000000000003</v>
      </c>
      <c r="V149" s="102">
        <f t="shared" si="65"/>
        <v>1.0490999999999999</v>
      </c>
      <c r="W149" s="102">
        <f t="shared" si="66"/>
        <v>1.0490999999999999</v>
      </c>
      <c r="X149" s="102">
        <f t="shared" si="67"/>
        <v>0</v>
      </c>
      <c r="Y149" s="103">
        <f t="shared" si="68"/>
        <v>0.18949999999999989</v>
      </c>
      <c r="Z149" s="100">
        <f t="shared" si="69"/>
        <v>0.22045137273150289</v>
      </c>
      <c r="AA149" s="8"/>
      <c r="AB149" s="8"/>
    </row>
    <row r="150" spans="1:28" x14ac:dyDescent="0.25">
      <c r="A150" s="172" t="s">
        <v>436</v>
      </c>
      <c r="B150" s="52" t="str">
        <f t="shared" si="47"/>
        <v>PLEURAL EFFUSION W MCC</v>
      </c>
      <c r="C150" s="49">
        <f t="shared" si="48"/>
        <v>31</v>
      </c>
      <c r="D150" s="49">
        <f t="shared" si="49"/>
        <v>5</v>
      </c>
      <c r="E150" s="49">
        <f t="shared" si="50"/>
        <v>38320.080000000002</v>
      </c>
      <c r="F150" s="49">
        <f t="shared" si="51"/>
        <v>50004.57</v>
      </c>
      <c r="G150" s="158">
        <f t="shared" si="52"/>
        <v>7.29</v>
      </c>
      <c r="H150" s="98"/>
      <c r="I150" s="207">
        <f t="shared" si="53"/>
        <v>30</v>
      </c>
      <c r="J150" s="108">
        <f t="shared" si="54"/>
        <v>29537.93</v>
      </c>
      <c r="K150" s="108">
        <f t="shared" si="55"/>
        <v>13888.71</v>
      </c>
      <c r="L150" s="106">
        <f t="shared" si="56"/>
        <v>5.93</v>
      </c>
      <c r="M150" s="106">
        <f t="shared" si="57"/>
        <v>3.44</v>
      </c>
      <c r="N150" s="106">
        <f t="shared" si="58"/>
        <v>4.99</v>
      </c>
      <c r="O150" s="12">
        <f t="shared" si="59"/>
        <v>1</v>
      </c>
      <c r="P150" s="102">
        <f t="shared" si="60"/>
        <v>1.2144999999999999</v>
      </c>
      <c r="Q150" s="102">
        <f t="shared" si="61"/>
        <v>1.1000000000000001</v>
      </c>
      <c r="R150" s="160" t="str">
        <f t="shared" si="62"/>
        <v>A</v>
      </c>
      <c r="S150" s="98"/>
      <c r="T150" s="184" t="str">
        <f t="shared" si="63"/>
        <v>A</v>
      </c>
      <c r="U150" s="102">
        <f t="shared" si="64"/>
        <v>1.5828</v>
      </c>
      <c r="V150" s="102">
        <f t="shared" si="65"/>
        <v>1.5431999999999999</v>
      </c>
      <c r="W150" s="102">
        <f t="shared" si="66"/>
        <v>1.5431999999999999</v>
      </c>
      <c r="X150" s="102">
        <f t="shared" si="67"/>
        <v>0</v>
      </c>
      <c r="Y150" s="103">
        <f t="shared" si="68"/>
        <v>-3.960000000000008E-2</v>
      </c>
      <c r="Z150" s="100">
        <f t="shared" si="69"/>
        <v>-2.5018953752843114E-2</v>
      </c>
      <c r="AA150" s="8"/>
      <c r="AB150" s="8"/>
    </row>
    <row r="151" spans="1:28" x14ac:dyDescent="0.25">
      <c r="A151" s="172" t="s">
        <v>437</v>
      </c>
      <c r="B151" s="52" t="str">
        <f t="shared" si="47"/>
        <v>PLEURAL EFFUSION W CC</v>
      </c>
      <c r="C151" s="49">
        <f t="shared" si="48"/>
        <v>45</v>
      </c>
      <c r="D151" s="49">
        <f t="shared" si="49"/>
        <v>4</v>
      </c>
      <c r="E151" s="49">
        <f t="shared" si="50"/>
        <v>22593.94</v>
      </c>
      <c r="F151" s="49">
        <f t="shared" si="51"/>
        <v>17943.2</v>
      </c>
      <c r="G151" s="158">
        <f t="shared" si="52"/>
        <v>4.22</v>
      </c>
      <c r="H151" s="98"/>
      <c r="I151" s="207">
        <f t="shared" si="53"/>
        <v>42</v>
      </c>
      <c r="J151" s="108">
        <f t="shared" si="54"/>
        <v>19047.05</v>
      </c>
      <c r="K151" s="108">
        <f t="shared" si="55"/>
        <v>12279.19</v>
      </c>
      <c r="L151" s="106">
        <f t="shared" si="56"/>
        <v>3.64</v>
      </c>
      <c r="M151" s="106">
        <f t="shared" si="57"/>
        <v>2.56</v>
      </c>
      <c r="N151" s="106">
        <f t="shared" si="58"/>
        <v>2.84</v>
      </c>
      <c r="O151" s="12">
        <f t="shared" si="59"/>
        <v>1</v>
      </c>
      <c r="P151" s="102">
        <f t="shared" si="60"/>
        <v>0.78320000000000001</v>
      </c>
      <c r="Q151" s="102">
        <f t="shared" si="61"/>
        <v>0.79969999999999997</v>
      </c>
      <c r="R151" s="160" t="str">
        <f t="shared" si="62"/>
        <v>A</v>
      </c>
      <c r="S151" s="98"/>
      <c r="T151" s="184" t="str">
        <f t="shared" si="63"/>
        <v>A</v>
      </c>
      <c r="U151" s="102">
        <f t="shared" si="64"/>
        <v>1.1472</v>
      </c>
      <c r="V151" s="102">
        <f t="shared" si="65"/>
        <v>1.1218999999999999</v>
      </c>
      <c r="W151" s="102">
        <f t="shared" si="66"/>
        <v>1.1218999999999999</v>
      </c>
      <c r="X151" s="102">
        <f t="shared" si="67"/>
        <v>0</v>
      </c>
      <c r="Y151" s="103">
        <f t="shared" si="68"/>
        <v>-2.53000000000001E-2</v>
      </c>
      <c r="Z151" s="100">
        <f t="shared" si="69"/>
        <v>-2.2053695955369684E-2</v>
      </c>
      <c r="AA151" s="8"/>
      <c r="AB151" s="8"/>
    </row>
    <row r="152" spans="1:28" x14ac:dyDescent="0.25">
      <c r="A152" s="174" t="s">
        <v>438</v>
      </c>
      <c r="B152" s="142" t="str">
        <f t="shared" si="47"/>
        <v>PLEURAL EFFUSION W/O CC/MCC</v>
      </c>
      <c r="C152" s="143">
        <f t="shared" si="48"/>
        <v>12</v>
      </c>
      <c r="D152" s="143">
        <f t="shared" si="49"/>
        <v>0</v>
      </c>
      <c r="E152" s="143">
        <f t="shared" si="50"/>
        <v>12430.86</v>
      </c>
      <c r="F152" s="143">
        <f t="shared" si="51"/>
        <v>6087.05</v>
      </c>
      <c r="G152" s="159">
        <f t="shared" si="52"/>
        <v>2.33</v>
      </c>
      <c r="H152" s="98"/>
      <c r="I152" s="208">
        <f t="shared" si="53"/>
        <v>11</v>
      </c>
      <c r="J152" s="144">
        <f t="shared" si="54"/>
        <v>10888.37</v>
      </c>
      <c r="K152" s="144">
        <f t="shared" si="55"/>
        <v>3445.14</v>
      </c>
      <c r="L152" s="145">
        <f t="shared" si="56"/>
        <v>2.09</v>
      </c>
      <c r="M152" s="145">
        <f t="shared" si="57"/>
        <v>0.9</v>
      </c>
      <c r="N152" s="145">
        <f t="shared" si="58"/>
        <v>1.9</v>
      </c>
      <c r="O152" s="146">
        <f t="shared" si="59"/>
        <v>1</v>
      </c>
      <c r="P152" s="147">
        <f t="shared" si="60"/>
        <v>0.44769999999999999</v>
      </c>
      <c r="Q152" s="147">
        <f t="shared" si="61"/>
        <v>0.4572</v>
      </c>
      <c r="R152" s="161" t="str">
        <f t="shared" si="62"/>
        <v>A</v>
      </c>
      <c r="S152" s="98"/>
      <c r="T152" s="185" t="str">
        <f t="shared" si="63"/>
        <v>A</v>
      </c>
      <c r="U152" s="147">
        <f t="shared" si="64"/>
        <v>0.80630000000000002</v>
      </c>
      <c r="V152" s="147">
        <f t="shared" si="65"/>
        <v>0.64139999999999997</v>
      </c>
      <c r="W152" s="147">
        <f t="shared" si="66"/>
        <v>0.64139999999999997</v>
      </c>
      <c r="X152" s="147">
        <f t="shared" si="67"/>
        <v>0</v>
      </c>
      <c r="Y152" s="104">
        <f t="shared" si="68"/>
        <v>-0.16490000000000005</v>
      </c>
      <c r="Z152" s="101">
        <f t="shared" si="69"/>
        <v>-0.20451444871635874</v>
      </c>
      <c r="AA152" s="8"/>
      <c r="AB152" s="8"/>
    </row>
    <row r="153" spans="1:28" x14ac:dyDescent="0.25">
      <c r="A153" s="172" t="s">
        <v>439</v>
      </c>
      <c r="B153" s="52" t="str">
        <f t="shared" si="47"/>
        <v>PULMONARY EDEMA &amp; RESPIRATORY FAILURE</v>
      </c>
      <c r="C153" s="49">
        <f t="shared" si="48"/>
        <v>1155</v>
      </c>
      <c r="D153" s="49">
        <f t="shared" si="49"/>
        <v>40</v>
      </c>
      <c r="E153" s="49">
        <f t="shared" si="50"/>
        <v>26026.04</v>
      </c>
      <c r="F153" s="49">
        <f t="shared" si="51"/>
        <v>32751.919999999998</v>
      </c>
      <c r="G153" s="158">
        <f t="shared" si="52"/>
        <v>4.79</v>
      </c>
      <c r="H153" s="98"/>
      <c r="I153" s="207">
        <f t="shared" si="53"/>
        <v>1143</v>
      </c>
      <c r="J153" s="108">
        <f t="shared" si="54"/>
        <v>23562.87</v>
      </c>
      <c r="K153" s="108">
        <f t="shared" si="55"/>
        <v>16148.61</v>
      </c>
      <c r="L153" s="106">
        <f t="shared" si="56"/>
        <v>4.54</v>
      </c>
      <c r="M153" s="106">
        <f t="shared" si="57"/>
        <v>2.99</v>
      </c>
      <c r="N153" s="106">
        <f t="shared" si="58"/>
        <v>3.72</v>
      </c>
      <c r="O153" s="12">
        <f t="shared" si="59"/>
        <v>1</v>
      </c>
      <c r="P153" s="102">
        <f t="shared" si="60"/>
        <v>0.96879999999999999</v>
      </c>
      <c r="Q153" s="102">
        <f t="shared" si="61"/>
        <v>0.94840000000000002</v>
      </c>
      <c r="R153" s="160" t="str">
        <f t="shared" si="62"/>
        <v>A</v>
      </c>
      <c r="S153" s="98"/>
      <c r="T153" s="184" t="str">
        <f t="shared" si="63"/>
        <v>A</v>
      </c>
      <c r="U153" s="102">
        <f t="shared" si="64"/>
        <v>1.3301000000000001</v>
      </c>
      <c r="V153" s="102">
        <f t="shared" si="65"/>
        <v>1.3305</v>
      </c>
      <c r="W153" s="102">
        <f t="shared" si="66"/>
        <v>1.3305</v>
      </c>
      <c r="X153" s="102">
        <f t="shared" si="67"/>
        <v>0</v>
      </c>
      <c r="Y153" s="103">
        <f t="shared" si="68"/>
        <v>3.9999999999995595E-4</v>
      </c>
      <c r="Z153" s="100">
        <f t="shared" si="69"/>
        <v>3.0072926847602132E-4</v>
      </c>
      <c r="AA153" s="8"/>
      <c r="AB153" s="8"/>
    </row>
    <row r="154" spans="1:28" x14ac:dyDescent="0.25">
      <c r="A154" s="172" t="s">
        <v>440</v>
      </c>
      <c r="B154" s="52" t="str">
        <f t="shared" si="47"/>
        <v>CHRONIC OBSTRUCTIVE PULMONARY DISEASE W MCC</v>
      </c>
      <c r="C154" s="49">
        <f t="shared" si="48"/>
        <v>863</v>
      </c>
      <c r="D154" s="49">
        <f t="shared" si="49"/>
        <v>14</v>
      </c>
      <c r="E154" s="49">
        <f t="shared" si="50"/>
        <v>22630.13</v>
      </c>
      <c r="F154" s="49">
        <f t="shared" si="51"/>
        <v>15223.66</v>
      </c>
      <c r="G154" s="158">
        <f t="shared" si="52"/>
        <v>4.34</v>
      </c>
      <c r="H154" s="98"/>
      <c r="I154" s="207">
        <f t="shared" si="53"/>
        <v>853</v>
      </c>
      <c r="J154" s="108">
        <f t="shared" si="54"/>
        <v>21679.67</v>
      </c>
      <c r="K154" s="108">
        <f t="shared" si="55"/>
        <v>11684.32</v>
      </c>
      <c r="L154" s="106">
        <f t="shared" si="56"/>
        <v>4.2</v>
      </c>
      <c r="M154" s="106">
        <f t="shared" si="57"/>
        <v>2.52</v>
      </c>
      <c r="N154" s="106">
        <f t="shared" si="58"/>
        <v>3.55</v>
      </c>
      <c r="O154" s="12">
        <f t="shared" si="59"/>
        <v>1</v>
      </c>
      <c r="P154" s="102">
        <f t="shared" si="60"/>
        <v>0.89139999999999997</v>
      </c>
      <c r="Q154" s="102">
        <f t="shared" si="61"/>
        <v>0.91020000000000001</v>
      </c>
      <c r="R154" s="160" t="str">
        <f t="shared" si="62"/>
        <v>A</v>
      </c>
      <c r="S154" s="98"/>
      <c r="T154" s="184" t="str">
        <f t="shared" si="63"/>
        <v>A</v>
      </c>
      <c r="U154" s="102">
        <f t="shared" si="64"/>
        <v>1.2217</v>
      </c>
      <c r="V154" s="102">
        <f t="shared" si="65"/>
        <v>1.2768999999999999</v>
      </c>
      <c r="W154" s="102">
        <f t="shared" si="66"/>
        <v>1.2768999999999999</v>
      </c>
      <c r="X154" s="102">
        <f t="shared" si="67"/>
        <v>0</v>
      </c>
      <c r="Y154" s="103">
        <f t="shared" si="68"/>
        <v>5.5199999999999916E-2</v>
      </c>
      <c r="Z154" s="100">
        <f t="shared" si="69"/>
        <v>4.5182941802406416E-2</v>
      </c>
      <c r="AA154" s="8"/>
      <c r="AB154" s="8"/>
    </row>
    <row r="155" spans="1:28" x14ac:dyDescent="0.25">
      <c r="A155" s="172" t="s">
        <v>441</v>
      </c>
      <c r="B155" s="52" t="str">
        <f t="shared" si="47"/>
        <v>CHRONIC OBSTRUCTIVE PULMONARY DISEASE W CC</v>
      </c>
      <c r="C155" s="49">
        <f t="shared" si="48"/>
        <v>603</v>
      </c>
      <c r="D155" s="49">
        <f t="shared" si="49"/>
        <v>14</v>
      </c>
      <c r="E155" s="49">
        <f t="shared" si="50"/>
        <v>17242.46</v>
      </c>
      <c r="F155" s="49">
        <f t="shared" si="51"/>
        <v>9738.4599999999991</v>
      </c>
      <c r="G155" s="158">
        <f t="shared" si="52"/>
        <v>3.38</v>
      </c>
      <c r="H155" s="98"/>
      <c r="I155" s="207">
        <f t="shared" si="53"/>
        <v>592</v>
      </c>
      <c r="J155" s="108">
        <f t="shared" si="54"/>
        <v>16499.73</v>
      </c>
      <c r="K155" s="108">
        <f t="shared" si="55"/>
        <v>8041.79</v>
      </c>
      <c r="L155" s="106">
        <f t="shared" si="56"/>
        <v>3.26</v>
      </c>
      <c r="M155" s="106">
        <f t="shared" si="57"/>
        <v>1.87</v>
      </c>
      <c r="N155" s="106">
        <f t="shared" si="58"/>
        <v>2.78</v>
      </c>
      <c r="O155" s="12">
        <f t="shared" si="59"/>
        <v>1</v>
      </c>
      <c r="P155" s="102">
        <f t="shared" si="60"/>
        <v>0.6784</v>
      </c>
      <c r="Q155" s="102">
        <f t="shared" si="61"/>
        <v>0.69269999999999998</v>
      </c>
      <c r="R155" s="160" t="str">
        <f t="shared" si="62"/>
        <v>A</v>
      </c>
      <c r="S155" s="98"/>
      <c r="T155" s="184" t="str">
        <f t="shared" si="63"/>
        <v>A</v>
      </c>
      <c r="U155" s="102">
        <f t="shared" si="64"/>
        <v>0.87270000000000003</v>
      </c>
      <c r="V155" s="102">
        <f t="shared" si="65"/>
        <v>0.9718</v>
      </c>
      <c r="W155" s="102">
        <f t="shared" si="66"/>
        <v>0.9718</v>
      </c>
      <c r="X155" s="102">
        <f t="shared" si="67"/>
        <v>0</v>
      </c>
      <c r="Y155" s="103">
        <f t="shared" si="68"/>
        <v>9.9099999999999966E-2</v>
      </c>
      <c r="Z155" s="100">
        <f t="shared" si="69"/>
        <v>0.11355563194683163</v>
      </c>
      <c r="AA155" s="8"/>
      <c r="AB155" s="8"/>
    </row>
    <row r="156" spans="1:28" x14ac:dyDescent="0.25">
      <c r="A156" s="172" t="s">
        <v>442</v>
      </c>
      <c r="B156" s="52" t="str">
        <f t="shared" si="47"/>
        <v>CHRONIC OBSTRUCTIVE PULMONARY DISEASE W/O CC/MCC</v>
      </c>
      <c r="C156" s="49">
        <f t="shared" si="48"/>
        <v>301</v>
      </c>
      <c r="D156" s="49">
        <f t="shared" si="49"/>
        <v>2</v>
      </c>
      <c r="E156" s="49">
        <f t="shared" si="50"/>
        <v>13983.81</v>
      </c>
      <c r="F156" s="49">
        <f t="shared" si="51"/>
        <v>8600.25</v>
      </c>
      <c r="G156" s="158">
        <f t="shared" si="52"/>
        <v>2.88</v>
      </c>
      <c r="H156" s="98"/>
      <c r="I156" s="207">
        <f t="shared" si="53"/>
        <v>297</v>
      </c>
      <c r="J156" s="108">
        <f t="shared" si="54"/>
        <v>13306.09</v>
      </c>
      <c r="K156" s="108">
        <f t="shared" si="55"/>
        <v>6068.91</v>
      </c>
      <c r="L156" s="106">
        <f t="shared" si="56"/>
        <v>2.75</v>
      </c>
      <c r="M156" s="106">
        <f t="shared" si="57"/>
        <v>1.57</v>
      </c>
      <c r="N156" s="106">
        <f t="shared" si="58"/>
        <v>2.36</v>
      </c>
      <c r="O156" s="12">
        <f t="shared" si="59"/>
        <v>1</v>
      </c>
      <c r="P156" s="102">
        <f t="shared" si="60"/>
        <v>0.54710000000000003</v>
      </c>
      <c r="Q156" s="102">
        <f t="shared" si="61"/>
        <v>0.55869999999999997</v>
      </c>
      <c r="R156" s="160" t="str">
        <f t="shared" si="62"/>
        <v>A</v>
      </c>
      <c r="S156" s="98"/>
      <c r="T156" s="184" t="str">
        <f t="shared" si="63"/>
        <v>A</v>
      </c>
      <c r="U156" s="102">
        <f t="shared" si="64"/>
        <v>0.74609999999999999</v>
      </c>
      <c r="V156" s="102">
        <f t="shared" si="65"/>
        <v>0.78380000000000005</v>
      </c>
      <c r="W156" s="102">
        <f t="shared" si="66"/>
        <v>0.78380000000000005</v>
      </c>
      <c r="X156" s="102">
        <f t="shared" si="67"/>
        <v>0</v>
      </c>
      <c r="Y156" s="103">
        <f t="shared" si="68"/>
        <v>3.7700000000000067E-2</v>
      </c>
      <c r="Z156" s="100">
        <f t="shared" si="69"/>
        <v>5.052941964884073E-2</v>
      </c>
      <c r="AA156" s="8"/>
      <c r="AB156" s="8"/>
    </row>
    <row r="157" spans="1:28" x14ac:dyDescent="0.25">
      <c r="A157" s="174" t="s">
        <v>443</v>
      </c>
      <c r="B157" s="142" t="str">
        <f t="shared" si="47"/>
        <v>SIMPLE PNEUMONIA &amp; PLEURISY W MCC</v>
      </c>
      <c r="C157" s="143">
        <f t="shared" si="48"/>
        <v>525</v>
      </c>
      <c r="D157" s="143">
        <f t="shared" si="49"/>
        <v>31</v>
      </c>
      <c r="E157" s="143">
        <f t="shared" si="50"/>
        <v>26914.3</v>
      </c>
      <c r="F157" s="143">
        <f t="shared" si="51"/>
        <v>19171.46</v>
      </c>
      <c r="G157" s="159">
        <f t="shared" si="52"/>
        <v>5.47</v>
      </c>
      <c r="H157" s="98"/>
      <c r="I157" s="208">
        <f t="shared" si="53"/>
        <v>513</v>
      </c>
      <c r="J157" s="144">
        <f t="shared" si="54"/>
        <v>25158.9</v>
      </c>
      <c r="K157" s="144">
        <f t="shared" si="55"/>
        <v>15474.96</v>
      </c>
      <c r="L157" s="145">
        <f t="shared" si="56"/>
        <v>5.17</v>
      </c>
      <c r="M157" s="145">
        <f t="shared" si="57"/>
        <v>3.53</v>
      </c>
      <c r="N157" s="145">
        <f t="shared" si="58"/>
        <v>4.2300000000000004</v>
      </c>
      <c r="O157" s="146">
        <f t="shared" si="59"/>
        <v>1</v>
      </c>
      <c r="P157" s="147">
        <f t="shared" si="60"/>
        <v>1.0345</v>
      </c>
      <c r="Q157" s="147">
        <f t="shared" si="61"/>
        <v>1.0563</v>
      </c>
      <c r="R157" s="161" t="str">
        <f t="shared" si="62"/>
        <v>A</v>
      </c>
      <c r="S157" s="98"/>
      <c r="T157" s="185" t="str">
        <f t="shared" si="63"/>
        <v>A</v>
      </c>
      <c r="U157" s="147">
        <f t="shared" si="64"/>
        <v>1.4599</v>
      </c>
      <c r="V157" s="147">
        <f t="shared" si="65"/>
        <v>1.4819</v>
      </c>
      <c r="W157" s="147">
        <f t="shared" si="66"/>
        <v>1.4819</v>
      </c>
      <c r="X157" s="147">
        <f t="shared" si="67"/>
        <v>0</v>
      </c>
      <c r="Y157" s="104">
        <f t="shared" si="68"/>
        <v>2.200000000000002E-2</v>
      </c>
      <c r="Z157" s="101">
        <f t="shared" si="69"/>
        <v>1.506952530995275E-2</v>
      </c>
      <c r="AA157" s="8"/>
      <c r="AB157" s="8"/>
    </row>
    <row r="158" spans="1:28" x14ac:dyDescent="0.25">
      <c r="A158" s="172" t="s">
        <v>444</v>
      </c>
      <c r="B158" s="52" t="str">
        <f t="shared" si="47"/>
        <v>SIMPLE PNEUMONIA &amp; PLEURISY W CC</v>
      </c>
      <c r="C158" s="49">
        <f t="shared" si="48"/>
        <v>745</v>
      </c>
      <c r="D158" s="49">
        <f t="shared" si="49"/>
        <v>30</v>
      </c>
      <c r="E158" s="49">
        <f t="shared" si="50"/>
        <v>16606.78</v>
      </c>
      <c r="F158" s="49">
        <f t="shared" si="51"/>
        <v>10157.870000000001</v>
      </c>
      <c r="G158" s="158">
        <f t="shared" si="52"/>
        <v>3.53</v>
      </c>
      <c r="H158" s="98"/>
      <c r="I158" s="207">
        <f t="shared" si="53"/>
        <v>732</v>
      </c>
      <c r="J158" s="108">
        <f t="shared" si="54"/>
        <v>15937.56</v>
      </c>
      <c r="K158" s="108">
        <f t="shared" si="55"/>
        <v>8852.34</v>
      </c>
      <c r="L158" s="106">
        <f t="shared" si="56"/>
        <v>3.41</v>
      </c>
      <c r="M158" s="106">
        <f t="shared" si="57"/>
        <v>2.1</v>
      </c>
      <c r="N158" s="106">
        <f t="shared" si="58"/>
        <v>2.89</v>
      </c>
      <c r="O158" s="12">
        <f t="shared" si="59"/>
        <v>1</v>
      </c>
      <c r="P158" s="102">
        <f t="shared" si="60"/>
        <v>0.65529999999999999</v>
      </c>
      <c r="Q158" s="102">
        <f t="shared" si="61"/>
        <v>0.66920000000000002</v>
      </c>
      <c r="R158" s="160" t="str">
        <f t="shared" si="62"/>
        <v>A</v>
      </c>
      <c r="S158" s="98"/>
      <c r="T158" s="184" t="str">
        <f t="shared" si="63"/>
        <v>A</v>
      </c>
      <c r="U158" s="102">
        <f t="shared" si="64"/>
        <v>0.97960000000000003</v>
      </c>
      <c r="V158" s="102">
        <f t="shared" si="65"/>
        <v>0.93879999999999997</v>
      </c>
      <c r="W158" s="102">
        <f t="shared" si="66"/>
        <v>0.93879999999999997</v>
      </c>
      <c r="X158" s="102">
        <f t="shared" si="67"/>
        <v>0</v>
      </c>
      <c r="Y158" s="103">
        <f t="shared" si="68"/>
        <v>-4.0800000000000058E-2</v>
      </c>
      <c r="Z158" s="100">
        <f t="shared" si="69"/>
        <v>-4.1649652919559063E-2</v>
      </c>
      <c r="AA158" s="8"/>
      <c r="AB158" s="8"/>
    </row>
    <row r="159" spans="1:28" x14ac:dyDescent="0.25">
      <c r="A159" s="172" t="s">
        <v>445</v>
      </c>
      <c r="B159" s="52" t="str">
        <f t="shared" si="47"/>
        <v>SIMPLE PNEUMONIA &amp; PLEURISY W/O CC/MCC</v>
      </c>
      <c r="C159" s="49">
        <f t="shared" si="48"/>
        <v>407</v>
      </c>
      <c r="D159" s="49">
        <f t="shared" si="49"/>
        <v>8</v>
      </c>
      <c r="E159" s="49">
        <f t="shared" si="50"/>
        <v>11114.26</v>
      </c>
      <c r="F159" s="49">
        <f t="shared" si="51"/>
        <v>9151.31</v>
      </c>
      <c r="G159" s="158">
        <f t="shared" si="52"/>
        <v>2.57</v>
      </c>
      <c r="H159" s="98"/>
      <c r="I159" s="207">
        <f t="shared" si="53"/>
        <v>401</v>
      </c>
      <c r="J159" s="108">
        <f t="shared" si="54"/>
        <v>10379.86</v>
      </c>
      <c r="K159" s="108">
        <f t="shared" si="55"/>
        <v>6302.75</v>
      </c>
      <c r="L159" s="106">
        <f t="shared" si="56"/>
        <v>2.46</v>
      </c>
      <c r="M159" s="106">
        <f t="shared" si="57"/>
        <v>1.45</v>
      </c>
      <c r="N159" s="106">
        <f t="shared" si="58"/>
        <v>2.11</v>
      </c>
      <c r="O159" s="12">
        <f t="shared" si="59"/>
        <v>1</v>
      </c>
      <c r="P159" s="102">
        <f t="shared" si="60"/>
        <v>0.42680000000000001</v>
      </c>
      <c r="Q159" s="102">
        <f t="shared" si="61"/>
        <v>0.43580000000000002</v>
      </c>
      <c r="R159" s="160" t="str">
        <f t="shared" si="62"/>
        <v>A</v>
      </c>
      <c r="S159" s="98"/>
      <c r="T159" s="184" t="str">
        <f t="shared" si="63"/>
        <v>A</v>
      </c>
      <c r="U159" s="102">
        <f t="shared" si="64"/>
        <v>0.68369999999999997</v>
      </c>
      <c r="V159" s="102">
        <f t="shared" si="65"/>
        <v>0.61140000000000005</v>
      </c>
      <c r="W159" s="102">
        <f t="shared" si="66"/>
        <v>0.61140000000000005</v>
      </c>
      <c r="X159" s="102">
        <f t="shared" si="67"/>
        <v>0</v>
      </c>
      <c r="Y159" s="103">
        <f t="shared" si="68"/>
        <v>-7.229999999999992E-2</v>
      </c>
      <c r="Z159" s="100">
        <f t="shared" si="69"/>
        <v>-0.10574813514699419</v>
      </c>
      <c r="AA159" s="8"/>
      <c r="AB159" s="8"/>
    </row>
    <row r="160" spans="1:28" x14ac:dyDescent="0.25">
      <c r="A160" s="172" t="s">
        <v>446</v>
      </c>
      <c r="B160" s="52" t="str">
        <f t="shared" si="47"/>
        <v>INTERSTITIAL LUNG DISEASE W MCC</v>
      </c>
      <c r="C160" s="49">
        <f t="shared" si="48"/>
        <v>28</v>
      </c>
      <c r="D160" s="49">
        <f t="shared" si="49"/>
        <v>0</v>
      </c>
      <c r="E160" s="49">
        <f t="shared" si="50"/>
        <v>34986.089999999997</v>
      </c>
      <c r="F160" s="49">
        <f t="shared" si="51"/>
        <v>46319.89</v>
      </c>
      <c r="G160" s="158">
        <f t="shared" si="52"/>
        <v>5.46</v>
      </c>
      <c r="H160" s="98"/>
      <c r="I160" s="207">
        <f t="shared" si="53"/>
        <v>27</v>
      </c>
      <c r="J160" s="108">
        <f t="shared" si="54"/>
        <v>26723</v>
      </c>
      <c r="K160" s="108">
        <f t="shared" si="55"/>
        <v>17697.259999999998</v>
      </c>
      <c r="L160" s="106">
        <f t="shared" si="56"/>
        <v>4.8499999999999996</v>
      </c>
      <c r="M160" s="106">
        <f t="shared" si="57"/>
        <v>3.73</v>
      </c>
      <c r="N160" s="106">
        <f t="shared" si="58"/>
        <v>3.63</v>
      </c>
      <c r="O160" s="12">
        <f t="shared" si="59"/>
        <v>1</v>
      </c>
      <c r="P160" s="102">
        <f t="shared" si="60"/>
        <v>1.0988</v>
      </c>
      <c r="Q160" s="102">
        <f t="shared" si="61"/>
        <v>1.0368999999999999</v>
      </c>
      <c r="R160" s="160" t="str">
        <f t="shared" si="62"/>
        <v>A</v>
      </c>
      <c r="S160" s="98"/>
      <c r="T160" s="184" t="str">
        <f t="shared" si="63"/>
        <v>A</v>
      </c>
      <c r="U160" s="102">
        <f t="shared" si="64"/>
        <v>1.8738999999999999</v>
      </c>
      <c r="V160" s="102">
        <f t="shared" si="65"/>
        <v>1.4547000000000001</v>
      </c>
      <c r="W160" s="102">
        <f t="shared" si="66"/>
        <v>1.4547000000000001</v>
      </c>
      <c r="X160" s="102">
        <f t="shared" si="67"/>
        <v>0</v>
      </c>
      <c r="Y160" s="103">
        <f t="shared" si="68"/>
        <v>-0.4191999999999998</v>
      </c>
      <c r="Z160" s="100">
        <f t="shared" si="69"/>
        <v>-0.2237045733496984</v>
      </c>
      <c r="AA160" s="8"/>
      <c r="AB160" s="8"/>
    </row>
    <row r="161" spans="1:28" x14ac:dyDescent="0.25">
      <c r="A161" s="172" t="s">
        <v>447</v>
      </c>
      <c r="B161" s="52" t="str">
        <f t="shared" si="47"/>
        <v>INTERSTITIAL LUNG DISEASE W CC</v>
      </c>
      <c r="C161" s="49">
        <f t="shared" si="48"/>
        <v>17</v>
      </c>
      <c r="D161" s="49">
        <f t="shared" si="49"/>
        <v>1</v>
      </c>
      <c r="E161" s="49">
        <f t="shared" si="50"/>
        <v>41302.53</v>
      </c>
      <c r="F161" s="49">
        <f t="shared" si="51"/>
        <v>57217.18</v>
      </c>
      <c r="G161" s="158">
        <f t="shared" si="52"/>
        <v>10.94</v>
      </c>
      <c r="H161" s="98"/>
      <c r="I161" s="207">
        <f t="shared" si="53"/>
        <v>15</v>
      </c>
      <c r="J161" s="108">
        <f t="shared" si="54"/>
        <v>21003.43</v>
      </c>
      <c r="K161" s="108">
        <f t="shared" si="55"/>
        <v>14417.32</v>
      </c>
      <c r="L161" s="106">
        <f t="shared" si="56"/>
        <v>4</v>
      </c>
      <c r="M161" s="106">
        <f t="shared" si="57"/>
        <v>2.25</v>
      </c>
      <c r="N161" s="106">
        <f t="shared" si="58"/>
        <v>3.43</v>
      </c>
      <c r="O161" s="12">
        <f t="shared" si="59"/>
        <v>1</v>
      </c>
      <c r="P161" s="102">
        <f t="shared" si="60"/>
        <v>0.86360000000000003</v>
      </c>
      <c r="Q161" s="102">
        <f t="shared" si="61"/>
        <v>0.75570000000000004</v>
      </c>
      <c r="R161" s="160" t="str">
        <f t="shared" si="62"/>
        <v>AO</v>
      </c>
      <c r="S161" s="98"/>
      <c r="T161" s="184" t="str">
        <f t="shared" si="63"/>
        <v>A</v>
      </c>
      <c r="U161" s="102">
        <f t="shared" si="64"/>
        <v>1.1868000000000001</v>
      </c>
      <c r="V161" s="102">
        <f t="shared" si="65"/>
        <v>1.0602</v>
      </c>
      <c r="W161" s="102">
        <f t="shared" si="66"/>
        <v>1.0602</v>
      </c>
      <c r="X161" s="102">
        <f t="shared" si="67"/>
        <v>0</v>
      </c>
      <c r="Y161" s="103">
        <f t="shared" si="68"/>
        <v>-0.12660000000000005</v>
      </c>
      <c r="Z161" s="100">
        <f t="shared" si="69"/>
        <v>-0.10667340748230539</v>
      </c>
      <c r="AA161" s="8"/>
      <c r="AB161" s="8"/>
    </row>
    <row r="162" spans="1:28" x14ac:dyDescent="0.25">
      <c r="A162" s="174" t="s">
        <v>448</v>
      </c>
      <c r="B162" s="142" t="str">
        <f t="shared" si="47"/>
        <v>INTERSTITIAL LUNG DISEASE W/O CC/MCC</v>
      </c>
      <c r="C162" s="143">
        <f t="shared" si="48"/>
        <v>10</v>
      </c>
      <c r="D162" s="143">
        <f t="shared" si="49"/>
        <v>2</v>
      </c>
      <c r="E162" s="143">
        <f t="shared" si="50"/>
        <v>20057.91</v>
      </c>
      <c r="F162" s="143">
        <f t="shared" si="51"/>
        <v>9229.6</v>
      </c>
      <c r="G162" s="159">
        <f t="shared" si="52"/>
        <v>4.3</v>
      </c>
      <c r="H162" s="98"/>
      <c r="I162" s="208">
        <f t="shared" si="53"/>
        <v>10</v>
      </c>
      <c r="J162" s="144">
        <f t="shared" si="54"/>
        <v>20057.91</v>
      </c>
      <c r="K162" s="144">
        <f t="shared" si="55"/>
        <v>9229.6</v>
      </c>
      <c r="L162" s="145">
        <f t="shared" si="56"/>
        <v>4.3</v>
      </c>
      <c r="M162" s="145">
        <f t="shared" si="57"/>
        <v>3.49</v>
      </c>
      <c r="N162" s="145">
        <f t="shared" si="58"/>
        <v>3.27</v>
      </c>
      <c r="O162" s="146">
        <f t="shared" si="59"/>
        <v>1</v>
      </c>
      <c r="P162" s="147">
        <f t="shared" si="60"/>
        <v>0.82469999999999999</v>
      </c>
      <c r="Q162" s="147">
        <f t="shared" si="61"/>
        <v>0.53520000000000001</v>
      </c>
      <c r="R162" s="161" t="str">
        <f t="shared" si="62"/>
        <v>AO</v>
      </c>
      <c r="S162" s="98"/>
      <c r="T162" s="185" t="str">
        <f t="shared" si="63"/>
        <v>M</v>
      </c>
      <c r="U162" s="147">
        <f t="shared" si="64"/>
        <v>0.85060000000000002</v>
      </c>
      <c r="V162" s="147">
        <f t="shared" si="65"/>
        <v>0.75080000000000002</v>
      </c>
      <c r="W162" s="147">
        <f t="shared" si="66"/>
        <v>0.75080000000000002</v>
      </c>
      <c r="X162" s="147">
        <f t="shared" si="67"/>
        <v>0</v>
      </c>
      <c r="Y162" s="104">
        <f t="shared" si="68"/>
        <v>-9.98E-2</v>
      </c>
      <c r="Z162" s="101">
        <f t="shared" si="69"/>
        <v>-0.11732894427462967</v>
      </c>
      <c r="AA162" s="8"/>
      <c r="AB162" s="8"/>
    </row>
    <row r="163" spans="1:28" x14ac:dyDescent="0.25">
      <c r="A163" s="172" t="s">
        <v>449</v>
      </c>
      <c r="B163" s="52" t="str">
        <f t="shared" si="47"/>
        <v>PNEUMOTHORAX W MCC</v>
      </c>
      <c r="C163" s="49">
        <f t="shared" si="48"/>
        <v>34</v>
      </c>
      <c r="D163" s="49">
        <f t="shared" si="49"/>
        <v>2</v>
      </c>
      <c r="E163" s="49">
        <f t="shared" si="50"/>
        <v>31114.23</v>
      </c>
      <c r="F163" s="49">
        <f t="shared" si="51"/>
        <v>26950.81</v>
      </c>
      <c r="G163" s="158">
        <f t="shared" si="52"/>
        <v>5.85</v>
      </c>
      <c r="H163" s="98"/>
      <c r="I163" s="207">
        <f t="shared" si="53"/>
        <v>33</v>
      </c>
      <c r="J163" s="108">
        <f t="shared" si="54"/>
        <v>26795.72</v>
      </c>
      <c r="K163" s="108">
        <f t="shared" si="55"/>
        <v>10689.77</v>
      </c>
      <c r="L163" s="106">
        <f t="shared" si="56"/>
        <v>5.36</v>
      </c>
      <c r="M163" s="106">
        <f t="shared" si="57"/>
        <v>2.89</v>
      </c>
      <c r="N163" s="106">
        <f t="shared" si="58"/>
        <v>4.4400000000000004</v>
      </c>
      <c r="O163" s="12">
        <f t="shared" si="59"/>
        <v>1</v>
      </c>
      <c r="P163" s="102">
        <f t="shared" si="60"/>
        <v>1.1017999999999999</v>
      </c>
      <c r="Q163" s="102">
        <f t="shared" si="61"/>
        <v>1.1251</v>
      </c>
      <c r="R163" s="160" t="str">
        <f t="shared" si="62"/>
        <v>A</v>
      </c>
      <c r="S163" s="98"/>
      <c r="T163" s="184" t="str">
        <f t="shared" si="63"/>
        <v>A</v>
      </c>
      <c r="U163" s="102">
        <f t="shared" si="64"/>
        <v>1.8078000000000001</v>
      </c>
      <c r="V163" s="102">
        <f t="shared" si="65"/>
        <v>1.5784</v>
      </c>
      <c r="W163" s="102">
        <f t="shared" si="66"/>
        <v>1.5784</v>
      </c>
      <c r="X163" s="102">
        <f t="shared" si="67"/>
        <v>0</v>
      </c>
      <c r="Y163" s="103">
        <f t="shared" si="68"/>
        <v>-0.22940000000000005</v>
      </c>
      <c r="Z163" s="100">
        <f t="shared" si="69"/>
        <v>-0.12689456798318399</v>
      </c>
      <c r="AA163" s="8"/>
      <c r="AB163" s="8"/>
    </row>
    <row r="164" spans="1:28" x14ac:dyDescent="0.25">
      <c r="A164" s="172" t="s">
        <v>450</v>
      </c>
      <c r="B164" s="52" t="str">
        <f t="shared" si="47"/>
        <v>PNEUMOTHORAX W CC</v>
      </c>
      <c r="C164" s="49">
        <f t="shared" si="48"/>
        <v>84</v>
      </c>
      <c r="D164" s="49">
        <f t="shared" si="49"/>
        <v>6</v>
      </c>
      <c r="E164" s="49">
        <f t="shared" si="50"/>
        <v>22619.13</v>
      </c>
      <c r="F164" s="49">
        <f t="shared" si="51"/>
        <v>12578.5</v>
      </c>
      <c r="G164" s="158">
        <f t="shared" si="52"/>
        <v>4.25</v>
      </c>
      <c r="H164" s="98"/>
      <c r="I164" s="207">
        <f t="shared" si="53"/>
        <v>84</v>
      </c>
      <c r="J164" s="108">
        <f t="shared" si="54"/>
        <v>22619.13</v>
      </c>
      <c r="K164" s="108">
        <f t="shared" si="55"/>
        <v>12578.5</v>
      </c>
      <c r="L164" s="106">
        <f t="shared" si="56"/>
        <v>4.25</v>
      </c>
      <c r="M164" s="106">
        <f t="shared" si="57"/>
        <v>2.57</v>
      </c>
      <c r="N164" s="106">
        <f t="shared" si="58"/>
        <v>3.51</v>
      </c>
      <c r="O164" s="12">
        <f t="shared" si="59"/>
        <v>1</v>
      </c>
      <c r="P164" s="102">
        <f t="shared" si="60"/>
        <v>0.93</v>
      </c>
      <c r="Q164" s="102">
        <f t="shared" si="61"/>
        <v>0.94969999999999999</v>
      </c>
      <c r="R164" s="160" t="str">
        <f t="shared" si="62"/>
        <v>A</v>
      </c>
      <c r="S164" s="98"/>
      <c r="T164" s="184" t="str">
        <f t="shared" si="63"/>
        <v>A</v>
      </c>
      <c r="U164" s="102">
        <f t="shared" si="64"/>
        <v>1.2072000000000001</v>
      </c>
      <c r="V164" s="102">
        <f t="shared" si="65"/>
        <v>1.3323</v>
      </c>
      <c r="W164" s="102">
        <f t="shared" si="66"/>
        <v>1.3323</v>
      </c>
      <c r="X164" s="102">
        <f t="shared" si="67"/>
        <v>0</v>
      </c>
      <c r="Y164" s="103">
        <f t="shared" si="68"/>
        <v>0.12509999999999999</v>
      </c>
      <c r="Z164" s="100">
        <f t="shared" si="69"/>
        <v>0.10362823061630218</v>
      </c>
      <c r="AA164" s="8"/>
      <c r="AB164" s="8"/>
    </row>
    <row r="165" spans="1:28" x14ac:dyDescent="0.25">
      <c r="A165" s="172" t="s">
        <v>451</v>
      </c>
      <c r="B165" s="52" t="str">
        <f t="shared" si="47"/>
        <v>PNEUMOTHORAX W/O CC/MCC</v>
      </c>
      <c r="C165" s="49">
        <f t="shared" si="48"/>
        <v>68</v>
      </c>
      <c r="D165" s="49">
        <f t="shared" si="49"/>
        <v>5</v>
      </c>
      <c r="E165" s="49">
        <f t="shared" si="50"/>
        <v>14242.5</v>
      </c>
      <c r="F165" s="49">
        <f t="shared" si="51"/>
        <v>7479.1</v>
      </c>
      <c r="G165" s="158">
        <f t="shared" si="52"/>
        <v>3.22</v>
      </c>
      <c r="H165" s="98"/>
      <c r="I165" s="207">
        <f t="shared" si="53"/>
        <v>68</v>
      </c>
      <c r="J165" s="108">
        <f t="shared" si="54"/>
        <v>14242.5</v>
      </c>
      <c r="K165" s="108">
        <f t="shared" si="55"/>
        <v>7479.1</v>
      </c>
      <c r="L165" s="106">
        <f t="shared" si="56"/>
        <v>3.22</v>
      </c>
      <c r="M165" s="106">
        <f t="shared" si="57"/>
        <v>1.82</v>
      </c>
      <c r="N165" s="106">
        <f t="shared" si="58"/>
        <v>2.79</v>
      </c>
      <c r="O165" s="12">
        <f t="shared" si="59"/>
        <v>1</v>
      </c>
      <c r="P165" s="102">
        <f t="shared" si="60"/>
        <v>0.58560000000000001</v>
      </c>
      <c r="Q165" s="102">
        <f t="shared" si="61"/>
        <v>0.59789999999999999</v>
      </c>
      <c r="R165" s="160" t="str">
        <f t="shared" si="62"/>
        <v>A</v>
      </c>
      <c r="S165" s="98"/>
      <c r="T165" s="184" t="str">
        <f t="shared" si="63"/>
        <v>A</v>
      </c>
      <c r="U165" s="102">
        <f t="shared" si="64"/>
        <v>0.75170000000000003</v>
      </c>
      <c r="V165" s="102">
        <f t="shared" si="65"/>
        <v>0.83879999999999999</v>
      </c>
      <c r="W165" s="102">
        <f t="shared" si="66"/>
        <v>0.83879999999999999</v>
      </c>
      <c r="X165" s="102">
        <f t="shared" si="67"/>
        <v>0</v>
      </c>
      <c r="Y165" s="103">
        <f t="shared" si="68"/>
        <v>8.7099999999999955E-2</v>
      </c>
      <c r="Z165" s="100">
        <f t="shared" si="69"/>
        <v>0.11587069309564979</v>
      </c>
      <c r="AA165" s="8"/>
      <c r="AB165" s="8"/>
    </row>
    <row r="166" spans="1:28" x14ac:dyDescent="0.25">
      <c r="A166" s="172" t="s">
        <v>452</v>
      </c>
      <c r="B166" s="52" t="str">
        <f t="shared" si="47"/>
        <v>BRONCHITIS &amp; ASTHMA W CC/MCC</v>
      </c>
      <c r="C166" s="49">
        <f t="shared" si="48"/>
        <v>471</v>
      </c>
      <c r="D166" s="49">
        <f t="shared" si="49"/>
        <v>10</v>
      </c>
      <c r="E166" s="49">
        <f t="shared" si="50"/>
        <v>16182.81</v>
      </c>
      <c r="F166" s="49">
        <f t="shared" si="51"/>
        <v>13744.32</v>
      </c>
      <c r="G166" s="158">
        <f t="shared" si="52"/>
        <v>3.46</v>
      </c>
      <c r="H166" s="98"/>
      <c r="I166" s="207">
        <f t="shared" si="53"/>
        <v>463</v>
      </c>
      <c r="J166" s="108">
        <f t="shared" si="54"/>
        <v>15048.61</v>
      </c>
      <c r="K166" s="108">
        <f t="shared" si="55"/>
        <v>10238.81</v>
      </c>
      <c r="L166" s="106">
        <f t="shared" si="56"/>
        <v>3.3</v>
      </c>
      <c r="M166" s="106">
        <f t="shared" si="57"/>
        <v>2.08</v>
      </c>
      <c r="N166" s="106">
        <f t="shared" si="58"/>
        <v>2.76</v>
      </c>
      <c r="O166" s="12">
        <f t="shared" si="59"/>
        <v>1</v>
      </c>
      <c r="P166" s="102">
        <f t="shared" si="60"/>
        <v>0.61880000000000002</v>
      </c>
      <c r="Q166" s="102">
        <f t="shared" si="61"/>
        <v>0.63180000000000003</v>
      </c>
      <c r="R166" s="160" t="str">
        <f t="shared" si="62"/>
        <v>A</v>
      </c>
      <c r="S166" s="98"/>
      <c r="T166" s="184" t="str">
        <f t="shared" si="63"/>
        <v>A</v>
      </c>
      <c r="U166" s="102">
        <f t="shared" si="64"/>
        <v>0.91159999999999997</v>
      </c>
      <c r="V166" s="102">
        <f t="shared" si="65"/>
        <v>0.88639999999999997</v>
      </c>
      <c r="W166" s="102">
        <f t="shared" si="66"/>
        <v>0.88639999999999997</v>
      </c>
      <c r="X166" s="102">
        <f t="shared" si="67"/>
        <v>0</v>
      </c>
      <c r="Y166" s="103">
        <f t="shared" si="68"/>
        <v>-2.52E-2</v>
      </c>
      <c r="Z166" s="100">
        <f t="shared" si="69"/>
        <v>-2.7643703378674857E-2</v>
      </c>
      <c r="AA166" s="8"/>
      <c r="AB166" s="8"/>
    </row>
    <row r="167" spans="1:28" x14ac:dyDescent="0.25">
      <c r="A167" s="174" t="s">
        <v>453</v>
      </c>
      <c r="B167" s="142" t="str">
        <f t="shared" si="47"/>
        <v>BRONCHITIS &amp; ASTHMA W/O CC/MCC</v>
      </c>
      <c r="C167" s="143">
        <f t="shared" si="48"/>
        <v>506</v>
      </c>
      <c r="D167" s="143">
        <f t="shared" si="49"/>
        <v>11</v>
      </c>
      <c r="E167" s="143">
        <f t="shared" si="50"/>
        <v>8983.68</v>
      </c>
      <c r="F167" s="143">
        <f t="shared" si="51"/>
        <v>5736.21</v>
      </c>
      <c r="G167" s="159">
        <f t="shared" si="52"/>
        <v>2.44</v>
      </c>
      <c r="H167" s="98"/>
      <c r="I167" s="208">
        <f t="shared" si="53"/>
        <v>500</v>
      </c>
      <c r="J167" s="144">
        <f t="shared" si="54"/>
        <v>8650.98</v>
      </c>
      <c r="K167" s="144">
        <f t="shared" si="55"/>
        <v>4661.3</v>
      </c>
      <c r="L167" s="145">
        <f t="shared" si="56"/>
        <v>2.39</v>
      </c>
      <c r="M167" s="145">
        <f t="shared" si="57"/>
        <v>1.27</v>
      </c>
      <c r="N167" s="145">
        <f t="shared" si="58"/>
        <v>2.09</v>
      </c>
      <c r="O167" s="146">
        <f t="shared" si="59"/>
        <v>1</v>
      </c>
      <c r="P167" s="147">
        <f t="shared" si="60"/>
        <v>0.35570000000000002</v>
      </c>
      <c r="Q167" s="147">
        <f t="shared" si="61"/>
        <v>0.36320000000000002</v>
      </c>
      <c r="R167" s="161" t="str">
        <f t="shared" si="62"/>
        <v>A</v>
      </c>
      <c r="S167" s="98"/>
      <c r="T167" s="185" t="str">
        <f t="shared" si="63"/>
        <v>A</v>
      </c>
      <c r="U167" s="147">
        <f t="shared" si="64"/>
        <v>0.52200000000000002</v>
      </c>
      <c r="V167" s="147">
        <f t="shared" si="65"/>
        <v>0.50949999999999995</v>
      </c>
      <c r="W167" s="147">
        <f t="shared" si="66"/>
        <v>0.50949999999999995</v>
      </c>
      <c r="X167" s="147">
        <f t="shared" si="67"/>
        <v>0</v>
      </c>
      <c r="Y167" s="104">
        <f t="shared" si="68"/>
        <v>-1.2500000000000067E-2</v>
      </c>
      <c r="Z167" s="101">
        <f t="shared" si="69"/>
        <v>-2.3946360153256831E-2</v>
      </c>
      <c r="AA167" s="8"/>
      <c r="AB167" s="8"/>
    </row>
    <row r="168" spans="1:28" x14ac:dyDescent="0.25">
      <c r="A168" s="172" t="s">
        <v>454</v>
      </c>
      <c r="B168" s="52" t="str">
        <f t="shared" si="47"/>
        <v>RESPIRATORY SIGNS &amp; SYMPTOMS</v>
      </c>
      <c r="C168" s="49">
        <f t="shared" si="48"/>
        <v>72</v>
      </c>
      <c r="D168" s="49">
        <f t="shared" si="49"/>
        <v>6</v>
      </c>
      <c r="E168" s="49">
        <f t="shared" si="50"/>
        <v>15831.82</v>
      </c>
      <c r="F168" s="49">
        <f t="shared" si="51"/>
        <v>14872.77</v>
      </c>
      <c r="G168" s="158">
        <f t="shared" si="52"/>
        <v>2.9</v>
      </c>
      <c r="H168" s="98"/>
      <c r="I168" s="207">
        <f t="shared" si="53"/>
        <v>70</v>
      </c>
      <c r="J168" s="108">
        <f t="shared" si="54"/>
        <v>13818.44</v>
      </c>
      <c r="K168" s="108">
        <f t="shared" si="55"/>
        <v>9031.4599999999991</v>
      </c>
      <c r="L168" s="106">
        <f t="shared" si="56"/>
        <v>2.46</v>
      </c>
      <c r="M168" s="106">
        <f t="shared" si="57"/>
        <v>1.64</v>
      </c>
      <c r="N168" s="106">
        <f t="shared" si="58"/>
        <v>2.0499999999999998</v>
      </c>
      <c r="O168" s="12">
        <f t="shared" si="59"/>
        <v>1</v>
      </c>
      <c r="P168" s="102">
        <f t="shared" si="60"/>
        <v>0.56820000000000004</v>
      </c>
      <c r="Q168" s="102">
        <f t="shared" si="61"/>
        <v>0.58020000000000005</v>
      </c>
      <c r="R168" s="160" t="str">
        <f t="shared" si="62"/>
        <v>A</v>
      </c>
      <c r="S168" s="98"/>
      <c r="T168" s="184" t="str">
        <f t="shared" si="63"/>
        <v>A</v>
      </c>
      <c r="U168" s="102">
        <f t="shared" si="64"/>
        <v>0.86380000000000001</v>
      </c>
      <c r="V168" s="102">
        <f t="shared" si="65"/>
        <v>0.81399999999999995</v>
      </c>
      <c r="W168" s="102">
        <f t="shared" si="66"/>
        <v>0.81399999999999995</v>
      </c>
      <c r="X168" s="102">
        <f t="shared" si="67"/>
        <v>0</v>
      </c>
      <c r="Y168" s="103">
        <f t="shared" si="68"/>
        <v>-4.9800000000000066E-2</v>
      </c>
      <c r="Z168" s="100">
        <f t="shared" si="69"/>
        <v>-5.7652234313498571E-2</v>
      </c>
      <c r="AA168" s="8"/>
      <c r="AB168" s="8"/>
    </row>
    <row r="169" spans="1:28" x14ac:dyDescent="0.25">
      <c r="A169" s="172" t="s">
        <v>455</v>
      </c>
      <c r="B169" s="52" t="str">
        <f t="shared" si="47"/>
        <v>OTHER RESPIRATORY SYSTEM DIAGNOSES W MCC</v>
      </c>
      <c r="C169" s="49">
        <f t="shared" si="48"/>
        <v>45</v>
      </c>
      <c r="D169" s="49">
        <f t="shared" si="49"/>
        <v>2</v>
      </c>
      <c r="E169" s="49">
        <f t="shared" si="50"/>
        <v>69312.06</v>
      </c>
      <c r="F169" s="49">
        <f t="shared" si="51"/>
        <v>135966.98000000001</v>
      </c>
      <c r="G169" s="158">
        <f t="shared" si="52"/>
        <v>11.07</v>
      </c>
      <c r="H169" s="98"/>
      <c r="I169" s="207">
        <f t="shared" si="53"/>
        <v>41</v>
      </c>
      <c r="J169" s="108">
        <f t="shared" si="54"/>
        <v>27459.1</v>
      </c>
      <c r="K169" s="108">
        <f t="shared" si="55"/>
        <v>24173.15</v>
      </c>
      <c r="L169" s="106">
        <f t="shared" si="56"/>
        <v>5.0199999999999996</v>
      </c>
      <c r="M169" s="106">
        <f t="shared" si="57"/>
        <v>4.62</v>
      </c>
      <c r="N169" s="106">
        <f t="shared" si="58"/>
        <v>3.49</v>
      </c>
      <c r="O169" s="12">
        <f t="shared" si="59"/>
        <v>1</v>
      </c>
      <c r="P169" s="102">
        <f t="shared" si="60"/>
        <v>1.129</v>
      </c>
      <c r="Q169" s="102">
        <f t="shared" si="61"/>
        <v>0.75590000000000002</v>
      </c>
      <c r="R169" s="160" t="str">
        <f t="shared" si="62"/>
        <v>AO</v>
      </c>
      <c r="S169" s="98"/>
      <c r="T169" s="184" t="str">
        <f t="shared" si="63"/>
        <v>A</v>
      </c>
      <c r="U169" s="102">
        <f t="shared" si="64"/>
        <v>1.4741</v>
      </c>
      <c r="V169" s="102">
        <f t="shared" si="65"/>
        <v>1.0605</v>
      </c>
      <c r="W169" s="102">
        <f t="shared" si="66"/>
        <v>1.0605</v>
      </c>
      <c r="X169" s="102">
        <f t="shared" si="67"/>
        <v>0</v>
      </c>
      <c r="Y169" s="103">
        <f t="shared" si="68"/>
        <v>-0.41359999999999997</v>
      </c>
      <c r="Z169" s="100">
        <f t="shared" si="69"/>
        <v>-0.28057797978427512</v>
      </c>
      <c r="AA169" s="8"/>
      <c r="AB169" s="8"/>
    </row>
    <row r="170" spans="1:28" x14ac:dyDescent="0.25">
      <c r="A170" s="172" t="s">
        <v>456</v>
      </c>
      <c r="B170" s="52" t="str">
        <f t="shared" si="47"/>
        <v>OTHER RESPIRATORY SYSTEM DIAGNOSES W/O MCC</v>
      </c>
      <c r="C170" s="49">
        <f t="shared" si="48"/>
        <v>47</v>
      </c>
      <c r="D170" s="49">
        <f t="shared" si="49"/>
        <v>1</v>
      </c>
      <c r="E170" s="49">
        <f t="shared" si="50"/>
        <v>17602.740000000002</v>
      </c>
      <c r="F170" s="49">
        <f t="shared" si="51"/>
        <v>13907.9</v>
      </c>
      <c r="G170" s="158">
        <f t="shared" si="52"/>
        <v>2.83</v>
      </c>
      <c r="H170" s="98"/>
      <c r="I170" s="207">
        <f t="shared" si="53"/>
        <v>45</v>
      </c>
      <c r="J170" s="108">
        <f t="shared" si="54"/>
        <v>15377.89</v>
      </c>
      <c r="K170" s="108">
        <f t="shared" si="55"/>
        <v>9076.18</v>
      </c>
      <c r="L170" s="106">
        <f t="shared" si="56"/>
        <v>2.62</v>
      </c>
      <c r="M170" s="106">
        <f t="shared" si="57"/>
        <v>1.62</v>
      </c>
      <c r="N170" s="106">
        <f t="shared" si="58"/>
        <v>2.23</v>
      </c>
      <c r="O170" s="12">
        <f t="shared" si="59"/>
        <v>1</v>
      </c>
      <c r="P170" s="102">
        <f t="shared" si="60"/>
        <v>0.63229999999999997</v>
      </c>
      <c r="Q170" s="102">
        <f t="shared" si="61"/>
        <v>0.4556</v>
      </c>
      <c r="R170" s="160" t="str">
        <f t="shared" si="62"/>
        <v>AO</v>
      </c>
      <c r="S170" s="98"/>
      <c r="T170" s="184" t="str">
        <f t="shared" si="63"/>
        <v>A</v>
      </c>
      <c r="U170" s="102">
        <f t="shared" si="64"/>
        <v>0.9335</v>
      </c>
      <c r="V170" s="102">
        <f t="shared" si="65"/>
        <v>0.63919999999999999</v>
      </c>
      <c r="W170" s="102">
        <f t="shared" si="66"/>
        <v>0.63919999999999999</v>
      </c>
      <c r="X170" s="102">
        <f t="shared" si="67"/>
        <v>0</v>
      </c>
      <c r="Y170" s="103">
        <f t="shared" si="68"/>
        <v>-0.29430000000000001</v>
      </c>
      <c r="Z170" s="100">
        <f t="shared" si="69"/>
        <v>-0.31526513122656669</v>
      </c>
      <c r="AA170" s="8"/>
      <c r="AB170" s="8"/>
    </row>
    <row r="171" spans="1:28" x14ac:dyDescent="0.25">
      <c r="A171" s="172" t="s">
        <v>457</v>
      </c>
      <c r="B171" s="52" t="str">
        <f t="shared" si="47"/>
        <v>RESPIRATORY SYSTEM DIAGNOSIS W VENTILATOR SUPPORT &gt;96 HOURS OR PERIPHERAL EXTRACORPOREAL MEMBRANE OXYGENATION (ECMO)</v>
      </c>
      <c r="C171" s="49">
        <f t="shared" si="48"/>
        <v>181</v>
      </c>
      <c r="D171" s="49">
        <f t="shared" si="49"/>
        <v>21</v>
      </c>
      <c r="E171" s="49">
        <f t="shared" si="50"/>
        <v>122080.99</v>
      </c>
      <c r="F171" s="49">
        <f t="shared" si="51"/>
        <v>74519.44</v>
      </c>
      <c r="G171" s="158">
        <f t="shared" si="52"/>
        <v>16.13</v>
      </c>
      <c r="H171" s="98"/>
      <c r="I171" s="207">
        <f t="shared" si="53"/>
        <v>179</v>
      </c>
      <c r="J171" s="108">
        <f t="shared" si="54"/>
        <v>118240.9</v>
      </c>
      <c r="K171" s="108">
        <f t="shared" si="55"/>
        <v>65110.52</v>
      </c>
      <c r="L171" s="106">
        <f t="shared" si="56"/>
        <v>15.7</v>
      </c>
      <c r="M171" s="106">
        <f t="shared" si="57"/>
        <v>10.119999999999999</v>
      </c>
      <c r="N171" s="106">
        <f t="shared" si="58"/>
        <v>13.4</v>
      </c>
      <c r="O171" s="12">
        <f t="shared" si="59"/>
        <v>1</v>
      </c>
      <c r="P171" s="102">
        <f t="shared" si="60"/>
        <v>4.8616999999999999</v>
      </c>
      <c r="Q171" s="102">
        <f t="shared" si="61"/>
        <v>4.7347999999999999</v>
      </c>
      <c r="R171" s="160" t="str">
        <f t="shared" si="62"/>
        <v>A</v>
      </c>
      <c r="S171" s="98"/>
      <c r="T171" s="184" t="str">
        <f t="shared" si="63"/>
        <v>A</v>
      </c>
      <c r="U171" s="102">
        <f t="shared" si="64"/>
        <v>6.4017999999999997</v>
      </c>
      <c r="V171" s="102">
        <f t="shared" si="65"/>
        <v>6.6425000000000001</v>
      </c>
      <c r="W171" s="102">
        <f t="shared" si="66"/>
        <v>6.6425000000000001</v>
      </c>
      <c r="X171" s="102">
        <f t="shared" si="67"/>
        <v>0</v>
      </c>
      <c r="Y171" s="103">
        <f t="shared" si="68"/>
        <v>0.24070000000000036</v>
      </c>
      <c r="Z171" s="100">
        <f t="shared" si="69"/>
        <v>3.7598800337405161E-2</v>
      </c>
      <c r="AA171" s="8"/>
      <c r="AB171" s="8"/>
    </row>
    <row r="172" spans="1:28" x14ac:dyDescent="0.25">
      <c r="A172" s="174" t="s">
        <v>458</v>
      </c>
      <c r="B172" s="142" t="str">
        <f t="shared" si="47"/>
        <v>RESPIRATORY SYSTEM DIAGNOSIS W VENTILATOR SUPPORT &lt;=96 HOURS</v>
      </c>
      <c r="C172" s="143">
        <f t="shared" si="48"/>
        <v>438</v>
      </c>
      <c r="D172" s="143">
        <f t="shared" si="49"/>
        <v>51</v>
      </c>
      <c r="E172" s="143">
        <f t="shared" si="50"/>
        <v>46714.29</v>
      </c>
      <c r="F172" s="143">
        <f t="shared" si="51"/>
        <v>42137.55</v>
      </c>
      <c r="G172" s="159">
        <f t="shared" si="52"/>
        <v>6.68</v>
      </c>
      <c r="H172" s="98"/>
      <c r="I172" s="208">
        <f t="shared" si="53"/>
        <v>431</v>
      </c>
      <c r="J172" s="144">
        <f t="shared" si="54"/>
        <v>43198</v>
      </c>
      <c r="K172" s="144">
        <f t="shared" si="55"/>
        <v>26649.96</v>
      </c>
      <c r="L172" s="145">
        <f t="shared" si="56"/>
        <v>6.25</v>
      </c>
      <c r="M172" s="145">
        <f t="shared" si="57"/>
        <v>4.5999999999999996</v>
      </c>
      <c r="N172" s="145">
        <f t="shared" si="58"/>
        <v>4.7300000000000004</v>
      </c>
      <c r="O172" s="146">
        <f t="shared" si="59"/>
        <v>1</v>
      </c>
      <c r="P172" s="147">
        <f t="shared" si="60"/>
        <v>1.7762</v>
      </c>
      <c r="Q172" s="147">
        <f t="shared" si="61"/>
        <v>1.7658</v>
      </c>
      <c r="R172" s="161" t="str">
        <f t="shared" si="62"/>
        <v>A</v>
      </c>
      <c r="S172" s="98"/>
      <c r="T172" s="185" t="str">
        <f t="shared" si="63"/>
        <v>A</v>
      </c>
      <c r="U172" s="147">
        <f t="shared" si="64"/>
        <v>2.5246</v>
      </c>
      <c r="V172" s="147">
        <f t="shared" si="65"/>
        <v>2.4771999999999998</v>
      </c>
      <c r="W172" s="147">
        <f t="shared" si="66"/>
        <v>2.4771999999999998</v>
      </c>
      <c r="X172" s="147">
        <f t="shared" si="67"/>
        <v>0</v>
      </c>
      <c r="Y172" s="104">
        <f t="shared" si="68"/>
        <v>-4.7400000000000109E-2</v>
      </c>
      <c r="Z172" s="101">
        <f t="shared" si="69"/>
        <v>-1.8775251524994103E-2</v>
      </c>
      <c r="AA172" s="8"/>
      <c r="AB172" s="8"/>
    </row>
    <row r="173" spans="1:28" x14ac:dyDescent="0.25">
      <c r="A173" s="172" t="s">
        <v>459</v>
      </c>
      <c r="B173" s="52" t="str">
        <f t="shared" si="47"/>
        <v>OTHER HEART ASSIST SYSTEM IMPLANT</v>
      </c>
      <c r="C173" s="49">
        <f t="shared" si="48"/>
        <v>12</v>
      </c>
      <c r="D173" s="49">
        <f t="shared" si="49"/>
        <v>3</v>
      </c>
      <c r="E173" s="49">
        <f t="shared" si="50"/>
        <v>173310.43</v>
      </c>
      <c r="F173" s="49">
        <f t="shared" si="51"/>
        <v>107795.82</v>
      </c>
      <c r="G173" s="158">
        <f t="shared" si="52"/>
        <v>10.58</v>
      </c>
      <c r="H173" s="98"/>
      <c r="I173" s="207">
        <f t="shared" si="53"/>
        <v>11</v>
      </c>
      <c r="J173" s="108">
        <f t="shared" si="54"/>
        <v>150067.67000000001</v>
      </c>
      <c r="K173" s="108">
        <f t="shared" si="55"/>
        <v>78699.350000000006</v>
      </c>
      <c r="L173" s="106">
        <f t="shared" si="56"/>
        <v>7.82</v>
      </c>
      <c r="M173" s="106">
        <f t="shared" si="57"/>
        <v>7.43</v>
      </c>
      <c r="N173" s="106">
        <f t="shared" si="58"/>
        <v>4.21</v>
      </c>
      <c r="O173" s="12">
        <f t="shared" si="59"/>
        <v>1</v>
      </c>
      <c r="P173" s="102">
        <f t="shared" si="60"/>
        <v>6.1703999999999999</v>
      </c>
      <c r="Q173" s="102">
        <f t="shared" si="61"/>
        <v>5.6750999999999996</v>
      </c>
      <c r="R173" s="160" t="str">
        <f t="shared" si="62"/>
        <v>A</v>
      </c>
      <c r="S173" s="98"/>
      <c r="T173" s="184" t="str">
        <f t="shared" si="63"/>
        <v>M</v>
      </c>
      <c r="U173" s="102">
        <f t="shared" si="64"/>
        <v>20.298100000000002</v>
      </c>
      <c r="V173" s="102">
        <f t="shared" si="65"/>
        <v>7.9615999999999998</v>
      </c>
      <c r="W173" s="102">
        <f t="shared" si="66"/>
        <v>7.9615999999999998</v>
      </c>
      <c r="X173" s="102">
        <f t="shared" si="67"/>
        <v>0</v>
      </c>
      <c r="Y173" s="103">
        <f t="shared" si="68"/>
        <v>-12.336500000000001</v>
      </c>
      <c r="Z173" s="100">
        <f t="shared" si="69"/>
        <v>-0.60776624413122415</v>
      </c>
      <c r="AA173" s="8"/>
      <c r="AB173" s="8"/>
    </row>
    <row r="174" spans="1:28" x14ac:dyDescent="0.25">
      <c r="A174" s="172" t="s">
        <v>460</v>
      </c>
      <c r="B174" s="52" t="str">
        <f t="shared" si="47"/>
        <v>CARDIAC VALVE &amp; OTH MAJ CARDIOTHORACIC PROC W CARD CATH W MCC</v>
      </c>
      <c r="C174" s="49">
        <f t="shared" si="48"/>
        <v>26</v>
      </c>
      <c r="D174" s="49">
        <f t="shared" si="49"/>
        <v>6</v>
      </c>
      <c r="E174" s="49">
        <f t="shared" si="50"/>
        <v>182354.4</v>
      </c>
      <c r="F174" s="49">
        <f t="shared" si="51"/>
        <v>72950.11</v>
      </c>
      <c r="G174" s="158">
        <f t="shared" si="52"/>
        <v>19.309999999999999</v>
      </c>
      <c r="H174" s="98"/>
      <c r="I174" s="207">
        <f t="shared" si="53"/>
        <v>24</v>
      </c>
      <c r="J174" s="108">
        <f t="shared" si="54"/>
        <v>169109.5</v>
      </c>
      <c r="K174" s="108">
        <f t="shared" si="55"/>
        <v>58978.25</v>
      </c>
      <c r="L174" s="106">
        <f t="shared" si="56"/>
        <v>16.579999999999998</v>
      </c>
      <c r="M174" s="106">
        <f t="shared" si="57"/>
        <v>10.98</v>
      </c>
      <c r="N174" s="106">
        <f t="shared" si="58"/>
        <v>12.94</v>
      </c>
      <c r="O174" s="12">
        <f t="shared" si="59"/>
        <v>1</v>
      </c>
      <c r="P174" s="102">
        <f t="shared" si="60"/>
        <v>6.9532999999999996</v>
      </c>
      <c r="Q174" s="102">
        <f t="shared" si="61"/>
        <v>6.9935999999999998</v>
      </c>
      <c r="R174" s="160" t="str">
        <f t="shared" si="62"/>
        <v>A</v>
      </c>
      <c r="S174" s="98"/>
      <c r="T174" s="184" t="str">
        <f t="shared" si="63"/>
        <v>A</v>
      </c>
      <c r="U174" s="102">
        <f t="shared" si="64"/>
        <v>11.4491</v>
      </c>
      <c r="V174" s="102">
        <f t="shared" si="65"/>
        <v>9.8112999999999992</v>
      </c>
      <c r="W174" s="102">
        <f t="shared" si="66"/>
        <v>9.8112999999999992</v>
      </c>
      <c r="X174" s="102">
        <f t="shared" si="67"/>
        <v>0</v>
      </c>
      <c r="Y174" s="103">
        <f t="shared" si="68"/>
        <v>-1.6378000000000004</v>
      </c>
      <c r="Z174" s="100">
        <f t="shared" si="69"/>
        <v>-0.14305054545772161</v>
      </c>
      <c r="AA174" s="8"/>
      <c r="AB174" s="8"/>
    </row>
    <row r="175" spans="1:28" x14ac:dyDescent="0.25">
      <c r="A175" s="172" t="s">
        <v>461</v>
      </c>
      <c r="B175" s="52" t="str">
        <f t="shared" si="47"/>
        <v>CARDIAC VALVE &amp; OTH MAJ CARDIOTHORACIC PROC W CARD CATH W CC</v>
      </c>
      <c r="C175" s="49">
        <f t="shared" si="48"/>
        <v>15</v>
      </c>
      <c r="D175" s="49">
        <f t="shared" si="49"/>
        <v>1</v>
      </c>
      <c r="E175" s="49">
        <f t="shared" si="50"/>
        <v>145166.12</v>
      </c>
      <c r="F175" s="49">
        <f t="shared" si="51"/>
        <v>67602.61</v>
      </c>
      <c r="G175" s="158">
        <f t="shared" si="52"/>
        <v>12.13</v>
      </c>
      <c r="H175" s="98"/>
      <c r="I175" s="207">
        <f t="shared" si="53"/>
        <v>15</v>
      </c>
      <c r="J175" s="108">
        <f t="shared" si="54"/>
        <v>145166.12</v>
      </c>
      <c r="K175" s="108">
        <f t="shared" si="55"/>
        <v>67602.61</v>
      </c>
      <c r="L175" s="106">
        <f t="shared" si="56"/>
        <v>12.13</v>
      </c>
      <c r="M175" s="106">
        <f t="shared" si="57"/>
        <v>6.62</v>
      </c>
      <c r="N175" s="106">
        <f t="shared" si="58"/>
        <v>9.35</v>
      </c>
      <c r="O175" s="12">
        <f t="shared" si="59"/>
        <v>1</v>
      </c>
      <c r="P175" s="102">
        <f t="shared" si="60"/>
        <v>5.9687999999999999</v>
      </c>
      <c r="Q175" s="102">
        <f t="shared" si="61"/>
        <v>6.3037999999999998</v>
      </c>
      <c r="R175" s="160" t="str">
        <f t="shared" si="62"/>
        <v>AO</v>
      </c>
      <c r="S175" s="98"/>
      <c r="T175" s="184" t="str">
        <f t="shared" si="63"/>
        <v>A</v>
      </c>
      <c r="U175" s="102">
        <f t="shared" si="64"/>
        <v>8.8303999999999991</v>
      </c>
      <c r="V175" s="102">
        <f t="shared" si="65"/>
        <v>8.8436000000000003</v>
      </c>
      <c r="W175" s="102">
        <f t="shared" si="66"/>
        <v>8.8436000000000003</v>
      </c>
      <c r="X175" s="102">
        <f t="shared" si="67"/>
        <v>0</v>
      </c>
      <c r="Y175" s="103">
        <f t="shared" si="68"/>
        <v>1.3200000000001211E-2</v>
      </c>
      <c r="Z175" s="100">
        <f t="shared" si="69"/>
        <v>1.4948360210184377E-3</v>
      </c>
      <c r="AA175" s="8"/>
      <c r="AB175" s="8"/>
    </row>
    <row r="176" spans="1:28" x14ac:dyDescent="0.25">
      <c r="A176" s="172" t="s">
        <v>462</v>
      </c>
      <c r="B176" s="52" t="str">
        <f t="shared" si="47"/>
        <v>CARDIAC VALVE &amp; OTH MAJ CARDIOTHORACIC PROC W CARD CATH W/O CC/MCC</v>
      </c>
      <c r="C176" s="49">
        <f t="shared" si="48"/>
        <v>2</v>
      </c>
      <c r="D176" s="49">
        <f t="shared" si="49"/>
        <v>0</v>
      </c>
      <c r="E176" s="49">
        <f t="shared" si="50"/>
        <v>133503.70000000001</v>
      </c>
      <c r="F176" s="49">
        <f t="shared" si="51"/>
        <v>16941.41</v>
      </c>
      <c r="G176" s="158">
        <f t="shared" si="52"/>
        <v>10</v>
      </c>
      <c r="H176" s="98"/>
      <c r="I176" s="207">
        <f t="shared" si="53"/>
        <v>2</v>
      </c>
      <c r="J176" s="108">
        <f t="shared" si="54"/>
        <v>133503.70000000001</v>
      </c>
      <c r="K176" s="108">
        <f t="shared" si="55"/>
        <v>16941.41</v>
      </c>
      <c r="L176" s="106">
        <f t="shared" si="56"/>
        <v>5.5</v>
      </c>
      <c r="M176" s="106">
        <f t="shared" si="57"/>
        <v>2</v>
      </c>
      <c r="N176" s="106">
        <f t="shared" si="58"/>
        <v>4.0999999999999996</v>
      </c>
      <c r="O176" s="12">
        <f t="shared" si="59"/>
        <v>0</v>
      </c>
      <c r="P176" s="102">
        <f t="shared" si="60"/>
        <v>0</v>
      </c>
      <c r="Q176" s="102">
        <f t="shared" si="61"/>
        <v>4.4641999999999999</v>
      </c>
      <c r="R176" s="160" t="str">
        <f t="shared" si="62"/>
        <v>MO</v>
      </c>
      <c r="S176" s="98"/>
      <c r="T176" s="184" t="str">
        <f t="shared" si="63"/>
        <v>M</v>
      </c>
      <c r="U176" s="102">
        <f t="shared" si="64"/>
        <v>6.3296000000000001</v>
      </c>
      <c r="V176" s="102">
        <f t="shared" si="65"/>
        <v>6.2628000000000004</v>
      </c>
      <c r="W176" s="102">
        <f t="shared" si="66"/>
        <v>6.2628000000000004</v>
      </c>
      <c r="X176" s="102">
        <f t="shared" si="67"/>
        <v>0</v>
      </c>
      <c r="Y176" s="103">
        <f t="shared" si="68"/>
        <v>-6.6799999999999748E-2</v>
      </c>
      <c r="Z176" s="100">
        <f t="shared" si="69"/>
        <v>-1.0553589484327565E-2</v>
      </c>
      <c r="AA176" s="8"/>
      <c r="AB176" s="8"/>
    </row>
    <row r="177" spans="1:28" x14ac:dyDescent="0.25">
      <c r="A177" s="174" t="s">
        <v>463</v>
      </c>
      <c r="B177" s="142" t="str">
        <f t="shared" si="47"/>
        <v>CARDIAC VALVE &amp; OTH MAJ CARDIOTHORACIC PROC W/O CARD CATH W MCC</v>
      </c>
      <c r="C177" s="143">
        <f t="shared" si="48"/>
        <v>74</v>
      </c>
      <c r="D177" s="143">
        <f t="shared" si="49"/>
        <v>4</v>
      </c>
      <c r="E177" s="143">
        <f t="shared" si="50"/>
        <v>184243.03</v>
      </c>
      <c r="F177" s="143">
        <f t="shared" si="51"/>
        <v>86199.57</v>
      </c>
      <c r="G177" s="159">
        <f t="shared" si="52"/>
        <v>17.64</v>
      </c>
      <c r="H177" s="98"/>
      <c r="I177" s="208">
        <f t="shared" si="53"/>
        <v>74</v>
      </c>
      <c r="J177" s="144">
        <f t="shared" si="54"/>
        <v>184243.03</v>
      </c>
      <c r="K177" s="144">
        <f t="shared" si="55"/>
        <v>86199.57</v>
      </c>
      <c r="L177" s="145">
        <f t="shared" si="56"/>
        <v>17.64</v>
      </c>
      <c r="M177" s="145">
        <f t="shared" si="57"/>
        <v>15.61</v>
      </c>
      <c r="N177" s="145">
        <f t="shared" si="58"/>
        <v>12.47</v>
      </c>
      <c r="O177" s="146">
        <f t="shared" si="59"/>
        <v>1</v>
      </c>
      <c r="P177" s="147">
        <f t="shared" si="60"/>
        <v>7.5754999999999999</v>
      </c>
      <c r="Q177" s="147">
        <f t="shared" si="61"/>
        <v>7.4092000000000002</v>
      </c>
      <c r="R177" s="161" t="str">
        <f t="shared" si="62"/>
        <v>A</v>
      </c>
      <c r="S177" s="98"/>
      <c r="T177" s="185" t="str">
        <f t="shared" si="63"/>
        <v>A</v>
      </c>
      <c r="U177" s="147">
        <f t="shared" si="64"/>
        <v>8.6897000000000002</v>
      </c>
      <c r="V177" s="147">
        <f t="shared" si="65"/>
        <v>10.394399999999999</v>
      </c>
      <c r="W177" s="147">
        <f t="shared" si="66"/>
        <v>10.394399999999999</v>
      </c>
      <c r="X177" s="147">
        <f t="shared" si="67"/>
        <v>0</v>
      </c>
      <c r="Y177" s="104">
        <f t="shared" si="68"/>
        <v>1.704699999999999</v>
      </c>
      <c r="Z177" s="101">
        <f t="shared" si="69"/>
        <v>0.19617478163803112</v>
      </c>
      <c r="AA177" s="8"/>
      <c r="AB177" s="8"/>
    </row>
    <row r="178" spans="1:28" x14ac:dyDescent="0.25">
      <c r="A178" s="172" t="s">
        <v>464</v>
      </c>
      <c r="B178" s="52" t="str">
        <f t="shared" si="47"/>
        <v>CARDIAC VALVE &amp; OTH MAJ CARDIOTHORACIC PROC W/O CARD CATH W CC</v>
      </c>
      <c r="C178" s="49">
        <f t="shared" si="48"/>
        <v>106</v>
      </c>
      <c r="D178" s="49">
        <f t="shared" si="49"/>
        <v>0</v>
      </c>
      <c r="E178" s="49">
        <f t="shared" si="50"/>
        <v>109206.5</v>
      </c>
      <c r="F178" s="49">
        <f t="shared" si="51"/>
        <v>35813.24</v>
      </c>
      <c r="G178" s="158">
        <f t="shared" si="52"/>
        <v>7.69</v>
      </c>
      <c r="H178" s="98"/>
      <c r="I178" s="207">
        <f t="shared" si="53"/>
        <v>105</v>
      </c>
      <c r="J178" s="108">
        <f t="shared" si="54"/>
        <v>108100.37</v>
      </c>
      <c r="K178" s="108">
        <f t="shared" si="55"/>
        <v>34133.699999999997</v>
      </c>
      <c r="L178" s="106">
        <f t="shared" si="56"/>
        <v>7.5</v>
      </c>
      <c r="M178" s="106">
        <f t="shared" si="57"/>
        <v>4.71</v>
      </c>
      <c r="N178" s="106">
        <f t="shared" si="58"/>
        <v>6.45</v>
      </c>
      <c r="O178" s="12">
        <f t="shared" si="59"/>
        <v>1</v>
      </c>
      <c r="P178" s="102">
        <f t="shared" si="60"/>
        <v>4.4447999999999999</v>
      </c>
      <c r="Q178" s="102">
        <f t="shared" si="61"/>
        <v>4.5388000000000002</v>
      </c>
      <c r="R178" s="160" t="str">
        <f t="shared" si="62"/>
        <v>A</v>
      </c>
      <c r="S178" s="98"/>
      <c r="T178" s="184" t="str">
        <f t="shared" si="63"/>
        <v>A</v>
      </c>
      <c r="U178" s="102">
        <f t="shared" si="64"/>
        <v>6.7350000000000003</v>
      </c>
      <c r="V178" s="102">
        <f t="shared" si="65"/>
        <v>6.3674999999999997</v>
      </c>
      <c r="W178" s="102">
        <f t="shared" si="66"/>
        <v>6.3674999999999997</v>
      </c>
      <c r="X178" s="102">
        <f t="shared" si="67"/>
        <v>0</v>
      </c>
      <c r="Y178" s="103">
        <f t="shared" si="68"/>
        <v>-0.3675000000000006</v>
      </c>
      <c r="Z178" s="100">
        <f t="shared" si="69"/>
        <v>-5.456570155902013E-2</v>
      </c>
      <c r="AA178" s="8"/>
      <c r="AB178" s="8"/>
    </row>
    <row r="179" spans="1:28" x14ac:dyDescent="0.25">
      <c r="A179" s="172" t="s">
        <v>465</v>
      </c>
      <c r="B179" s="52" t="str">
        <f t="shared" si="47"/>
        <v>CARDIAC VALVE &amp; OTH MAJ CARDIOTHORACIC PROC W/O CARD CATH W/O CC/MCC</v>
      </c>
      <c r="C179" s="49">
        <f t="shared" si="48"/>
        <v>19</v>
      </c>
      <c r="D179" s="49">
        <f t="shared" si="49"/>
        <v>0</v>
      </c>
      <c r="E179" s="49">
        <f t="shared" si="50"/>
        <v>78910.45</v>
      </c>
      <c r="F179" s="49">
        <f t="shared" si="51"/>
        <v>31534.82</v>
      </c>
      <c r="G179" s="158">
        <f t="shared" si="52"/>
        <v>5.21</v>
      </c>
      <c r="H179" s="98"/>
      <c r="I179" s="207">
        <f t="shared" si="53"/>
        <v>18</v>
      </c>
      <c r="J179" s="108">
        <f t="shared" si="54"/>
        <v>74817.75</v>
      </c>
      <c r="K179" s="108">
        <f t="shared" si="55"/>
        <v>27045.1</v>
      </c>
      <c r="L179" s="106">
        <f t="shared" si="56"/>
        <v>5.1100000000000003</v>
      </c>
      <c r="M179" s="106">
        <f t="shared" si="57"/>
        <v>1.66</v>
      </c>
      <c r="N179" s="106">
        <f t="shared" si="58"/>
        <v>4.8499999999999996</v>
      </c>
      <c r="O179" s="12">
        <f t="shared" si="59"/>
        <v>1</v>
      </c>
      <c r="P179" s="102">
        <f t="shared" si="60"/>
        <v>3.0762999999999998</v>
      </c>
      <c r="Q179" s="102">
        <f t="shared" si="61"/>
        <v>3.1413000000000002</v>
      </c>
      <c r="R179" s="160" t="str">
        <f t="shared" si="62"/>
        <v>A</v>
      </c>
      <c r="S179" s="98"/>
      <c r="T179" s="184" t="str">
        <f t="shared" si="63"/>
        <v>A</v>
      </c>
      <c r="U179" s="102">
        <f t="shared" si="64"/>
        <v>4.4248000000000003</v>
      </c>
      <c r="V179" s="102">
        <f t="shared" si="65"/>
        <v>4.4069000000000003</v>
      </c>
      <c r="W179" s="102">
        <f t="shared" si="66"/>
        <v>4.4069000000000003</v>
      </c>
      <c r="X179" s="102">
        <f t="shared" si="67"/>
        <v>0</v>
      </c>
      <c r="Y179" s="103">
        <f t="shared" si="68"/>
        <v>-1.7900000000000027E-2</v>
      </c>
      <c r="Z179" s="100">
        <f t="shared" si="69"/>
        <v>-4.045380582173211E-3</v>
      </c>
      <c r="AA179" s="8"/>
      <c r="AB179" s="8"/>
    </row>
    <row r="180" spans="1:28" x14ac:dyDescent="0.25">
      <c r="A180" s="172" t="s">
        <v>466</v>
      </c>
      <c r="B180" s="52" t="str">
        <f t="shared" si="47"/>
        <v>CARDIAC DEFIB IMPLANT W CARDIAC CATH W AMI/HF/SHOCK W MCC</v>
      </c>
      <c r="C180" s="49">
        <f t="shared" si="48"/>
        <v>4</v>
      </c>
      <c r="D180" s="49">
        <f t="shared" si="49"/>
        <v>1</v>
      </c>
      <c r="E180" s="49">
        <f t="shared" si="50"/>
        <v>186474.7</v>
      </c>
      <c r="F180" s="49">
        <f t="shared" si="51"/>
        <v>69759.94</v>
      </c>
      <c r="G180" s="158">
        <f t="shared" si="52"/>
        <v>15</v>
      </c>
      <c r="H180" s="98"/>
      <c r="I180" s="207">
        <f t="shared" si="53"/>
        <v>4</v>
      </c>
      <c r="J180" s="108">
        <f t="shared" si="54"/>
        <v>186474.7</v>
      </c>
      <c r="K180" s="108">
        <f t="shared" si="55"/>
        <v>69759.94</v>
      </c>
      <c r="L180" s="106">
        <f t="shared" si="56"/>
        <v>11.1</v>
      </c>
      <c r="M180" s="106">
        <f t="shared" si="57"/>
        <v>6.6</v>
      </c>
      <c r="N180" s="106">
        <f t="shared" si="58"/>
        <v>9.1999999999999993</v>
      </c>
      <c r="O180" s="12">
        <f t="shared" si="59"/>
        <v>0</v>
      </c>
      <c r="P180" s="102">
        <f t="shared" si="60"/>
        <v>7.6673</v>
      </c>
      <c r="Q180" s="102">
        <f t="shared" si="61"/>
        <v>8.3092000000000006</v>
      </c>
      <c r="R180" s="160" t="str">
        <f t="shared" si="62"/>
        <v>M</v>
      </c>
      <c r="S180" s="98"/>
      <c r="T180" s="184" t="str">
        <f t="shared" si="63"/>
        <v>M</v>
      </c>
      <c r="U180" s="102">
        <f t="shared" si="64"/>
        <v>13.3674</v>
      </c>
      <c r="V180" s="102">
        <f t="shared" si="65"/>
        <v>11.657</v>
      </c>
      <c r="W180" s="102">
        <f t="shared" si="66"/>
        <v>11.657</v>
      </c>
      <c r="X180" s="102">
        <f t="shared" si="67"/>
        <v>0</v>
      </c>
      <c r="Y180" s="103">
        <f t="shared" si="68"/>
        <v>-1.7103999999999999</v>
      </c>
      <c r="Z180" s="100">
        <f t="shared" si="69"/>
        <v>-0.12795307988090429</v>
      </c>
      <c r="AA180" s="8"/>
      <c r="AB180" s="8"/>
    </row>
    <row r="181" spans="1:28" x14ac:dyDescent="0.25">
      <c r="A181" s="172" t="s">
        <v>467</v>
      </c>
      <c r="B181" s="52" t="str">
        <f t="shared" si="47"/>
        <v>CARDIAC DEFIB IMPLANT W CARDIAC CATH W AMI/HF/SHOCK W/O MCC</v>
      </c>
      <c r="C181" s="49">
        <f t="shared" si="48"/>
        <v>1</v>
      </c>
      <c r="D181" s="49">
        <f t="shared" si="49"/>
        <v>0</v>
      </c>
      <c r="E181" s="49">
        <f t="shared" si="50"/>
        <v>118553.28</v>
      </c>
      <c r="F181" s="49">
        <f t="shared" si="51"/>
        <v>0</v>
      </c>
      <c r="G181" s="158">
        <f t="shared" si="52"/>
        <v>4</v>
      </c>
      <c r="H181" s="98"/>
      <c r="I181" s="207">
        <f t="shared" si="53"/>
        <v>1</v>
      </c>
      <c r="J181" s="108">
        <f t="shared" si="54"/>
        <v>118553.28</v>
      </c>
      <c r="K181" s="108">
        <f t="shared" si="55"/>
        <v>0</v>
      </c>
      <c r="L181" s="106">
        <f t="shared" si="56"/>
        <v>6.4</v>
      </c>
      <c r="M181" s="106">
        <f t="shared" si="57"/>
        <v>0</v>
      </c>
      <c r="N181" s="106">
        <f t="shared" si="58"/>
        <v>5.3</v>
      </c>
      <c r="O181" s="12">
        <f t="shared" si="59"/>
        <v>0</v>
      </c>
      <c r="P181" s="102">
        <f t="shared" si="60"/>
        <v>0</v>
      </c>
      <c r="Q181" s="102">
        <f t="shared" si="61"/>
        <v>6.4905999999999997</v>
      </c>
      <c r="R181" s="160" t="str">
        <f t="shared" si="62"/>
        <v>M</v>
      </c>
      <c r="S181" s="98"/>
      <c r="T181" s="184" t="str">
        <f t="shared" si="63"/>
        <v>M</v>
      </c>
      <c r="U181" s="102">
        <f t="shared" si="64"/>
        <v>10.148</v>
      </c>
      <c r="V181" s="102">
        <f t="shared" si="65"/>
        <v>9.1057000000000006</v>
      </c>
      <c r="W181" s="102">
        <f t="shared" si="66"/>
        <v>9.1057000000000006</v>
      </c>
      <c r="X181" s="102">
        <f t="shared" si="67"/>
        <v>0</v>
      </c>
      <c r="Y181" s="103">
        <f t="shared" si="68"/>
        <v>-1.0422999999999991</v>
      </c>
      <c r="Z181" s="100">
        <f t="shared" si="69"/>
        <v>-0.1027098935750886</v>
      </c>
      <c r="AA181" s="8"/>
      <c r="AB181" s="8"/>
    </row>
    <row r="182" spans="1:28" x14ac:dyDescent="0.25">
      <c r="A182" s="174" t="s">
        <v>468</v>
      </c>
      <c r="B182" s="142" t="str">
        <f t="shared" si="47"/>
        <v>CARDIAC DEFIB IMPLANT W CARDIAC CATH W/O AMI/HF/SHOCK W MCC</v>
      </c>
      <c r="C182" s="143">
        <f t="shared" si="48"/>
        <v>4</v>
      </c>
      <c r="D182" s="143">
        <f t="shared" si="49"/>
        <v>0</v>
      </c>
      <c r="E182" s="143">
        <f t="shared" si="50"/>
        <v>49581.02</v>
      </c>
      <c r="F182" s="143">
        <f t="shared" si="51"/>
        <v>24770.22</v>
      </c>
      <c r="G182" s="159">
        <f t="shared" si="52"/>
        <v>4.25</v>
      </c>
      <c r="H182" s="98"/>
      <c r="I182" s="208">
        <f t="shared" si="53"/>
        <v>4</v>
      </c>
      <c r="J182" s="144">
        <f t="shared" si="54"/>
        <v>49581.02</v>
      </c>
      <c r="K182" s="144">
        <f t="shared" si="55"/>
        <v>24770.22</v>
      </c>
      <c r="L182" s="145">
        <f t="shared" si="56"/>
        <v>9.6</v>
      </c>
      <c r="M182" s="145">
        <f t="shared" si="57"/>
        <v>2.17</v>
      </c>
      <c r="N182" s="145">
        <f t="shared" si="58"/>
        <v>7.7</v>
      </c>
      <c r="O182" s="146">
        <f t="shared" si="59"/>
        <v>0</v>
      </c>
      <c r="P182" s="147">
        <f t="shared" si="60"/>
        <v>2.0386000000000002</v>
      </c>
      <c r="Q182" s="147">
        <f t="shared" si="61"/>
        <v>7.5815999999999999</v>
      </c>
      <c r="R182" s="161" t="str">
        <f t="shared" si="62"/>
        <v>M</v>
      </c>
      <c r="S182" s="98"/>
      <c r="T182" s="185" t="str">
        <f t="shared" si="63"/>
        <v>M</v>
      </c>
      <c r="U182" s="147">
        <f t="shared" si="64"/>
        <v>11.564500000000001</v>
      </c>
      <c r="V182" s="147">
        <f t="shared" si="65"/>
        <v>10.636200000000001</v>
      </c>
      <c r="W182" s="147">
        <f t="shared" si="66"/>
        <v>10.636200000000001</v>
      </c>
      <c r="X182" s="147">
        <f t="shared" si="67"/>
        <v>0</v>
      </c>
      <c r="Y182" s="104">
        <f t="shared" si="68"/>
        <v>-0.92830000000000013</v>
      </c>
      <c r="Z182" s="101">
        <f t="shared" si="69"/>
        <v>-8.0271520601841853E-2</v>
      </c>
      <c r="AA182" s="8"/>
      <c r="AB182" s="8"/>
    </row>
    <row r="183" spans="1:28" x14ac:dyDescent="0.25">
      <c r="A183" s="172" t="s">
        <v>469</v>
      </c>
      <c r="B183" s="52" t="str">
        <f t="shared" si="47"/>
        <v>CARDIAC DEFIB IMPLANT W CARDIAC CATH W/O AMI/HF/SHOCK W/O MCC</v>
      </c>
      <c r="C183" s="49">
        <f t="shared" si="48"/>
        <v>6</v>
      </c>
      <c r="D183" s="49">
        <f t="shared" si="49"/>
        <v>0</v>
      </c>
      <c r="E183" s="49">
        <f t="shared" si="50"/>
        <v>91798.28</v>
      </c>
      <c r="F183" s="49">
        <f t="shared" si="51"/>
        <v>25033.57</v>
      </c>
      <c r="G183" s="158">
        <f t="shared" si="52"/>
        <v>4.5</v>
      </c>
      <c r="H183" s="98"/>
      <c r="I183" s="207">
        <f t="shared" si="53"/>
        <v>6</v>
      </c>
      <c r="J183" s="108">
        <f t="shared" si="54"/>
        <v>91798.28</v>
      </c>
      <c r="K183" s="108">
        <f t="shared" si="55"/>
        <v>25033.57</v>
      </c>
      <c r="L183" s="106">
        <f t="shared" si="56"/>
        <v>4.8</v>
      </c>
      <c r="M183" s="106">
        <f t="shared" si="57"/>
        <v>1.89</v>
      </c>
      <c r="N183" s="106">
        <f t="shared" si="58"/>
        <v>4.0999999999999996</v>
      </c>
      <c r="O183" s="12">
        <f t="shared" si="59"/>
        <v>0</v>
      </c>
      <c r="P183" s="102">
        <f t="shared" si="60"/>
        <v>3.7745000000000002</v>
      </c>
      <c r="Q183" s="102">
        <f t="shared" si="61"/>
        <v>5.8403</v>
      </c>
      <c r="R183" s="160" t="str">
        <f t="shared" si="62"/>
        <v>M</v>
      </c>
      <c r="S183" s="98"/>
      <c r="T183" s="184" t="str">
        <f t="shared" si="63"/>
        <v>M</v>
      </c>
      <c r="U183" s="102">
        <f t="shared" si="64"/>
        <v>8.9185999999999996</v>
      </c>
      <c r="V183" s="102">
        <f t="shared" si="65"/>
        <v>8.1934000000000005</v>
      </c>
      <c r="W183" s="102">
        <f t="shared" si="66"/>
        <v>8.1934000000000005</v>
      </c>
      <c r="X183" s="102">
        <f t="shared" si="67"/>
        <v>0</v>
      </c>
      <c r="Y183" s="103">
        <f t="shared" si="68"/>
        <v>-0.72519999999999918</v>
      </c>
      <c r="Z183" s="100">
        <f t="shared" si="69"/>
        <v>-8.131321059359084E-2</v>
      </c>
      <c r="AA183" s="8"/>
      <c r="AB183" s="8"/>
    </row>
    <row r="184" spans="1:28" x14ac:dyDescent="0.25">
      <c r="A184" s="172" t="s">
        <v>470</v>
      </c>
      <c r="B184" s="52" t="str">
        <f t="shared" si="47"/>
        <v>CARDIAC DEFIBRILLATOR IMPLANT W/O CARDIAC CATH W MCC</v>
      </c>
      <c r="C184" s="49">
        <f t="shared" si="48"/>
        <v>11</v>
      </c>
      <c r="D184" s="49">
        <f t="shared" si="49"/>
        <v>0</v>
      </c>
      <c r="E184" s="49">
        <f t="shared" si="50"/>
        <v>143535.98000000001</v>
      </c>
      <c r="F184" s="49">
        <f t="shared" si="51"/>
        <v>73092.5</v>
      </c>
      <c r="G184" s="158">
        <f t="shared" si="52"/>
        <v>12.27</v>
      </c>
      <c r="H184" s="98"/>
      <c r="I184" s="207">
        <f t="shared" si="53"/>
        <v>11</v>
      </c>
      <c r="J184" s="108">
        <f t="shared" si="54"/>
        <v>143535.98000000001</v>
      </c>
      <c r="K184" s="108">
        <f t="shared" si="55"/>
        <v>73092.5</v>
      </c>
      <c r="L184" s="106">
        <f t="shared" si="56"/>
        <v>12.27</v>
      </c>
      <c r="M184" s="106">
        <f t="shared" si="57"/>
        <v>12.08</v>
      </c>
      <c r="N184" s="106">
        <f t="shared" si="58"/>
        <v>8.2200000000000006</v>
      </c>
      <c r="O184" s="12">
        <f t="shared" si="59"/>
        <v>1</v>
      </c>
      <c r="P184" s="102">
        <f t="shared" si="60"/>
        <v>5.9017999999999997</v>
      </c>
      <c r="Q184" s="102">
        <f t="shared" si="61"/>
        <v>5.4397000000000002</v>
      </c>
      <c r="R184" s="160" t="str">
        <f t="shared" si="62"/>
        <v>A</v>
      </c>
      <c r="S184" s="98"/>
      <c r="T184" s="184" t="str">
        <f t="shared" si="63"/>
        <v>A</v>
      </c>
      <c r="U184" s="102">
        <f t="shared" si="64"/>
        <v>6.9413</v>
      </c>
      <c r="V184" s="102">
        <f t="shared" si="65"/>
        <v>7.6314000000000002</v>
      </c>
      <c r="W184" s="102">
        <f t="shared" si="66"/>
        <v>7.6314000000000002</v>
      </c>
      <c r="X184" s="102">
        <f t="shared" si="67"/>
        <v>0</v>
      </c>
      <c r="Y184" s="103">
        <f t="shared" si="68"/>
        <v>0.69010000000000016</v>
      </c>
      <c r="Z184" s="100">
        <f t="shared" si="69"/>
        <v>9.9419417112068365E-2</v>
      </c>
      <c r="AA184" s="8"/>
      <c r="AB184" s="8"/>
    </row>
    <row r="185" spans="1:28" x14ac:dyDescent="0.25">
      <c r="A185" s="172" t="s">
        <v>471</v>
      </c>
      <c r="B185" s="52" t="str">
        <f t="shared" si="47"/>
        <v>CARDIAC DEFIBRILLATOR IMPLANT W/O CARDIAC CATH W/O MCC</v>
      </c>
      <c r="C185" s="49">
        <f t="shared" si="48"/>
        <v>42</v>
      </c>
      <c r="D185" s="49">
        <f t="shared" si="49"/>
        <v>0</v>
      </c>
      <c r="E185" s="49">
        <f t="shared" si="50"/>
        <v>76239.37</v>
      </c>
      <c r="F185" s="49">
        <f t="shared" si="51"/>
        <v>36938.86</v>
      </c>
      <c r="G185" s="158">
        <f t="shared" si="52"/>
        <v>2.76</v>
      </c>
      <c r="H185" s="98"/>
      <c r="I185" s="207">
        <f t="shared" si="53"/>
        <v>42</v>
      </c>
      <c r="J185" s="108">
        <f t="shared" si="54"/>
        <v>76239.37</v>
      </c>
      <c r="K185" s="108">
        <f t="shared" si="55"/>
        <v>36938.86</v>
      </c>
      <c r="L185" s="106">
        <f t="shared" si="56"/>
        <v>2.76</v>
      </c>
      <c r="M185" s="106">
        <f t="shared" si="57"/>
        <v>2.36</v>
      </c>
      <c r="N185" s="106">
        <f t="shared" si="58"/>
        <v>2.0699999999999998</v>
      </c>
      <c r="O185" s="12">
        <f t="shared" si="59"/>
        <v>1</v>
      </c>
      <c r="P185" s="102">
        <f t="shared" si="60"/>
        <v>3.1347</v>
      </c>
      <c r="Q185" s="102">
        <f t="shared" si="61"/>
        <v>3.2010000000000001</v>
      </c>
      <c r="R185" s="160" t="str">
        <f t="shared" si="62"/>
        <v>A</v>
      </c>
      <c r="S185" s="98"/>
      <c r="T185" s="184" t="str">
        <f t="shared" si="63"/>
        <v>A</v>
      </c>
      <c r="U185" s="102">
        <f t="shared" si="64"/>
        <v>4.7449000000000003</v>
      </c>
      <c r="V185" s="102">
        <f t="shared" si="65"/>
        <v>4.4907000000000004</v>
      </c>
      <c r="W185" s="102">
        <f t="shared" si="66"/>
        <v>4.4907000000000004</v>
      </c>
      <c r="X185" s="102">
        <f t="shared" si="67"/>
        <v>0</v>
      </c>
      <c r="Y185" s="103">
        <f t="shared" si="68"/>
        <v>-0.25419999999999998</v>
      </c>
      <c r="Z185" s="100">
        <f t="shared" si="69"/>
        <v>-5.3573310291049329E-2</v>
      </c>
      <c r="AA185" s="8"/>
      <c r="AB185" s="8"/>
    </row>
    <row r="186" spans="1:28" x14ac:dyDescent="0.25">
      <c r="A186" s="172" t="s">
        <v>472</v>
      </c>
      <c r="B186" s="52" t="str">
        <f t="shared" si="47"/>
        <v>OTHER CARDIOTHORACIC PROCEDURES W MCC</v>
      </c>
      <c r="C186" s="49">
        <f t="shared" si="48"/>
        <v>25</v>
      </c>
      <c r="D186" s="49">
        <f t="shared" si="49"/>
        <v>1</v>
      </c>
      <c r="E186" s="49">
        <f t="shared" si="50"/>
        <v>171568.72</v>
      </c>
      <c r="F186" s="49">
        <f t="shared" si="51"/>
        <v>84519.360000000001</v>
      </c>
      <c r="G186" s="158">
        <f t="shared" si="52"/>
        <v>14.4</v>
      </c>
      <c r="H186" s="98"/>
      <c r="I186" s="207">
        <f t="shared" si="53"/>
        <v>24</v>
      </c>
      <c r="J186" s="108">
        <f t="shared" si="54"/>
        <v>160370.09</v>
      </c>
      <c r="K186" s="108">
        <f t="shared" si="55"/>
        <v>65619.66</v>
      </c>
      <c r="L186" s="106">
        <f t="shared" si="56"/>
        <v>13.13</v>
      </c>
      <c r="M186" s="106">
        <f t="shared" si="57"/>
        <v>8.41</v>
      </c>
      <c r="N186" s="106">
        <f t="shared" si="58"/>
        <v>10.98</v>
      </c>
      <c r="O186" s="12">
        <f t="shared" si="59"/>
        <v>1</v>
      </c>
      <c r="P186" s="102">
        <f t="shared" si="60"/>
        <v>6.5940000000000003</v>
      </c>
      <c r="Q186" s="102">
        <f t="shared" si="61"/>
        <v>6.4782000000000002</v>
      </c>
      <c r="R186" s="160" t="str">
        <f t="shared" si="62"/>
        <v>A</v>
      </c>
      <c r="S186" s="98"/>
      <c r="T186" s="184" t="str">
        <f t="shared" si="63"/>
        <v>A</v>
      </c>
      <c r="U186" s="102">
        <f t="shared" si="64"/>
        <v>7.0716000000000001</v>
      </c>
      <c r="V186" s="102">
        <f t="shared" si="65"/>
        <v>9.0883000000000003</v>
      </c>
      <c r="W186" s="102">
        <f t="shared" si="66"/>
        <v>9.0883000000000003</v>
      </c>
      <c r="X186" s="102">
        <f t="shared" si="67"/>
        <v>0</v>
      </c>
      <c r="Y186" s="103">
        <f t="shared" si="68"/>
        <v>2.0167000000000002</v>
      </c>
      <c r="Z186" s="100">
        <f t="shared" si="69"/>
        <v>0.28518298546297871</v>
      </c>
      <c r="AA186" s="8"/>
      <c r="AB186" s="8"/>
    </row>
    <row r="187" spans="1:28" x14ac:dyDescent="0.25">
      <c r="A187" s="174" t="s">
        <v>473</v>
      </c>
      <c r="B187" s="142" t="str">
        <f t="shared" si="47"/>
        <v>OTHER CARDIOTHORACIC PROCEDURES W/O MCC</v>
      </c>
      <c r="C187" s="143">
        <f t="shared" si="48"/>
        <v>38</v>
      </c>
      <c r="D187" s="143">
        <f t="shared" si="49"/>
        <v>0</v>
      </c>
      <c r="E187" s="143">
        <f t="shared" si="50"/>
        <v>77274.13</v>
      </c>
      <c r="F187" s="143">
        <f t="shared" si="51"/>
        <v>20841.189999999999</v>
      </c>
      <c r="G187" s="159">
        <f t="shared" si="52"/>
        <v>5.79</v>
      </c>
      <c r="H187" s="98"/>
      <c r="I187" s="208">
        <f t="shared" si="53"/>
        <v>36</v>
      </c>
      <c r="J187" s="144">
        <f t="shared" si="54"/>
        <v>74302.179999999993</v>
      </c>
      <c r="K187" s="144">
        <f t="shared" si="55"/>
        <v>16999.37</v>
      </c>
      <c r="L187" s="145">
        <f t="shared" si="56"/>
        <v>5.53</v>
      </c>
      <c r="M187" s="145">
        <f t="shared" si="57"/>
        <v>2.79</v>
      </c>
      <c r="N187" s="145">
        <f t="shared" si="58"/>
        <v>4.87</v>
      </c>
      <c r="O187" s="146">
        <f t="shared" si="59"/>
        <v>1</v>
      </c>
      <c r="P187" s="147">
        <f t="shared" si="60"/>
        <v>3.0550999999999999</v>
      </c>
      <c r="Q187" s="147">
        <f t="shared" si="61"/>
        <v>3.1196000000000002</v>
      </c>
      <c r="R187" s="161" t="str">
        <f t="shared" si="62"/>
        <v>A</v>
      </c>
      <c r="S187" s="98"/>
      <c r="T187" s="185" t="str">
        <f t="shared" si="63"/>
        <v>A</v>
      </c>
      <c r="U187" s="147">
        <f t="shared" si="64"/>
        <v>4.4989999999999997</v>
      </c>
      <c r="V187" s="147">
        <f t="shared" si="65"/>
        <v>4.3765000000000001</v>
      </c>
      <c r="W187" s="147">
        <f t="shared" si="66"/>
        <v>4.3765000000000001</v>
      </c>
      <c r="X187" s="147">
        <f t="shared" si="67"/>
        <v>0</v>
      </c>
      <c r="Y187" s="104">
        <f t="shared" si="68"/>
        <v>-0.12249999999999961</v>
      </c>
      <c r="Z187" s="101">
        <f t="shared" si="69"/>
        <v>-2.7228272949544257E-2</v>
      </c>
      <c r="AA187" s="8"/>
      <c r="AB187" s="8"/>
    </row>
    <row r="188" spans="1:28" x14ac:dyDescent="0.25">
      <c r="A188" s="172" t="s">
        <v>474</v>
      </c>
      <c r="B188" s="52" t="str">
        <f t="shared" si="47"/>
        <v>CORONARY BYPASS W PTCA W MCC</v>
      </c>
      <c r="C188" s="49">
        <f t="shared" si="48"/>
        <v>12</v>
      </c>
      <c r="D188" s="49">
        <f t="shared" si="49"/>
        <v>1</v>
      </c>
      <c r="E188" s="49">
        <f t="shared" si="50"/>
        <v>172810.17</v>
      </c>
      <c r="F188" s="49">
        <f t="shared" si="51"/>
        <v>57665.64</v>
      </c>
      <c r="G188" s="158">
        <f t="shared" si="52"/>
        <v>13.67</v>
      </c>
      <c r="H188" s="98"/>
      <c r="I188" s="207">
        <f t="shared" si="53"/>
        <v>12</v>
      </c>
      <c r="J188" s="108">
        <f t="shared" si="54"/>
        <v>172810.17</v>
      </c>
      <c r="K188" s="108">
        <f t="shared" si="55"/>
        <v>57665.64</v>
      </c>
      <c r="L188" s="106">
        <f t="shared" si="56"/>
        <v>13.67</v>
      </c>
      <c r="M188" s="106">
        <f t="shared" si="57"/>
        <v>4.78</v>
      </c>
      <c r="N188" s="106">
        <f t="shared" si="58"/>
        <v>12.72</v>
      </c>
      <c r="O188" s="12">
        <f t="shared" si="59"/>
        <v>1</v>
      </c>
      <c r="P188" s="102">
        <f t="shared" si="60"/>
        <v>7.1055000000000001</v>
      </c>
      <c r="Q188" s="102">
        <f t="shared" si="61"/>
        <v>7.1064999999999996</v>
      </c>
      <c r="R188" s="160" t="str">
        <f t="shared" si="62"/>
        <v>A</v>
      </c>
      <c r="S188" s="98"/>
      <c r="T188" s="184" t="str">
        <f t="shared" si="63"/>
        <v>M</v>
      </c>
      <c r="U188" s="102">
        <f t="shared" si="64"/>
        <v>12.7797</v>
      </c>
      <c r="V188" s="102">
        <f t="shared" si="65"/>
        <v>9.9696999999999996</v>
      </c>
      <c r="W188" s="102">
        <f t="shared" si="66"/>
        <v>9.9696999999999996</v>
      </c>
      <c r="X188" s="102">
        <f t="shared" si="67"/>
        <v>0</v>
      </c>
      <c r="Y188" s="103">
        <f t="shared" si="68"/>
        <v>-2.8100000000000005</v>
      </c>
      <c r="Z188" s="100">
        <f t="shared" si="69"/>
        <v>-0.21987996588339323</v>
      </c>
      <c r="AA188" s="8"/>
      <c r="AB188" s="8"/>
    </row>
    <row r="189" spans="1:28" x14ac:dyDescent="0.25">
      <c r="A189" s="172" t="s">
        <v>475</v>
      </c>
      <c r="B189" s="52" t="str">
        <f t="shared" si="47"/>
        <v>CORONARY BYPASS W PTCA W/O MCC</v>
      </c>
      <c r="C189" s="49">
        <f t="shared" si="48"/>
        <v>13</v>
      </c>
      <c r="D189" s="49">
        <f t="shared" si="49"/>
        <v>0</v>
      </c>
      <c r="E189" s="49">
        <f t="shared" si="50"/>
        <v>133302.10999999999</v>
      </c>
      <c r="F189" s="49">
        <f t="shared" si="51"/>
        <v>31799.47</v>
      </c>
      <c r="G189" s="158">
        <f t="shared" si="52"/>
        <v>9.69</v>
      </c>
      <c r="H189" s="98"/>
      <c r="I189" s="207">
        <f t="shared" si="53"/>
        <v>12</v>
      </c>
      <c r="J189" s="108">
        <f t="shared" si="54"/>
        <v>127055.97</v>
      </c>
      <c r="K189" s="108">
        <f t="shared" si="55"/>
        <v>24254.63</v>
      </c>
      <c r="L189" s="106">
        <f t="shared" si="56"/>
        <v>9.75</v>
      </c>
      <c r="M189" s="106">
        <f t="shared" si="57"/>
        <v>2.42</v>
      </c>
      <c r="N189" s="106">
        <f t="shared" si="58"/>
        <v>9.48</v>
      </c>
      <c r="O189" s="12">
        <f t="shared" si="59"/>
        <v>1</v>
      </c>
      <c r="P189" s="102">
        <f t="shared" si="60"/>
        <v>5.2241999999999997</v>
      </c>
      <c r="Q189" s="102">
        <f t="shared" si="61"/>
        <v>5.3346999999999998</v>
      </c>
      <c r="R189" s="160" t="str">
        <f t="shared" si="62"/>
        <v>A</v>
      </c>
      <c r="S189" s="98"/>
      <c r="T189" s="184" t="str">
        <f t="shared" si="63"/>
        <v>M</v>
      </c>
      <c r="U189" s="102">
        <f t="shared" si="64"/>
        <v>9.1988000000000003</v>
      </c>
      <c r="V189" s="102">
        <f t="shared" si="65"/>
        <v>7.4840999999999998</v>
      </c>
      <c r="W189" s="102">
        <f t="shared" si="66"/>
        <v>7.4840999999999998</v>
      </c>
      <c r="X189" s="102">
        <f t="shared" si="67"/>
        <v>0</v>
      </c>
      <c r="Y189" s="103">
        <f t="shared" si="68"/>
        <v>-1.7147000000000006</v>
      </c>
      <c r="Z189" s="100">
        <f t="shared" si="69"/>
        <v>-0.18640474844544946</v>
      </c>
      <c r="AA189" s="8"/>
      <c r="AB189" s="8"/>
    </row>
    <row r="190" spans="1:28" x14ac:dyDescent="0.25">
      <c r="A190" s="172" t="s">
        <v>477</v>
      </c>
      <c r="B190" s="52" t="str">
        <f t="shared" si="47"/>
        <v>CORONARY BYPASS W CARDIAC CATH W MCC</v>
      </c>
      <c r="C190" s="49">
        <f t="shared" si="48"/>
        <v>85</v>
      </c>
      <c r="D190" s="49">
        <f t="shared" si="49"/>
        <v>2</v>
      </c>
      <c r="E190" s="49">
        <f t="shared" si="50"/>
        <v>165506.57999999999</v>
      </c>
      <c r="F190" s="49">
        <f t="shared" si="51"/>
        <v>90942.720000000001</v>
      </c>
      <c r="G190" s="158">
        <f t="shared" si="52"/>
        <v>15.05</v>
      </c>
      <c r="H190" s="98"/>
      <c r="I190" s="207">
        <f t="shared" si="53"/>
        <v>83</v>
      </c>
      <c r="J190" s="108">
        <f t="shared" si="54"/>
        <v>155367.94</v>
      </c>
      <c r="K190" s="108">
        <f t="shared" si="55"/>
        <v>62001.02</v>
      </c>
      <c r="L190" s="106">
        <f t="shared" si="56"/>
        <v>14.14</v>
      </c>
      <c r="M190" s="106">
        <f t="shared" si="57"/>
        <v>6.27</v>
      </c>
      <c r="N190" s="106">
        <f t="shared" si="58"/>
        <v>12.79</v>
      </c>
      <c r="O190" s="12">
        <f t="shared" si="59"/>
        <v>1</v>
      </c>
      <c r="P190" s="102">
        <f t="shared" si="60"/>
        <v>6.3883000000000001</v>
      </c>
      <c r="Q190" s="102">
        <f t="shared" si="61"/>
        <v>5.9968000000000004</v>
      </c>
      <c r="R190" s="160" t="str">
        <f t="shared" si="62"/>
        <v>A</v>
      </c>
      <c r="S190" s="98"/>
      <c r="T190" s="184" t="str">
        <f t="shared" si="63"/>
        <v>A</v>
      </c>
      <c r="U190" s="102">
        <f t="shared" si="64"/>
        <v>8.0235000000000003</v>
      </c>
      <c r="V190" s="102">
        <f t="shared" si="65"/>
        <v>8.4129000000000005</v>
      </c>
      <c r="W190" s="102">
        <f t="shared" si="66"/>
        <v>8.4129000000000005</v>
      </c>
      <c r="X190" s="102">
        <f t="shared" si="67"/>
        <v>0</v>
      </c>
      <c r="Y190" s="103">
        <f t="shared" si="68"/>
        <v>0.38940000000000019</v>
      </c>
      <c r="Z190" s="100">
        <f t="shared" si="69"/>
        <v>4.8532435969340086E-2</v>
      </c>
      <c r="AA190" s="8"/>
      <c r="AB190" s="8"/>
    </row>
    <row r="191" spans="1:28" x14ac:dyDescent="0.25">
      <c r="A191" s="172" t="s">
        <v>478</v>
      </c>
      <c r="B191" s="52" t="str">
        <f t="shared" si="47"/>
        <v>CORONARY BYPASS W CARDIAC CATH W/O MCC</v>
      </c>
      <c r="C191" s="49">
        <f t="shared" si="48"/>
        <v>176</v>
      </c>
      <c r="D191" s="49">
        <f t="shared" si="49"/>
        <v>5</v>
      </c>
      <c r="E191" s="49">
        <f t="shared" si="50"/>
        <v>113787.21</v>
      </c>
      <c r="F191" s="49">
        <f t="shared" si="51"/>
        <v>33635.54</v>
      </c>
      <c r="G191" s="158">
        <f t="shared" si="52"/>
        <v>9.7799999999999994</v>
      </c>
      <c r="H191" s="98"/>
      <c r="I191" s="207">
        <f t="shared" si="53"/>
        <v>175</v>
      </c>
      <c r="J191" s="108">
        <f t="shared" si="54"/>
        <v>112914.68</v>
      </c>
      <c r="K191" s="108">
        <f t="shared" si="55"/>
        <v>31683.19</v>
      </c>
      <c r="L191" s="106">
        <f t="shared" si="56"/>
        <v>9.67</v>
      </c>
      <c r="M191" s="106">
        <f t="shared" si="57"/>
        <v>3.77</v>
      </c>
      <c r="N191" s="106">
        <f t="shared" si="58"/>
        <v>8.9499999999999993</v>
      </c>
      <c r="O191" s="12">
        <f t="shared" si="59"/>
        <v>1</v>
      </c>
      <c r="P191" s="102">
        <f t="shared" si="60"/>
        <v>4.6426999999999996</v>
      </c>
      <c r="Q191" s="102">
        <f t="shared" si="61"/>
        <v>4.7408999999999999</v>
      </c>
      <c r="R191" s="160" t="str">
        <f t="shared" si="62"/>
        <v>A</v>
      </c>
      <c r="S191" s="98"/>
      <c r="T191" s="184" t="str">
        <f t="shared" si="63"/>
        <v>A</v>
      </c>
      <c r="U191" s="102">
        <f t="shared" si="64"/>
        <v>6.1738</v>
      </c>
      <c r="V191" s="102">
        <f t="shared" si="65"/>
        <v>6.6509999999999998</v>
      </c>
      <c r="W191" s="102">
        <f t="shared" si="66"/>
        <v>6.6509999999999998</v>
      </c>
      <c r="X191" s="102">
        <f t="shared" si="67"/>
        <v>0</v>
      </c>
      <c r="Y191" s="103">
        <f t="shared" si="68"/>
        <v>0.47719999999999985</v>
      </c>
      <c r="Z191" s="100">
        <f t="shared" si="69"/>
        <v>7.7294372995561869E-2</v>
      </c>
      <c r="AA191" s="8"/>
      <c r="AB191" s="8"/>
    </row>
    <row r="192" spans="1:28" x14ac:dyDescent="0.25">
      <c r="A192" s="174" t="s">
        <v>479</v>
      </c>
      <c r="B192" s="142" t="str">
        <f t="shared" si="47"/>
        <v>CORONARY BYPASS W/O CARDIAC CATH W MCC</v>
      </c>
      <c r="C192" s="143">
        <f t="shared" si="48"/>
        <v>90</v>
      </c>
      <c r="D192" s="143">
        <f t="shared" si="49"/>
        <v>1</v>
      </c>
      <c r="E192" s="143">
        <f t="shared" si="50"/>
        <v>115160.59</v>
      </c>
      <c r="F192" s="143">
        <f t="shared" si="51"/>
        <v>57028.08</v>
      </c>
      <c r="G192" s="159">
        <f t="shared" si="52"/>
        <v>10.74</v>
      </c>
      <c r="H192" s="98"/>
      <c r="I192" s="208">
        <f t="shared" si="53"/>
        <v>89</v>
      </c>
      <c r="J192" s="144">
        <f t="shared" si="54"/>
        <v>110520.88</v>
      </c>
      <c r="K192" s="144">
        <f t="shared" si="55"/>
        <v>36760.31</v>
      </c>
      <c r="L192" s="145">
        <f t="shared" si="56"/>
        <v>10.48</v>
      </c>
      <c r="M192" s="145">
        <f t="shared" si="57"/>
        <v>5.84</v>
      </c>
      <c r="N192" s="145">
        <f t="shared" si="58"/>
        <v>9.25</v>
      </c>
      <c r="O192" s="146">
        <f t="shared" si="59"/>
        <v>1</v>
      </c>
      <c r="P192" s="147">
        <f t="shared" si="60"/>
        <v>4.5442999999999998</v>
      </c>
      <c r="Q192" s="147">
        <f t="shared" si="61"/>
        <v>4.4524999999999997</v>
      </c>
      <c r="R192" s="161" t="str">
        <f t="shared" si="62"/>
        <v>A</v>
      </c>
      <c r="S192" s="98"/>
      <c r="T192" s="185" t="str">
        <f t="shared" si="63"/>
        <v>A</v>
      </c>
      <c r="U192" s="147">
        <f t="shared" si="64"/>
        <v>7.0495000000000001</v>
      </c>
      <c r="V192" s="147">
        <f t="shared" si="65"/>
        <v>6.2464000000000004</v>
      </c>
      <c r="W192" s="147">
        <f t="shared" si="66"/>
        <v>6.2464000000000004</v>
      </c>
      <c r="X192" s="147">
        <f t="shared" si="67"/>
        <v>0</v>
      </c>
      <c r="Y192" s="104">
        <f t="shared" si="68"/>
        <v>-0.8030999999999997</v>
      </c>
      <c r="Z192" s="101">
        <f t="shared" si="69"/>
        <v>-0.11392297326051488</v>
      </c>
      <c r="AA192" s="8"/>
      <c r="AB192" s="8"/>
    </row>
    <row r="193" spans="1:28" x14ac:dyDescent="0.25">
      <c r="A193" s="172" t="s">
        <v>480</v>
      </c>
      <c r="B193" s="52" t="str">
        <f t="shared" si="47"/>
        <v>CORONARY BYPASS W/O CARDIAC CATH W/O MCC</v>
      </c>
      <c r="C193" s="49">
        <f t="shared" si="48"/>
        <v>210</v>
      </c>
      <c r="D193" s="49">
        <f t="shared" si="49"/>
        <v>2</v>
      </c>
      <c r="E193" s="49">
        <f t="shared" si="50"/>
        <v>86709.55</v>
      </c>
      <c r="F193" s="49">
        <f t="shared" si="51"/>
        <v>27293.279999999999</v>
      </c>
      <c r="G193" s="158">
        <f t="shared" si="52"/>
        <v>7.17</v>
      </c>
      <c r="H193" s="98"/>
      <c r="I193" s="207">
        <f t="shared" si="53"/>
        <v>208</v>
      </c>
      <c r="J193" s="108">
        <f t="shared" si="54"/>
        <v>85820.91</v>
      </c>
      <c r="K193" s="108">
        <f t="shared" si="55"/>
        <v>25866.49</v>
      </c>
      <c r="L193" s="106">
        <f t="shared" si="56"/>
        <v>7.14</v>
      </c>
      <c r="M193" s="106">
        <f t="shared" si="57"/>
        <v>3.33</v>
      </c>
      <c r="N193" s="106">
        <f t="shared" si="58"/>
        <v>6.5</v>
      </c>
      <c r="O193" s="12">
        <f t="shared" si="59"/>
        <v>1</v>
      </c>
      <c r="P193" s="102">
        <f t="shared" si="60"/>
        <v>3.5287000000000002</v>
      </c>
      <c r="Q193" s="102">
        <f t="shared" si="61"/>
        <v>3.6032999999999999</v>
      </c>
      <c r="R193" s="160" t="str">
        <f t="shared" si="62"/>
        <v>A</v>
      </c>
      <c r="S193" s="98"/>
      <c r="T193" s="184" t="str">
        <f t="shared" si="63"/>
        <v>A</v>
      </c>
      <c r="U193" s="102">
        <f t="shared" si="64"/>
        <v>4.9873000000000003</v>
      </c>
      <c r="V193" s="102">
        <f t="shared" si="65"/>
        <v>5.0551000000000004</v>
      </c>
      <c r="W193" s="102">
        <f t="shared" si="66"/>
        <v>5.0551000000000004</v>
      </c>
      <c r="X193" s="102">
        <f t="shared" si="67"/>
        <v>0</v>
      </c>
      <c r="Y193" s="103">
        <f t="shared" si="68"/>
        <v>6.7800000000000082E-2</v>
      </c>
      <c r="Z193" s="100">
        <f t="shared" si="69"/>
        <v>1.3594530106470451E-2</v>
      </c>
      <c r="AA193" s="8"/>
      <c r="AB193" s="8"/>
    </row>
    <row r="194" spans="1:28" x14ac:dyDescent="0.25">
      <c r="A194" s="172" t="s">
        <v>481</v>
      </c>
      <c r="B194" s="52" t="str">
        <f t="shared" si="47"/>
        <v>AMPUTATION FOR CIRC SYS DISORDERS EXC UPPER LIMB &amp; TOE W MCC</v>
      </c>
      <c r="C194" s="49">
        <f t="shared" si="48"/>
        <v>13</v>
      </c>
      <c r="D194" s="49">
        <f t="shared" si="49"/>
        <v>7</v>
      </c>
      <c r="E194" s="49">
        <f t="shared" si="50"/>
        <v>112840.24</v>
      </c>
      <c r="F194" s="49">
        <f t="shared" si="51"/>
        <v>54023.21</v>
      </c>
      <c r="G194" s="158">
        <f t="shared" si="52"/>
        <v>15.08</v>
      </c>
      <c r="H194" s="98"/>
      <c r="I194" s="207">
        <f t="shared" si="53"/>
        <v>13</v>
      </c>
      <c r="J194" s="108">
        <f t="shared" si="54"/>
        <v>112840.24</v>
      </c>
      <c r="K194" s="108">
        <f t="shared" si="55"/>
        <v>54023.21</v>
      </c>
      <c r="L194" s="106">
        <f t="shared" si="56"/>
        <v>15.08</v>
      </c>
      <c r="M194" s="106">
        <f t="shared" si="57"/>
        <v>7.71</v>
      </c>
      <c r="N194" s="106">
        <f t="shared" si="58"/>
        <v>13.15</v>
      </c>
      <c r="O194" s="12">
        <f t="shared" si="59"/>
        <v>1</v>
      </c>
      <c r="P194" s="102">
        <f t="shared" si="60"/>
        <v>4.6397000000000004</v>
      </c>
      <c r="Q194" s="102">
        <f t="shared" si="61"/>
        <v>4.1257000000000001</v>
      </c>
      <c r="R194" s="160" t="str">
        <f t="shared" si="62"/>
        <v>A</v>
      </c>
      <c r="S194" s="98"/>
      <c r="T194" s="184" t="str">
        <f t="shared" si="63"/>
        <v>A</v>
      </c>
      <c r="U194" s="102">
        <f t="shared" si="64"/>
        <v>5.3978999999999999</v>
      </c>
      <c r="V194" s="102">
        <f t="shared" si="65"/>
        <v>5.7878999999999996</v>
      </c>
      <c r="W194" s="102">
        <f t="shared" si="66"/>
        <v>5.7878999999999996</v>
      </c>
      <c r="X194" s="102">
        <f t="shared" si="67"/>
        <v>0</v>
      </c>
      <c r="Y194" s="103">
        <f t="shared" si="68"/>
        <v>0.38999999999999968</v>
      </c>
      <c r="Z194" s="100">
        <f t="shared" si="69"/>
        <v>7.2250319568721105E-2</v>
      </c>
      <c r="AA194" s="8"/>
      <c r="AB194" s="8"/>
    </row>
    <row r="195" spans="1:28" x14ac:dyDescent="0.25">
      <c r="A195" s="172" t="s">
        <v>482</v>
      </c>
      <c r="B195" s="52" t="str">
        <f t="shared" si="47"/>
        <v>AMPUTATION FOR CIRC SYS DISORDERS EXC UPPER LIMB &amp; TOE W CC</v>
      </c>
      <c r="C195" s="49">
        <f t="shared" si="48"/>
        <v>48</v>
      </c>
      <c r="D195" s="49">
        <f t="shared" si="49"/>
        <v>7</v>
      </c>
      <c r="E195" s="49">
        <f t="shared" si="50"/>
        <v>44110.64</v>
      </c>
      <c r="F195" s="49">
        <f t="shared" si="51"/>
        <v>26049.5</v>
      </c>
      <c r="G195" s="158">
        <f t="shared" si="52"/>
        <v>7.94</v>
      </c>
      <c r="H195" s="98"/>
      <c r="I195" s="207">
        <f t="shared" si="53"/>
        <v>46</v>
      </c>
      <c r="J195" s="108">
        <f t="shared" si="54"/>
        <v>40881.14</v>
      </c>
      <c r="K195" s="108">
        <f t="shared" si="55"/>
        <v>21318.14</v>
      </c>
      <c r="L195" s="106">
        <f t="shared" si="56"/>
        <v>7.61</v>
      </c>
      <c r="M195" s="106">
        <f t="shared" si="57"/>
        <v>3.92</v>
      </c>
      <c r="N195" s="106">
        <f t="shared" si="58"/>
        <v>6.64</v>
      </c>
      <c r="O195" s="12">
        <f t="shared" si="59"/>
        <v>1</v>
      </c>
      <c r="P195" s="102">
        <f t="shared" si="60"/>
        <v>1.6809000000000001</v>
      </c>
      <c r="Q195" s="102">
        <f t="shared" si="61"/>
        <v>1.7163999999999999</v>
      </c>
      <c r="R195" s="160" t="str">
        <f t="shared" si="62"/>
        <v>A</v>
      </c>
      <c r="S195" s="98"/>
      <c r="T195" s="184" t="str">
        <f t="shared" si="63"/>
        <v>A</v>
      </c>
      <c r="U195" s="102">
        <f t="shared" si="64"/>
        <v>2.7429000000000001</v>
      </c>
      <c r="V195" s="102">
        <f t="shared" si="65"/>
        <v>2.4079000000000002</v>
      </c>
      <c r="W195" s="102">
        <f t="shared" si="66"/>
        <v>2.4079000000000002</v>
      </c>
      <c r="X195" s="102">
        <f t="shared" si="67"/>
        <v>0</v>
      </c>
      <c r="Y195" s="103">
        <f t="shared" si="68"/>
        <v>-0.33499999999999996</v>
      </c>
      <c r="Z195" s="100">
        <f t="shared" si="69"/>
        <v>-0.12213350833059898</v>
      </c>
      <c r="AA195" s="8"/>
      <c r="AB195" s="8"/>
    </row>
    <row r="196" spans="1:28" x14ac:dyDescent="0.25">
      <c r="A196" s="172" t="s">
        <v>483</v>
      </c>
      <c r="B196" s="52" t="str">
        <f t="shared" si="47"/>
        <v>AMPUTATION FOR CIRC SYS DISORDERS EXC UPPER LIMB &amp; TOE W/O CC/MCC</v>
      </c>
      <c r="C196" s="49">
        <f t="shared" si="48"/>
        <v>4</v>
      </c>
      <c r="D196" s="49">
        <f t="shared" si="49"/>
        <v>3</v>
      </c>
      <c r="E196" s="49">
        <f t="shared" si="50"/>
        <v>51762.32</v>
      </c>
      <c r="F196" s="49">
        <f t="shared" si="51"/>
        <v>36450.730000000003</v>
      </c>
      <c r="G196" s="158">
        <f t="shared" si="52"/>
        <v>14.5</v>
      </c>
      <c r="H196" s="98"/>
      <c r="I196" s="207">
        <f t="shared" si="53"/>
        <v>4</v>
      </c>
      <c r="J196" s="108">
        <f t="shared" si="54"/>
        <v>51762.32</v>
      </c>
      <c r="K196" s="108">
        <f t="shared" si="55"/>
        <v>36450.730000000003</v>
      </c>
      <c r="L196" s="106">
        <f t="shared" si="56"/>
        <v>5.2</v>
      </c>
      <c r="M196" s="106">
        <f t="shared" si="57"/>
        <v>15.95</v>
      </c>
      <c r="N196" s="106">
        <f t="shared" si="58"/>
        <v>4.4000000000000004</v>
      </c>
      <c r="O196" s="12">
        <f t="shared" si="59"/>
        <v>0</v>
      </c>
      <c r="P196" s="102">
        <f t="shared" si="60"/>
        <v>2.1282999999999999</v>
      </c>
      <c r="Q196" s="102">
        <f t="shared" si="61"/>
        <v>1.6296999999999999</v>
      </c>
      <c r="R196" s="160" t="str">
        <f t="shared" si="62"/>
        <v>M</v>
      </c>
      <c r="S196" s="98"/>
      <c r="T196" s="184" t="str">
        <f t="shared" si="63"/>
        <v>M</v>
      </c>
      <c r="U196" s="102">
        <f t="shared" si="64"/>
        <v>2.3275000000000001</v>
      </c>
      <c r="V196" s="102">
        <f t="shared" si="65"/>
        <v>2.2863000000000002</v>
      </c>
      <c r="W196" s="102">
        <f t="shared" si="66"/>
        <v>2.2863000000000002</v>
      </c>
      <c r="X196" s="102">
        <f t="shared" si="67"/>
        <v>0</v>
      </c>
      <c r="Y196" s="103">
        <f t="shared" si="68"/>
        <v>-4.1199999999999903E-2</v>
      </c>
      <c r="Z196" s="100">
        <f t="shared" si="69"/>
        <v>-1.7701396348012845E-2</v>
      </c>
      <c r="AA196" s="8"/>
      <c r="AB196" s="8"/>
    </row>
    <row r="197" spans="1:28" x14ac:dyDescent="0.25">
      <c r="A197" s="174" t="s">
        <v>484</v>
      </c>
      <c r="B197" s="142" t="str">
        <f t="shared" si="47"/>
        <v>PERMANENT CARDIAC PACEMAKER IMPLANT W MCC</v>
      </c>
      <c r="C197" s="143">
        <f t="shared" si="48"/>
        <v>26</v>
      </c>
      <c r="D197" s="143">
        <f t="shared" si="49"/>
        <v>1</v>
      </c>
      <c r="E197" s="143">
        <f t="shared" si="50"/>
        <v>66857.98</v>
      </c>
      <c r="F197" s="143">
        <f t="shared" si="51"/>
        <v>29735.47</v>
      </c>
      <c r="G197" s="159">
        <f t="shared" si="52"/>
        <v>6.5</v>
      </c>
      <c r="H197" s="98"/>
      <c r="I197" s="208">
        <f t="shared" si="53"/>
        <v>25</v>
      </c>
      <c r="J197" s="144">
        <f t="shared" si="54"/>
        <v>62771.41</v>
      </c>
      <c r="K197" s="144">
        <f t="shared" si="55"/>
        <v>22030.98</v>
      </c>
      <c r="L197" s="145">
        <f t="shared" si="56"/>
        <v>6.44</v>
      </c>
      <c r="M197" s="145">
        <f t="shared" si="57"/>
        <v>3.99</v>
      </c>
      <c r="N197" s="145">
        <f t="shared" si="58"/>
        <v>5.12</v>
      </c>
      <c r="O197" s="146">
        <f t="shared" si="59"/>
        <v>1</v>
      </c>
      <c r="P197" s="147">
        <f t="shared" si="60"/>
        <v>2.581</v>
      </c>
      <c r="Q197" s="147">
        <f t="shared" si="61"/>
        <v>2.6356000000000002</v>
      </c>
      <c r="R197" s="161" t="str">
        <f t="shared" si="62"/>
        <v>A</v>
      </c>
      <c r="S197" s="98"/>
      <c r="T197" s="185" t="str">
        <f t="shared" si="63"/>
        <v>A</v>
      </c>
      <c r="U197" s="147">
        <f t="shared" si="64"/>
        <v>4.5332999999999997</v>
      </c>
      <c r="V197" s="147">
        <f t="shared" si="65"/>
        <v>3.6974999999999998</v>
      </c>
      <c r="W197" s="147">
        <f t="shared" si="66"/>
        <v>3.6974999999999998</v>
      </c>
      <c r="X197" s="147">
        <f t="shared" si="67"/>
        <v>0</v>
      </c>
      <c r="Y197" s="104">
        <f t="shared" si="68"/>
        <v>-0.83579999999999988</v>
      </c>
      <c r="Z197" s="101">
        <f t="shared" si="69"/>
        <v>-0.18436900271325524</v>
      </c>
      <c r="AA197" s="8"/>
      <c r="AB197" s="8"/>
    </row>
    <row r="198" spans="1:28" x14ac:dyDescent="0.25">
      <c r="A198" s="172" t="s">
        <v>485</v>
      </c>
      <c r="B198" s="52" t="str">
        <f t="shared" si="47"/>
        <v>PERMANENT CARDIAC PACEMAKER IMPLANT W CC</v>
      </c>
      <c r="C198" s="49">
        <f t="shared" si="48"/>
        <v>65</v>
      </c>
      <c r="D198" s="49">
        <f t="shared" si="49"/>
        <v>0</v>
      </c>
      <c r="E198" s="49">
        <f t="shared" si="50"/>
        <v>50651.040000000001</v>
      </c>
      <c r="F198" s="49">
        <f t="shared" si="51"/>
        <v>22021.85</v>
      </c>
      <c r="G198" s="158">
        <f t="shared" si="52"/>
        <v>3.69</v>
      </c>
      <c r="H198" s="98"/>
      <c r="I198" s="207">
        <f t="shared" si="53"/>
        <v>64</v>
      </c>
      <c r="J198" s="108">
        <f t="shared" si="54"/>
        <v>49281.440000000002</v>
      </c>
      <c r="K198" s="108">
        <f t="shared" si="55"/>
        <v>19251.29</v>
      </c>
      <c r="L198" s="106">
        <f t="shared" si="56"/>
        <v>3.63</v>
      </c>
      <c r="M198" s="106">
        <f t="shared" si="57"/>
        <v>2.92</v>
      </c>
      <c r="N198" s="106">
        <f t="shared" si="58"/>
        <v>2.84</v>
      </c>
      <c r="O198" s="12">
        <f t="shared" si="59"/>
        <v>1</v>
      </c>
      <c r="P198" s="102">
        <f t="shared" si="60"/>
        <v>2.0263</v>
      </c>
      <c r="Q198" s="102">
        <f t="shared" si="61"/>
        <v>2.0691000000000002</v>
      </c>
      <c r="R198" s="160" t="str">
        <f t="shared" si="62"/>
        <v>A</v>
      </c>
      <c r="S198" s="98"/>
      <c r="T198" s="184" t="str">
        <f t="shared" si="63"/>
        <v>A</v>
      </c>
      <c r="U198" s="102">
        <f t="shared" si="64"/>
        <v>2.9777999999999998</v>
      </c>
      <c r="V198" s="102">
        <f t="shared" si="65"/>
        <v>2.9026999999999998</v>
      </c>
      <c r="W198" s="102">
        <f t="shared" si="66"/>
        <v>2.9026999999999998</v>
      </c>
      <c r="X198" s="102">
        <f t="shared" si="67"/>
        <v>0</v>
      </c>
      <c r="Y198" s="103">
        <f t="shared" si="68"/>
        <v>-7.5099999999999945E-2</v>
      </c>
      <c r="Z198" s="100">
        <f t="shared" si="69"/>
        <v>-2.521996104506681E-2</v>
      </c>
      <c r="AA198" s="8"/>
      <c r="AB198" s="8"/>
    </row>
    <row r="199" spans="1:28" x14ac:dyDescent="0.25">
      <c r="A199" s="172" t="s">
        <v>486</v>
      </c>
      <c r="B199" s="52" t="str">
        <f t="shared" si="47"/>
        <v>PERMANENT CARDIAC PACEMAKER IMPLANT W/O CC/MCC</v>
      </c>
      <c r="C199" s="49">
        <f t="shared" si="48"/>
        <v>48</v>
      </c>
      <c r="D199" s="49">
        <f t="shared" si="49"/>
        <v>0</v>
      </c>
      <c r="E199" s="49">
        <f t="shared" si="50"/>
        <v>41842.54</v>
      </c>
      <c r="F199" s="49">
        <f t="shared" si="51"/>
        <v>16115.87</v>
      </c>
      <c r="G199" s="158">
        <f t="shared" si="52"/>
        <v>2.98</v>
      </c>
      <c r="H199" s="98"/>
      <c r="I199" s="207">
        <f t="shared" si="53"/>
        <v>46</v>
      </c>
      <c r="J199" s="108">
        <f t="shared" si="54"/>
        <v>39670.639999999999</v>
      </c>
      <c r="K199" s="108">
        <f t="shared" si="55"/>
        <v>12535.14</v>
      </c>
      <c r="L199" s="106">
        <f t="shared" si="56"/>
        <v>2.93</v>
      </c>
      <c r="M199" s="106">
        <f t="shared" si="57"/>
        <v>1.65</v>
      </c>
      <c r="N199" s="106">
        <f t="shared" si="58"/>
        <v>2.57</v>
      </c>
      <c r="O199" s="12">
        <f t="shared" si="59"/>
        <v>1</v>
      </c>
      <c r="P199" s="102">
        <f t="shared" si="60"/>
        <v>1.6311</v>
      </c>
      <c r="Q199" s="102">
        <f t="shared" si="61"/>
        <v>1.6656</v>
      </c>
      <c r="R199" s="160" t="str">
        <f t="shared" si="62"/>
        <v>A</v>
      </c>
      <c r="S199" s="98"/>
      <c r="T199" s="184" t="str">
        <f t="shared" si="63"/>
        <v>A</v>
      </c>
      <c r="U199" s="102">
        <f t="shared" si="64"/>
        <v>2.3953000000000002</v>
      </c>
      <c r="V199" s="102">
        <f t="shared" si="65"/>
        <v>2.3367</v>
      </c>
      <c r="W199" s="102">
        <f t="shared" si="66"/>
        <v>2.3367</v>
      </c>
      <c r="X199" s="102">
        <f t="shared" si="67"/>
        <v>0</v>
      </c>
      <c r="Y199" s="103">
        <f t="shared" si="68"/>
        <v>-5.8600000000000207E-2</v>
      </c>
      <c r="Z199" s="100">
        <f t="shared" si="69"/>
        <v>-2.4464576462238635E-2</v>
      </c>
      <c r="AA199" s="8"/>
      <c r="AB199" s="8"/>
    </row>
    <row r="200" spans="1:28" x14ac:dyDescent="0.25">
      <c r="A200" s="172" t="s">
        <v>487</v>
      </c>
      <c r="B200" s="52" t="str">
        <f t="shared" ref="B200:B263" si="70">VLOOKUP($A200, Data_Tab, 6, FALSE)</f>
        <v>AICD GENERATOR PROCEDURES</v>
      </c>
      <c r="C200" s="49">
        <f t="shared" ref="C200:C263" si="71">VLOOKUP($A200, Data_Tab, 8, FALSE)</f>
        <v>25</v>
      </c>
      <c r="D200" s="49">
        <f t="shared" ref="D200:D263" si="72">VLOOKUP($A200, Data_Tab, 9, FALSE)</f>
        <v>0</v>
      </c>
      <c r="E200" s="49">
        <f t="shared" ref="E200:E263" si="73">VLOOKUP($A200, Data_Tab, 12, FALSE)</f>
        <v>119853.5</v>
      </c>
      <c r="F200" s="49">
        <f t="shared" ref="F200:F263" si="74">VLOOKUP($A200, Data_Tab, 13, FALSE)</f>
        <v>67959.039999999994</v>
      </c>
      <c r="G200" s="158">
        <f t="shared" ref="G200:G263" si="75">VLOOKUP($A200, Data_Tab, 14, FALSE)</f>
        <v>7.76</v>
      </c>
      <c r="H200" s="98"/>
      <c r="I200" s="207">
        <f t="shared" ref="I200:I263" si="76">VLOOKUP($A200, Data_Tab, 16, FALSE)</f>
        <v>23</v>
      </c>
      <c r="J200" s="108">
        <f t="shared" ref="J200:J263" si="77">VLOOKUP($A200, Data_Tab, 17, FALSE)</f>
        <v>103136.66</v>
      </c>
      <c r="K200" s="108">
        <f t="shared" ref="K200:K263" si="78">VLOOKUP($A200, Data_Tab, 18, FALSE)</f>
        <v>38533.18</v>
      </c>
      <c r="L200" s="106">
        <f t="shared" ref="L200:L263" si="79">VLOOKUP($A200, Data_Tab, 19, FALSE)</f>
        <v>4.7</v>
      </c>
      <c r="M200" s="106">
        <f t="shared" ref="M200:M263" si="80">VLOOKUP($A200, Data_Tab, 20, FALSE)</f>
        <v>2.71</v>
      </c>
      <c r="N200" s="106">
        <f t="shared" ref="N200:N263" si="81">VLOOKUP($A200, Data_Tab, 21, FALSE)</f>
        <v>3.94</v>
      </c>
      <c r="O200" s="12">
        <f t="shared" ref="O200:O263" si="82">VLOOKUP($A200, Data_Tab, 22, FALSE)</f>
        <v>1</v>
      </c>
      <c r="P200" s="102">
        <f t="shared" ref="P200:P263" si="83">VLOOKUP($A200, Data_Tab, 23, FALSE)</f>
        <v>4.2407000000000004</v>
      </c>
      <c r="Q200" s="102">
        <f t="shared" ref="Q200:Q263" si="84">VLOOKUP($A200, Data_Tab, 32, FALSE)</f>
        <v>3.8944999999999999</v>
      </c>
      <c r="R200" s="160" t="str">
        <f t="shared" ref="R200:R263" si="85">VLOOKUP($A200, Data_Tab, 36, FALSE)</f>
        <v>A</v>
      </c>
      <c r="S200" s="98"/>
      <c r="T200" s="184" t="str">
        <f t="shared" ref="T200:T263" si="86">IFERROR(VLOOKUP($A200, Previous_Update, 5, FALSE), "")</f>
        <v>M</v>
      </c>
      <c r="U200" s="102">
        <f t="shared" ref="U200:U263" si="87">IFERROR(VLOOKUP($A200, Previous_Update, 4, FALSE), "")</f>
        <v>8.0274000000000001</v>
      </c>
      <c r="V200" s="102">
        <f t="shared" ref="V200:V263" si="88">IFERROR(VLOOKUP($A200, Data_Tab, 39, FALSE),"")</f>
        <v>5.4635999999999996</v>
      </c>
      <c r="W200" s="102">
        <f t="shared" si="66"/>
        <v>5.4635999999999996</v>
      </c>
      <c r="X200" s="102">
        <f t="shared" si="67"/>
        <v>0</v>
      </c>
      <c r="Y200" s="103">
        <f t="shared" si="68"/>
        <v>-2.5638000000000005</v>
      </c>
      <c r="Z200" s="100">
        <f t="shared" si="69"/>
        <v>-0.31938111966514693</v>
      </c>
      <c r="AA200" s="8"/>
      <c r="AB200" s="8"/>
    </row>
    <row r="201" spans="1:28" x14ac:dyDescent="0.25">
      <c r="A201" s="172" t="s">
        <v>488</v>
      </c>
      <c r="B201" s="52" t="str">
        <f t="shared" si="70"/>
        <v>PERCUTANEOUS CARDIOVASCULAR PROCEDURES W DRUG-ELUTING STENT W MCC OR 4+ ARTERIES OR STENTS</v>
      </c>
      <c r="C201" s="49">
        <f t="shared" si="71"/>
        <v>190</v>
      </c>
      <c r="D201" s="49">
        <f t="shared" si="72"/>
        <v>6</v>
      </c>
      <c r="E201" s="49">
        <f t="shared" si="73"/>
        <v>69097.73</v>
      </c>
      <c r="F201" s="49">
        <f t="shared" si="74"/>
        <v>31484.51</v>
      </c>
      <c r="G201" s="158">
        <f t="shared" si="75"/>
        <v>4.7</v>
      </c>
      <c r="H201" s="98"/>
      <c r="I201" s="207">
        <f t="shared" si="76"/>
        <v>187</v>
      </c>
      <c r="J201" s="108">
        <f t="shared" si="77"/>
        <v>67201.69</v>
      </c>
      <c r="K201" s="108">
        <f t="shared" si="78"/>
        <v>27913.46</v>
      </c>
      <c r="L201" s="106">
        <f t="shared" si="79"/>
        <v>4.55</v>
      </c>
      <c r="M201" s="106">
        <f t="shared" si="80"/>
        <v>3.2</v>
      </c>
      <c r="N201" s="106">
        <f t="shared" si="81"/>
        <v>3.78</v>
      </c>
      <c r="O201" s="12">
        <f t="shared" si="82"/>
        <v>1</v>
      </c>
      <c r="P201" s="102">
        <f t="shared" si="83"/>
        <v>2.7631000000000001</v>
      </c>
      <c r="Q201" s="102">
        <f t="shared" si="84"/>
        <v>2.8214999999999999</v>
      </c>
      <c r="R201" s="160" t="str">
        <f t="shared" si="85"/>
        <v>A</v>
      </c>
      <c r="S201" s="98"/>
      <c r="T201" s="184" t="str">
        <f t="shared" si="86"/>
        <v>A</v>
      </c>
      <c r="U201" s="102">
        <f t="shared" si="87"/>
        <v>3.9115000000000002</v>
      </c>
      <c r="V201" s="102">
        <f t="shared" si="88"/>
        <v>3.9582999999999999</v>
      </c>
      <c r="W201" s="102">
        <f t="shared" ref="W201:W264" si="89">IF(R201 = "Z", Q201, ROUND(Q201 * $W$5, 4))</f>
        <v>3.9582999999999999</v>
      </c>
      <c r="X201" s="102">
        <f t="shared" ref="X201:X264" si="90">W201 - V201</f>
        <v>0</v>
      </c>
      <c r="Y201" s="103">
        <f t="shared" ref="Y201:Y264" si="91">IF(U201 &lt;&gt; "", IF(V201 &lt;&gt; "", V201 - U201, ""), "")</f>
        <v>4.6799999999999731E-2</v>
      </c>
      <c r="Z201" s="100">
        <f t="shared" ref="Z201:Z264" si="92">IF(Y201 = "", "", Y201 / U201)</f>
        <v>1.1964719417103344E-2</v>
      </c>
      <c r="AA201" s="8"/>
      <c r="AB201" s="8"/>
    </row>
    <row r="202" spans="1:28" x14ac:dyDescent="0.25">
      <c r="A202" s="174" t="s">
        <v>489</v>
      </c>
      <c r="B202" s="142" t="str">
        <f t="shared" si="70"/>
        <v>PERC CARDIOVASC PROC W DRUG-ELUTING STENT W/O MCC</v>
      </c>
      <c r="C202" s="143">
        <f t="shared" si="71"/>
        <v>865</v>
      </c>
      <c r="D202" s="143">
        <f t="shared" si="72"/>
        <v>7</v>
      </c>
      <c r="E202" s="143">
        <f t="shared" si="73"/>
        <v>52058.63</v>
      </c>
      <c r="F202" s="143">
        <f t="shared" si="74"/>
        <v>19906.849999999999</v>
      </c>
      <c r="G202" s="159">
        <f t="shared" si="75"/>
        <v>2.76</v>
      </c>
      <c r="H202" s="98"/>
      <c r="I202" s="208">
        <f t="shared" si="76"/>
        <v>851</v>
      </c>
      <c r="J202" s="144">
        <f t="shared" si="77"/>
        <v>50700.12</v>
      </c>
      <c r="K202" s="144">
        <f t="shared" si="78"/>
        <v>16723.12</v>
      </c>
      <c r="L202" s="145">
        <f t="shared" si="79"/>
        <v>2.71</v>
      </c>
      <c r="M202" s="145">
        <f t="shared" si="80"/>
        <v>1.77</v>
      </c>
      <c r="N202" s="145">
        <f t="shared" si="81"/>
        <v>2.38</v>
      </c>
      <c r="O202" s="146">
        <f t="shared" si="82"/>
        <v>1</v>
      </c>
      <c r="P202" s="147">
        <f t="shared" si="83"/>
        <v>2.0846</v>
      </c>
      <c r="Q202" s="147">
        <f t="shared" si="84"/>
        <v>2.1263000000000001</v>
      </c>
      <c r="R202" s="161" t="str">
        <f t="shared" si="85"/>
        <v>A</v>
      </c>
      <c r="S202" s="98"/>
      <c r="T202" s="185" t="str">
        <f t="shared" si="86"/>
        <v>A</v>
      </c>
      <c r="U202" s="147">
        <f t="shared" si="87"/>
        <v>2.8706</v>
      </c>
      <c r="V202" s="147">
        <f t="shared" si="88"/>
        <v>2.9830000000000001</v>
      </c>
      <c r="W202" s="147">
        <f t="shared" si="89"/>
        <v>2.9830000000000001</v>
      </c>
      <c r="X202" s="147">
        <f t="shared" si="90"/>
        <v>0</v>
      </c>
      <c r="Y202" s="104">
        <f t="shared" si="91"/>
        <v>0.11240000000000006</v>
      </c>
      <c r="Z202" s="101">
        <f t="shared" si="92"/>
        <v>3.9155577231240878E-2</v>
      </c>
      <c r="AA202" s="8"/>
      <c r="AB202" s="8"/>
    </row>
    <row r="203" spans="1:28" x14ac:dyDescent="0.25">
      <c r="A203" s="172" t="s">
        <v>490</v>
      </c>
      <c r="B203" s="52" t="str">
        <f t="shared" si="70"/>
        <v>PERCUTANEOUS CARDIOVASCULAR PROCEDURES W NON-DRUG-ELUTING STENT W MCC OR 4+ ARTERIES OR STENTS</v>
      </c>
      <c r="C203" s="49">
        <f t="shared" si="71"/>
        <v>35</v>
      </c>
      <c r="D203" s="49">
        <f t="shared" si="72"/>
        <v>2</v>
      </c>
      <c r="E203" s="49">
        <f t="shared" si="73"/>
        <v>76189.23</v>
      </c>
      <c r="F203" s="49">
        <f t="shared" si="74"/>
        <v>36565.61</v>
      </c>
      <c r="G203" s="158">
        <f t="shared" si="75"/>
        <v>7.57</v>
      </c>
      <c r="H203" s="98"/>
      <c r="I203" s="207">
        <f t="shared" si="76"/>
        <v>33</v>
      </c>
      <c r="J203" s="108">
        <f t="shared" si="77"/>
        <v>69557.210000000006</v>
      </c>
      <c r="K203" s="108">
        <f t="shared" si="78"/>
        <v>25246.35</v>
      </c>
      <c r="L203" s="106">
        <f t="shared" si="79"/>
        <v>6.3</v>
      </c>
      <c r="M203" s="106">
        <f t="shared" si="80"/>
        <v>4.03</v>
      </c>
      <c r="N203" s="106">
        <f t="shared" si="81"/>
        <v>5.14</v>
      </c>
      <c r="O203" s="12">
        <f t="shared" si="82"/>
        <v>1</v>
      </c>
      <c r="P203" s="102">
        <f t="shared" si="83"/>
        <v>2.86</v>
      </c>
      <c r="Q203" s="102">
        <f t="shared" si="84"/>
        <v>2.9205000000000001</v>
      </c>
      <c r="R203" s="160" t="str">
        <f t="shared" si="85"/>
        <v>A</v>
      </c>
      <c r="S203" s="98"/>
      <c r="T203" s="184" t="str">
        <f t="shared" si="86"/>
        <v>A</v>
      </c>
      <c r="U203" s="102">
        <f t="shared" si="87"/>
        <v>3.7225999999999999</v>
      </c>
      <c r="V203" s="102">
        <f t="shared" si="88"/>
        <v>4.0972</v>
      </c>
      <c r="W203" s="102">
        <f t="shared" si="89"/>
        <v>4.0972</v>
      </c>
      <c r="X203" s="102">
        <f t="shared" si="90"/>
        <v>0</v>
      </c>
      <c r="Y203" s="103">
        <f t="shared" si="91"/>
        <v>0.37460000000000004</v>
      </c>
      <c r="Z203" s="100">
        <f t="shared" si="92"/>
        <v>0.10062859291892765</v>
      </c>
      <c r="AA203" s="8"/>
      <c r="AB203" s="8"/>
    </row>
    <row r="204" spans="1:28" x14ac:dyDescent="0.25">
      <c r="A204" s="172" t="s">
        <v>491</v>
      </c>
      <c r="B204" s="52" t="str">
        <f t="shared" si="70"/>
        <v>PERC CARDIOVASC PROC W NON-DRUG-ELUTING STENT W/O MCC</v>
      </c>
      <c r="C204" s="49">
        <f t="shared" si="71"/>
        <v>111</v>
      </c>
      <c r="D204" s="49">
        <f t="shared" si="72"/>
        <v>4</v>
      </c>
      <c r="E204" s="49">
        <f t="shared" si="73"/>
        <v>49008.57</v>
      </c>
      <c r="F204" s="49">
        <f t="shared" si="74"/>
        <v>17122.599999999999</v>
      </c>
      <c r="G204" s="158">
        <f t="shared" si="75"/>
        <v>3.05</v>
      </c>
      <c r="H204" s="98"/>
      <c r="I204" s="207">
        <f t="shared" si="76"/>
        <v>110</v>
      </c>
      <c r="J204" s="108">
        <f t="shared" si="77"/>
        <v>48517.02</v>
      </c>
      <c r="K204" s="108">
        <f t="shared" si="78"/>
        <v>16402.099999999999</v>
      </c>
      <c r="L204" s="106">
        <f t="shared" si="79"/>
        <v>2.96</v>
      </c>
      <c r="M204" s="106">
        <f t="shared" si="80"/>
        <v>1.77</v>
      </c>
      <c r="N204" s="106">
        <f t="shared" si="81"/>
        <v>2.5299999999999998</v>
      </c>
      <c r="O204" s="12">
        <f t="shared" si="82"/>
        <v>1</v>
      </c>
      <c r="P204" s="102">
        <f t="shared" si="83"/>
        <v>1.9948999999999999</v>
      </c>
      <c r="Q204" s="102">
        <f t="shared" si="84"/>
        <v>2.0369999999999999</v>
      </c>
      <c r="R204" s="160" t="str">
        <f t="shared" si="85"/>
        <v>A</v>
      </c>
      <c r="S204" s="98"/>
      <c r="T204" s="184" t="str">
        <f t="shared" si="86"/>
        <v>A</v>
      </c>
      <c r="U204" s="102">
        <f t="shared" si="87"/>
        <v>2.7696999999999998</v>
      </c>
      <c r="V204" s="102">
        <f t="shared" si="88"/>
        <v>2.8576999999999999</v>
      </c>
      <c r="W204" s="102">
        <f t="shared" si="89"/>
        <v>2.8576999999999999</v>
      </c>
      <c r="X204" s="102">
        <f t="shared" si="90"/>
        <v>0</v>
      </c>
      <c r="Y204" s="103">
        <f t="shared" si="91"/>
        <v>8.8000000000000078E-2</v>
      </c>
      <c r="Z204" s="100">
        <f t="shared" si="92"/>
        <v>3.1772394122107118E-2</v>
      </c>
      <c r="AA204" s="8"/>
      <c r="AB204" s="8"/>
    </row>
    <row r="205" spans="1:28" x14ac:dyDescent="0.25">
      <c r="A205" s="172" t="s">
        <v>783</v>
      </c>
      <c r="B205" s="52" t="str">
        <f t="shared" si="70"/>
        <v>PERC CARDIOVASC PROC W/O CORONARY ARTERY STENT W MCC</v>
      </c>
      <c r="C205" s="49">
        <f t="shared" si="71"/>
        <v>12</v>
      </c>
      <c r="D205" s="49">
        <f t="shared" si="72"/>
        <v>3</v>
      </c>
      <c r="E205" s="49">
        <f t="shared" si="73"/>
        <v>75078.8</v>
      </c>
      <c r="F205" s="49">
        <f t="shared" si="74"/>
        <v>31858.240000000002</v>
      </c>
      <c r="G205" s="158">
        <f t="shared" si="75"/>
        <v>6.75</v>
      </c>
      <c r="H205" s="98"/>
      <c r="I205" s="207">
        <f t="shared" si="76"/>
        <v>12</v>
      </c>
      <c r="J205" s="108">
        <f t="shared" si="77"/>
        <v>75078.8</v>
      </c>
      <c r="K205" s="108">
        <f t="shared" si="78"/>
        <v>31858.240000000002</v>
      </c>
      <c r="L205" s="106">
        <f t="shared" si="79"/>
        <v>6.75</v>
      </c>
      <c r="M205" s="106">
        <f t="shared" si="80"/>
        <v>3.44</v>
      </c>
      <c r="N205" s="106">
        <f t="shared" si="81"/>
        <v>5.91</v>
      </c>
      <c r="O205" s="12">
        <f t="shared" si="82"/>
        <v>1</v>
      </c>
      <c r="P205" s="102">
        <f t="shared" si="83"/>
        <v>3.0870000000000002</v>
      </c>
      <c r="Q205" s="102">
        <f t="shared" si="84"/>
        <v>3.1522000000000001</v>
      </c>
      <c r="R205" s="160" t="str">
        <f t="shared" si="85"/>
        <v>A</v>
      </c>
      <c r="S205" s="98"/>
      <c r="T205" s="184" t="str">
        <f t="shared" si="86"/>
        <v>A</v>
      </c>
      <c r="U205" s="102">
        <f t="shared" si="87"/>
        <v>3.8039000000000001</v>
      </c>
      <c r="V205" s="102">
        <f t="shared" si="88"/>
        <v>4.4222000000000001</v>
      </c>
      <c r="W205" s="102">
        <f t="shared" si="89"/>
        <v>4.4222000000000001</v>
      </c>
      <c r="X205" s="102">
        <f t="shared" si="90"/>
        <v>0</v>
      </c>
      <c r="Y205" s="103">
        <f t="shared" si="91"/>
        <v>0.61830000000000007</v>
      </c>
      <c r="Z205" s="100">
        <f t="shared" si="92"/>
        <v>0.16254370514471991</v>
      </c>
      <c r="AA205" s="8"/>
      <c r="AB205" s="8"/>
    </row>
    <row r="206" spans="1:28" x14ac:dyDescent="0.25">
      <c r="A206" s="172" t="s">
        <v>784</v>
      </c>
      <c r="B206" s="52" t="str">
        <f t="shared" si="70"/>
        <v>PERC CARDIOVASC PROC W/O CORONARY ARTERY STENT W/O MCC</v>
      </c>
      <c r="C206" s="49">
        <f t="shared" si="71"/>
        <v>58</v>
      </c>
      <c r="D206" s="49">
        <f t="shared" si="72"/>
        <v>3</v>
      </c>
      <c r="E206" s="49">
        <f t="shared" si="73"/>
        <v>40569.67</v>
      </c>
      <c r="F206" s="49">
        <f t="shared" si="74"/>
        <v>17372.57</v>
      </c>
      <c r="G206" s="158">
        <f t="shared" si="75"/>
        <v>2.86</v>
      </c>
      <c r="H206" s="98"/>
      <c r="I206" s="207">
        <f t="shared" si="76"/>
        <v>56</v>
      </c>
      <c r="J206" s="108">
        <f t="shared" si="77"/>
        <v>38339.589999999997</v>
      </c>
      <c r="K206" s="108">
        <f t="shared" si="78"/>
        <v>12948.68</v>
      </c>
      <c r="L206" s="106">
        <f t="shared" si="79"/>
        <v>2.8</v>
      </c>
      <c r="M206" s="106">
        <f t="shared" si="80"/>
        <v>1.75</v>
      </c>
      <c r="N206" s="106">
        <f t="shared" si="81"/>
        <v>2.42</v>
      </c>
      <c r="O206" s="12">
        <f t="shared" si="82"/>
        <v>1</v>
      </c>
      <c r="P206" s="102">
        <f t="shared" si="83"/>
        <v>1.5764</v>
      </c>
      <c r="Q206" s="102">
        <f t="shared" si="84"/>
        <v>1.6096999999999999</v>
      </c>
      <c r="R206" s="160" t="str">
        <f t="shared" si="85"/>
        <v>A</v>
      </c>
      <c r="S206" s="98"/>
      <c r="T206" s="184" t="str">
        <f t="shared" si="86"/>
        <v>A</v>
      </c>
      <c r="U206" s="102">
        <f t="shared" si="87"/>
        <v>2.2911999999999999</v>
      </c>
      <c r="V206" s="102">
        <f t="shared" si="88"/>
        <v>2.2582</v>
      </c>
      <c r="W206" s="102">
        <f t="shared" si="89"/>
        <v>2.2582</v>
      </c>
      <c r="X206" s="102">
        <f t="shared" si="90"/>
        <v>0</v>
      </c>
      <c r="Y206" s="103">
        <f t="shared" si="91"/>
        <v>-3.2999999999999918E-2</v>
      </c>
      <c r="Z206" s="100">
        <f t="shared" si="92"/>
        <v>-1.440293296089382E-2</v>
      </c>
      <c r="AA206" s="8"/>
      <c r="AB206" s="8"/>
    </row>
    <row r="207" spans="1:28" x14ac:dyDescent="0.25">
      <c r="A207" s="174" t="s">
        <v>785</v>
      </c>
      <c r="B207" s="142" t="str">
        <f t="shared" si="70"/>
        <v>OTHER VASCULAR PROCEDURES W MCC</v>
      </c>
      <c r="C207" s="143">
        <f t="shared" si="71"/>
        <v>102</v>
      </c>
      <c r="D207" s="143">
        <f t="shared" si="72"/>
        <v>5</v>
      </c>
      <c r="E207" s="143">
        <f t="shared" si="73"/>
        <v>68238.09</v>
      </c>
      <c r="F207" s="143">
        <f t="shared" si="74"/>
        <v>44318.9</v>
      </c>
      <c r="G207" s="159">
        <f t="shared" si="75"/>
        <v>8.61</v>
      </c>
      <c r="H207" s="98"/>
      <c r="I207" s="208">
        <f t="shared" si="76"/>
        <v>101</v>
      </c>
      <c r="J207" s="144">
        <f t="shared" si="77"/>
        <v>65933.05</v>
      </c>
      <c r="K207" s="144">
        <f t="shared" si="78"/>
        <v>37969.269999999997</v>
      </c>
      <c r="L207" s="145">
        <f t="shared" si="79"/>
        <v>8.41</v>
      </c>
      <c r="M207" s="145">
        <f t="shared" si="80"/>
        <v>6.39</v>
      </c>
      <c r="N207" s="145">
        <f t="shared" si="81"/>
        <v>6.27</v>
      </c>
      <c r="O207" s="146">
        <f t="shared" si="82"/>
        <v>1</v>
      </c>
      <c r="P207" s="147">
        <f t="shared" si="83"/>
        <v>2.7109999999999999</v>
      </c>
      <c r="Q207" s="147">
        <f t="shared" si="84"/>
        <v>2.7130999999999998</v>
      </c>
      <c r="R207" s="161" t="str">
        <f t="shared" si="85"/>
        <v>A</v>
      </c>
      <c r="S207" s="98"/>
      <c r="T207" s="185" t="str">
        <f t="shared" si="86"/>
        <v>A</v>
      </c>
      <c r="U207" s="147">
        <f t="shared" si="87"/>
        <v>3.6772</v>
      </c>
      <c r="V207" s="147">
        <f t="shared" si="88"/>
        <v>3.8062</v>
      </c>
      <c r="W207" s="147">
        <f t="shared" si="89"/>
        <v>3.8062</v>
      </c>
      <c r="X207" s="147">
        <f t="shared" si="90"/>
        <v>0</v>
      </c>
      <c r="Y207" s="104">
        <f t="shared" si="91"/>
        <v>0.129</v>
      </c>
      <c r="Z207" s="101">
        <f t="shared" si="92"/>
        <v>3.508103992167954E-2</v>
      </c>
      <c r="AA207" s="8"/>
      <c r="AB207" s="8"/>
    </row>
    <row r="208" spans="1:28" x14ac:dyDescent="0.25">
      <c r="A208" s="172" t="s">
        <v>786</v>
      </c>
      <c r="B208" s="52" t="str">
        <f t="shared" si="70"/>
        <v>OTHER VASCULAR PROCEDURES W CC</v>
      </c>
      <c r="C208" s="49">
        <f t="shared" si="71"/>
        <v>169</v>
      </c>
      <c r="D208" s="49">
        <f t="shared" si="72"/>
        <v>5</v>
      </c>
      <c r="E208" s="49">
        <f t="shared" si="73"/>
        <v>57316.73</v>
      </c>
      <c r="F208" s="49">
        <f t="shared" si="74"/>
        <v>30953.759999999998</v>
      </c>
      <c r="G208" s="158">
        <f t="shared" si="75"/>
        <v>4.92</v>
      </c>
      <c r="H208" s="98"/>
      <c r="I208" s="207">
        <f t="shared" si="76"/>
        <v>167</v>
      </c>
      <c r="J208" s="108">
        <f t="shared" si="77"/>
        <v>55822.65</v>
      </c>
      <c r="K208" s="108">
        <f t="shared" si="78"/>
        <v>27839.78</v>
      </c>
      <c r="L208" s="106">
        <f t="shared" si="79"/>
        <v>4.8899999999999997</v>
      </c>
      <c r="M208" s="106">
        <f t="shared" si="80"/>
        <v>3.47</v>
      </c>
      <c r="N208" s="106">
        <f t="shared" si="81"/>
        <v>3.87</v>
      </c>
      <c r="O208" s="12">
        <f t="shared" si="82"/>
        <v>1</v>
      </c>
      <c r="P208" s="102">
        <f t="shared" si="83"/>
        <v>2.2953000000000001</v>
      </c>
      <c r="Q208" s="102">
        <f t="shared" si="84"/>
        <v>2.3308</v>
      </c>
      <c r="R208" s="160" t="str">
        <f t="shared" si="85"/>
        <v>A</v>
      </c>
      <c r="S208" s="98"/>
      <c r="T208" s="184" t="str">
        <f t="shared" si="86"/>
        <v>A</v>
      </c>
      <c r="U208" s="102">
        <f t="shared" si="87"/>
        <v>3.3540999999999999</v>
      </c>
      <c r="V208" s="102">
        <f t="shared" si="88"/>
        <v>3.2698999999999998</v>
      </c>
      <c r="W208" s="102">
        <f t="shared" si="89"/>
        <v>3.2698999999999998</v>
      </c>
      <c r="X208" s="102">
        <f t="shared" si="90"/>
        <v>0</v>
      </c>
      <c r="Y208" s="103">
        <f t="shared" si="91"/>
        <v>-8.4200000000000053E-2</v>
      </c>
      <c r="Z208" s="100">
        <f t="shared" si="92"/>
        <v>-2.5103604543692811E-2</v>
      </c>
      <c r="AA208" s="8"/>
      <c r="AB208" s="8"/>
    </row>
    <row r="209" spans="1:28" x14ac:dyDescent="0.25">
      <c r="A209" s="172" t="s">
        <v>787</v>
      </c>
      <c r="B209" s="52" t="str">
        <f t="shared" si="70"/>
        <v>OTHER VASCULAR PROCEDURES W/O CC/MCC</v>
      </c>
      <c r="C209" s="49">
        <f t="shared" si="71"/>
        <v>133</v>
      </c>
      <c r="D209" s="49">
        <f t="shared" si="72"/>
        <v>2</v>
      </c>
      <c r="E209" s="49">
        <f t="shared" si="73"/>
        <v>40338.93</v>
      </c>
      <c r="F209" s="49">
        <f t="shared" si="74"/>
        <v>19854.89</v>
      </c>
      <c r="G209" s="158">
        <f t="shared" si="75"/>
        <v>2.97</v>
      </c>
      <c r="H209" s="98"/>
      <c r="I209" s="207">
        <f t="shared" si="76"/>
        <v>131</v>
      </c>
      <c r="J209" s="108">
        <f t="shared" si="77"/>
        <v>39075.86</v>
      </c>
      <c r="K209" s="108">
        <f t="shared" si="78"/>
        <v>16913.759999999998</v>
      </c>
      <c r="L209" s="106">
        <f t="shared" si="79"/>
        <v>2.93</v>
      </c>
      <c r="M209" s="106">
        <f t="shared" si="80"/>
        <v>1.9</v>
      </c>
      <c r="N209" s="106">
        <f t="shared" si="81"/>
        <v>2.4300000000000002</v>
      </c>
      <c r="O209" s="12">
        <f t="shared" si="82"/>
        <v>1</v>
      </c>
      <c r="P209" s="102">
        <f t="shared" si="83"/>
        <v>1.6067</v>
      </c>
      <c r="Q209" s="102">
        <f t="shared" si="84"/>
        <v>1.6406000000000001</v>
      </c>
      <c r="R209" s="160" t="str">
        <f t="shared" si="85"/>
        <v>A</v>
      </c>
      <c r="S209" s="98"/>
      <c r="T209" s="184" t="str">
        <f t="shared" si="86"/>
        <v>A</v>
      </c>
      <c r="U209" s="102">
        <f t="shared" si="87"/>
        <v>2.1997</v>
      </c>
      <c r="V209" s="102">
        <f t="shared" si="88"/>
        <v>2.3016000000000001</v>
      </c>
      <c r="W209" s="102">
        <f t="shared" si="89"/>
        <v>2.3016000000000001</v>
      </c>
      <c r="X209" s="102">
        <f t="shared" si="90"/>
        <v>0</v>
      </c>
      <c r="Y209" s="103">
        <f t="shared" si="91"/>
        <v>0.1019000000000001</v>
      </c>
      <c r="Z209" s="100">
        <f t="shared" si="92"/>
        <v>4.6324498795290311E-2</v>
      </c>
      <c r="AA209" s="8"/>
      <c r="AB209" s="8"/>
    </row>
    <row r="210" spans="1:28" x14ac:dyDescent="0.25">
      <c r="A210" s="172" t="s">
        <v>788</v>
      </c>
      <c r="B210" s="52" t="str">
        <f t="shared" si="70"/>
        <v>UPPER LIMB &amp; TOE AMPUTATION FOR CIRC SYSTEM DISORDERS W MCC</v>
      </c>
      <c r="C210" s="49">
        <f t="shared" si="71"/>
        <v>9</v>
      </c>
      <c r="D210" s="49">
        <f t="shared" si="72"/>
        <v>1</v>
      </c>
      <c r="E210" s="49">
        <f t="shared" si="73"/>
        <v>49580.92</v>
      </c>
      <c r="F210" s="49">
        <f t="shared" si="74"/>
        <v>39872.699999999997</v>
      </c>
      <c r="G210" s="158">
        <f t="shared" si="75"/>
        <v>8.11</v>
      </c>
      <c r="H210" s="98"/>
      <c r="I210" s="207">
        <f t="shared" si="76"/>
        <v>8</v>
      </c>
      <c r="J210" s="108">
        <f t="shared" si="77"/>
        <v>37256.17</v>
      </c>
      <c r="K210" s="108">
        <f t="shared" si="78"/>
        <v>20529.669999999998</v>
      </c>
      <c r="L210" s="106">
        <f t="shared" si="79"/>
        <v>8.1</v>
      </c>
      <c r="M210" s="106">
        <f t="shared" si="80"/>
        <v>5.15</v>
      </c>
      <c r="N210" s="106">
        <f t="shared" si="81"/>
        <v>6.5</v>
      </c>
      <c r="O210" s="12">
        <f t="shared" si="82"/>
        <v>0</v>
      </c>
      <c r="P210" s="102">
        <f t="shared" si="83"/>
        <v>1.5319</v>
      </c>
      <c r="Q210" s="102">
        <f t="shared" si="84"/>
        <v>2.5939000000000001</v>
      </c>
      <c r="R210" s="160" t="str">
        <f t="shared" si="85"/>
        <v>M</v>
      </c>
      <c r="S210" s="98"/>
      <c r="T210" s="184" t="str">
        <f t="shared" si="86"/>
        <v>M</v>
      </c>
      <c r="U210" s="102">
        <f t="shared" si="87"/>
        <v>3.6623999999999999</v>
      </c>
      <c r="V210" s="102">
        <f t="shared" si="88"/>
        <v>3.6389999999999998</v>
      </c>
      <c r="W210" s="102">
        <f t="shared" si="89"/>
        <v>3.6389999999999998</v>
      </c>
      <c r="X210" s="102">
        <f t="shared" si="90"/>
        <v>0</v>
      </c>
      <c r="Y210" s="103">
        <f t="shared" si="91"/>
        <v>-2.3400000000000087E-2</v>
      </c>
      <c r="Z210" s="100">
        <f t="shared" si="92"/>
        <v>-6.3892529488860008E-3</v>
      </c>
      <c r="AA210" s="8"/>
      <c r="AB210" s="8"/>
    </row>
    <row r="211" spans="1:28" x14ac:dyDescent="0.25">
      <c r="A211" s="172" t="s">
        <v>789</v>
      </c>
      <c r="B211" s="52" t="str">
        <f t="shared" si="70"/>
        <v>UPPER LIMB &amp; TOE AMPUTATION FOR CIRC SYSTEM DISORDERS W CC</v>
      </c>
      <c r="C211" s="49">
        <f t="shared" si="71"/>
        <v>24</v>
      </c>
      <c r="D211" s="49">
        <f t="shared" si="72"/>
        <v>0</v>
      </c>
      <c r="E211" s="49">
        <f t="shared" si="73"/>
        <v>36401.57</v>
      </c>
      <c r="F211" s="49">
        <f t="shared" si="74"/>
        <v>15754.25</v>
      </c>
      <c r="G211" s="158">
        <f t="shared" si="75"/>
        <v>7.46</v>
      </c>
      <c r="H211" s="98"/>
      <c r="I211" s="207">
        <f t="shared" si="76"/>
        <v>22</v>
      </c>
      <c r="J211" s="108">
        <f t="shared" si="77"/>
        <v>33117.86</v>
      </c>
      <c r="K211" s="108">
        <f t="shared" si="78"/>
        <v>11868.42</v>
      </c>
      <c r="L211" s="106">
        <f t="shared" si="79"/>
        <v>6.64</v>
      </c>
      <c r="M211" s="106">
        <f t="shared" si="80"/>
        <v>2.69</v>
      </c>
      <c r="N211" s="106">
        <f t="shared" si="81"/>
        <v>6.05</v>
      </c>
      <c r="O211" s="12">
        <f t="shared" si="82"/>
        <v>1</v>
      </c>
      <c r="P211" s="102">
        <f t="shared" si="83"/>
        <v>1.3616999999999999</v>
      </c>
      <c r="Q211" s="102">
        <f t="shared" si="84"/>
        <v>1.3905000000000001</v>
      </c>
      <c r="R211" s="160" t="str">
        <f t="shared" si="85"/>
        <v>A</v>
      </c>
      <c r="S211" s="98"/>
      <c r="T211" s="184" t="str">
        <f t="shared" si="86"/>
        <v>A</v>
      </c>
      <c r="U211" s="102">
        <f t="shared" si="87"/>
        <v>1.6368</v>
      </c>
      <c r="V211" s="102">
        <f t="shared" si="88"/>
        <v>1.9507000000000001</v>
      </c>
      <c r="W211" s="102">
        <f t="shared" si="89"/>
        <v>1.9507000000000001</v>
      </c>
      <c r="X211" s="102">
        <f t="shared" si="90"/>
        <v>0</v>
      </c>
      <c r="Y211" s="103">
        <f t="shared" si="91"/>
        <v>0.31390000000000007</v>
      </c>
      <c r="Z211" s="100">
        <f t="shared" si="92"/>
        <v>0.19177663734115349</v>
      </c>
      <c r="AA211" s="8"/>
      <c r="AB211" s="8"/>
    </row>
    <row r="212" spans="1:28" x14ac:dyDescent="0.25">
      <c r="A212" s="174" t="s">
        <v>790</v>
      </c>
      <c r="B212" s="142" t="str">
        <f t="shared" si="70"/>
        <v>UPPER LIMB &amp; TOE AMPUTATION FOR CIRC SYSTEM DISORDERS W/O CC/MCC</v>
      </c>
      <c r="C212" s="143">
        <f t="shared" si="71"/>
        <v>4</v>
      </c>
      <c r="D212" s="143">
        <f t="shared" si="72"/>
        <v>1</v>
      </c>
      <c r="E212" s="143">
        <f t="shared" si="73"/>
        <v>50920.36</v>
      </c>
      <c r="F212" s="143">
        <f t="shared" si="74"/>
        <v>38983.85</v>
      </c>
      <c r="G212" s="159">
        <f t="shared" si="75"/>
        <v>13.5</v>
      </c>
      <c r="H212" s="98"/>
      <c r="I212" s="208">
        <f t="shared" si="76"/>
        <v>4</v>
      </c>
      <c r="J212" s="144">
        <f t="shared" si="77"/>
        <v>50920.36</v>
      </c>
      <c r="K212" s="144">
        <f t="shared" si="78"/>
        <v>38983.85</v>
      </c>
      <c r="L212" s="145">
        <f t="shared" si="79"/>
        <v>4.3</v>
      </c>
      <c r="M212" s="145">
        <f t="shared" si="80"/>
        <v>12.46</v>
      </c>
      <c r="N212" s="145">
        <f t="shared" si="81"/>
        <v>3.5</v>
      </c>
      <c r="O212" s="146">
        <f t="shared" si="82"/>
        <v>0</v>
      </c>
      <c r="P212" s="147">
        <f t="shared" si="83"/>
        <v>2.0937000000000001</v>
      </c>
      <c r="Q212" s="147">
        <f t="shared" si="84"/>
        <v>1.1498999999999999</v>
      </c>
      <c r="R212" s="161" t="str">
        <f t="shared" si="85"/>
        <v>M</v>
      </c>
      <c r="S212" s="98"/>
      <c r="T212" s="185" t="str">
        <f t="shared" si="86"/>
        <v>M</v>
      </c>
      <c r="U212" s="147">
        <f t="shared" si="87"/>
        <v>1.1733</v>
      </c>
      <c r="V212" s="147">
        <f t="shared" si="88"/>
        <v>1.6132</v>
      </c>
      <c r="W212" s="147">
        <f t="shared" si="89"/>
        <v>1.6132</v>
      </c>
      <c r="X212" s="147">
        <f t="shared" si="90"/>
        <v>0</v>
      </c>
      <c r="Y212" s="104">
        <f t="shared" si="91"/>
        <v>0.43989999999999996</v>
      </c>
      <c r="Z212" s="101">
        <f t="shared" si="92"/>
        <v>0.37492542401772772</v>
      </c>
      <c r="AA212" s="8"/>
      <c r="AB212" s="8"/>
    </row>
    <row r="213" spans="1:28" x14ac:dyDescent="0.25">
      <c r="A213" s="172" t="s">
        <v>791</v>
      </c>
      <c r="B213" s="52" t="str">
        <f t="shared" si="70"/>
        <v>CARDIAC PACEMAKER DEVICE REPLACEMENT W MCC</v>
      </c>
      <c r="C213" s="49">
        <f t="shared" si="71"/>
        <v>3</v>
      </c>
      <c r="D213" s="49">
        <f t="shared" si="72"/>
        <v>0</v>
      </c>
      <c r="E213" s="49">
        <f t="shared" si="73"/>
        <v>40070.31</v>
      </c>
      <c r="F213" s="49">
        <f t="shared" si="74"/>
        <v>4212.3</v>
      </c>
      <c r="G213" s="158">
        <f t="shared" si="75"/>
        <v>4.67</v>
      </c>
      <c r="H213" s="98"/>
      <c r="I213" s="207">
        <f t="shared" si="76"/>
        <v>3</v>
      </c>
      <c r="J213" s="108">
        <f t="shared" si="77"/>
        <v>40070.31</v>
      </c>
      <c r="K213" s="108">
        <f t="shared" si="78"/>
        <v>4212.3</v>
      </c>
      <c r="L213" s="106">
        <f t="shared" si="79"/>
        <v>4.67</v>
      </c>
      <c r="M213" s="106">
        <f t="shared" si="80"/>
        <v>0.47</v>
      </c>
      <c r="N213" s="106">
        <f t="shared" si="81"/>
        <v>4.6399999999999997</v>
      </c>
      <c r="O213" s="12">
        <f t="shared" si="82"/>
        <v>1</v>
      </c>
      <c r="P213" s="102">
        <f t="shared" si="83"/>
        <v>1.6476</v>
      </c>
      <c r="Q213" s="102">
        <f t="shared" si="84"/>
        <v>1.6823999999999999</v>
      </c>
      <c r="R213" s="160" t="str">
        <f t="shared" si="85"/>
        <v>A</v>
      </c>
      <c r="S213" s="98"/>
      <c r="T213" s="184" t="str">
        <f t="shared" si="86"/>
        <v>M</v>
      </c>
      <c r="U213" s="102">
        <f t="shared" si="87"/>
        <v>4.8547000000000002</v>
      </c>
      <c r="V213" s="102">
        <f t="shared" si="88"/>
        <v>2.3601999999999999</v>
      </c>
      <c r="W213" s="102">
        <f t="shared" si="89"/>
        <v>2.3601999999999999</v>
      </c>
      <c r="X213" s="102">
        <f t="shared" si="90"/>
        <v>0</v>
      </c>
      <c r="Y213" s="103">
        <f t="shared" si="91"/>
        <v>-2.4945000000000004</v>
      </c>
      <c r="Z213" s="100">
        <f t="shared" si="92"/>
        <v>-0.51383195666055581</v>
      </c>
      <c r="AA213" s="8"/>
      <c r="AB213" s="8"/>
    </row>
    <row r="214" spans="1:28" x14ac:dyDescent="0.25">
      <c r="A214" s="172" t="s">
        <v>792</v>
      </c>
      <c r="B214" s="52" t="str">
        <f t="shared" si="70"/>
        <v>CARDIAC PACEMAKER DEVICE REPLACEMENT W/O MCC</v>
      </c>
      <c r="C214" s="49">
        <f t="shared" si="71"/>
        <v>9</v>
      </c>
      <c r="D214" s="49">
        <f t="shared" si="72"/>
        <v>0</v>
      </c>
      <c r="E214" s="49">
        <f t="shared" si="73"/>
        <v>25467.7</v>
      </c>
      <c r="F214" s="49">
        <f t="shared" si="74"/>
        <v>6991.58</v>
      </c>
      <c r="G214" s="158">
        <f t="shared" si="75"/>
        <v>2</v>
      </c>
      <c r="H214" s="98"/>
      <c r="I214" s="207">
        <f t="shared" si="76"/>
        <v>8</v>
      </c>
      <c r="J214" s="108">
        <f t="shared" si="77"/>
        <v>23092.49</v>
      </c>
      <c r="K214" s="108">
        <f t="shared" si="78"/>
        <v>2053.77</v>
      </c>
      <c r="L214" s="106">
        <f t="shared" si="79"/>
        <v>2</v>
      </c>
      <c r="M214" s="106">
        <f t="shared" si="80"/>
        <v>0</v>
      </c>
      <c r="N214" s="106">
        <f t="shared" si="81"/>
        <v>2</v>
      </c>
      <c r="O214" s="12">
        <f t="shared" si="82"/>
        <v>1</v>
      </c>
      <c r="P214" s="102">
        <f t="shared" si="83"/>
        <v>0.94950000000000001</v>
      </c>
      <c r="Q214" s="102">
        <f t="shared" si="84"/>
        <v>0.96950000000000003</v>
      </c>
      <c r="R214" s="160" t="str">
        <f t="shared" si="85"/>
        <v>A</v>
      </c>
      <c r="S214" s="98"/>
      <c r="T214" s="184" t="str">
        <f t="shared" si="86"/>
        <v>M</v>
      </c>
      <c r="U214" s="102">
        <f t="shared" si="87"/>
        <v>3.2875000000000001</v>
      </c>
      <c r="V214" s="102">
        <f t="shared" si="88"/>
        <v>1.3601000000000001</v>
      </c>
      <c r="W214" s="102">
        <f t="shared" si="89"/>
        <v>1.3601000000000001</v>
      </c>
      <c r="X214" s="102">
        <f t="shared" si="90"/>
        <v>0</v>
      </c>
      <c r="Y214" s="103">
        <f t="shared" si="91"/>
        <v>-1.9274</v>
      </c>
      <c r="Z214" s="100">
        <f t="shared" si="92"/>
        <v>-0.58628136882129278</v>
      </c>
      <c r="AA214" s="8"/>
      <c r="AB214" s="8"/>
    </row>
    <row r="215" spans="1:28" x14ac:dyDescent="0.25">
      <c r="A215" s="172" t="s">
        <v>793</v>
      </c>
      <c r="B215" s="52" t="str">
        <f t="shared" si="70"/>
        <v>CARDIAC PACEMAKER REVISION EXCEPT DEVICE REPLACEMENT W MCC</v>
      </c>
      <c r="C215" s="49">
        <f t="shared" si="71"/>
        <v>7</v>
      </c>
      <c r="D215" s="49">
        <f t="shared" si="72"/>
        <v>1</v>
      </c>
      <c r="E215" s="49">
        <f t="shared" si="73"/>
        <v>65081.11</v>
      </c>
      <c r="F215" s="49">
        <f t="shared" si="74"/>
        <v>40150.089999999997</v>
      </c>
      <c r="G215" s="158">
        <f t="shared" si="75"/>
        <v>8.57</v>
      </c>
      <c r="H215" s="98"/>
      <c r="I215" s="207">
        <f t="shared" si="76"/>
        <v>6</v>
      </c>
      <c r="J215" s="108">
        <f t="shared" si="77"/>
        <v>51208.63</v>
      </c>
      <c r="K215" s="108">
        <f t="shared" si="78"/>
        <v>23099.37</v>
      </c>
      <c r="L215" s="106">
        <f t="shared" si="79"/>
        <v>9.1999999999999993</v>
      </c>
      <c r="M215" s="106">
        <f t="shared" si="80"/>
        <v>4.47</v>
      </c>
      <c r="N215" s="106">
        <f t="shared" si="81"/>
        <v>6.8</v>
      </c>
      <c r="O215" s="12">
        <f t="shared" si="82"/>
        <v>0</v>
      </c>
      <c r="P215" s="102">
        <f t="shared" si="83"/>
        <v>2.1055999999999999</v>
      </c>
      <c r="Q215" s="102">
        <f t="shared" si="84"/>
        <v>3.6960000000000002</v>
      </c>
      <c r="R215" s="160" t="str">
        <f t="shared" si="85"/>
        <v>M</v>
      </c>
      <c r="S215" s="98"/>
      <c r="T215" s="184" t="str">
        <f t="shared" si="86"/>
        <v>M</v>
      </c>
      <c r="U215" s="102">
        <f t="shared" si="87"/>
        <v>5.6501000000000001</v>
      </c>
      <c r="V215" s="102">
        <f t="shared" si="88"/>
        <v>5.1851000000000003</v>
      </c>
      <c r="W215" s="102">
        <f t="shared" si="89"/>
        <v>5.1851000000000003</v>
      </c>
      <c r="X215" s="102">
        <f t="shared" si="90"/>
        <v>0</v>
      </c>
      <c r="Y215" s="103">
        <f t="shared" si="91"/>
        <v>-0.46499999999999986</v>
      </c>
      <c r="Z215" s="100">
        <f t="shared" si="92"/>
        <v>-8.2299428328702115E-2</v>
      </c>
      <c r="AA215" s="8"/>
      <c r="AB215" s="8"/>
    </row>
    <row r="216" spans="1:28" x14ac:dyDescent="0.25">
      <c r="A216" s="172" t="s">
        <v>794</v>
      </c>
      <c r="B216" s="52" t="str">
        <f t="shared" si="70"/>
        <v>CARDIAC PACEMAKER REVISION EXCEPT DEVICE REPLACEMENT W CC</v>
      </c>
      <c r="C216" s="49">
        <f t="shared" si="71"/>
        <v>13</v>
      </c>
      <c r="D216" s="49">
        <f t="shared" si="72"/>
        <v>0</v>
      </c>
      <c r="E216" s="49">
        <f t="shared" si="73"/>
        <v>41722.47</v>
      </c>
      <c r="F216" s="49">
        <f t="shared" si="74"/>
        <v>9731.56</v>
      </c>
      <c r="G216" s="158">
        <f t="shared" si="75"/>
        <v>4.08</v>
      </c>
      <c r="H216" s="98"/>
      <c r="I216" s="207">
        <f t="shared" si="76"/>
        <v>13</v>
      </c>
      <c r="J216" s="108">
        <f t="shared" si="77"/>
        <v>41722.47</v>
      </c>
      <c r="K216" s="108">
        <f t="shared" si="78"/>
        <v>9731.56</v>
      </c>
      <c r="L216" s="106">
        <f t="shared" si="79"/>
        <v>4.08</v>
      </c>
      <c r="M216" s="106">
        <f t="shared" si="80"/>
        <v>1.98</v>
      </c>
      <c r="N216" s="106">
        <f t="shared" si="81"/>
        <v>3.46</v>
      </c>
      <c r="O216" s="12">
        <f t="shared" si="82"/>
        <v>1</v>
      </c>
      <c r="P216" s="102">
        <f t="shared" si="83"/>
        <v>1.7155</v>
      </c>
      <c r="Q216" s="102">
        <f t="shared" si="84"/>
        <v>1.7518</v>
      </c>
      <c r="R216" s="160" t="str">
        <f t="shared" si="85"/>
        <v>A</v>
      </c>
      <c r="S216" s="98"/>
      <c r="T216" s="184" t="str">
        <f t="shared" si="86"/>
        <v>M</v>
      </c>
      <c r="U216" s="102">
        <f t="shared" si="87"/>
        <v>2.9735</v>
      </c>
      <c r="V216" s="102">
        <f t="shared" si="88"/>
        <v>2.4575999999999998</v>
      </c>
      <c r="W216" s="102">
        <f t="shared" si="89"/>
        <v>2.4575999999999998</v>
      </c>
      <c r="X216" s="102">
        <f t="shared" si="90"/>
        <v>0</v>
      </c>
      <c r="Y216" s="103">
        <f t="shared" si="91"/>
        <v>-0.51590000000000025</v>
      </c>
      <c r="Z216" s="100">
        <f t="shared" si="92"/>
        <v>-0.1734992433159577</v>
      </c>
      <c r="AA216" s="8"/>
      <c r="AB216" s="8"/>
    </row>
    <row r="217" spans="1:28" x14ac:dyDescent="0.25">
      <c r="A217" s="174" t="s">
        <v>795</v>
      </c>
      <c r="B217" s="142" t="str">
        <f t="shared" si="70"/>
        <v>CARDIAC PACEMAKER REVISION EXCEPT DEVICE REPLACEMENT W/O CC/MCC</v>
      </c>
      <c r="C217" s="143">
        <f t="shared" si="71"/>
        <v>4</v>
      </c>
      <c r="D217" s="143">
        <f t="shared" si="72"/>
        <v>0</v>
      </c>
      <c r="E217" s="143">
        <f t="shared" si="73"/>
        <v>60512.99</v>
      </c>
      <c r="F217" s="143">
        <f t="shared" si="74"/>
        <v>35209.15</v>
      </c>
      <c r="G217" s="159">
        <f t="shared" si="75"/>
        <v>2.75</v>
      </c>
      <c r="H217" s="98"/>
      <c r="I217" s="208">
        <f t="shared" si="76"/>
        <v>4</v>
      </c>
      <c r="J217" s="144">
        <f t="shared" si="77"/>
        <v>60512.99</v>
      </c>
      <c r="K217" s="144">
        <f t="shared" si="78"/>
        <v>35209.15</v>
      </c>
      <c r="L217" s="145">
        <f t="shared" si="79"/>
        <v>2.7</v>
      </c>
      <c r="M217" s="145">
        <f t="shared" si="80"/>
        <v>1.3</v>
      </c>
      <c r="N217" s="145">
        <f t="shared" si="81"/>
        <v>2.2999999999999998</v>
      </c>
      <c r="O217" s="146">
        <f t="shared" si="82"/>
        <v>0</v>
      </c>
      <c r="P217" s="147">
        <f t="shared" si="83"/>
        <v>2.4881000000000002</v>
      </c>
      <c r="Q217" s="147">
        <f t="shared" si="84"/>
        <v>1.6654</v>
      </c>
      <c r="R217" s="161" t="str">
        <f t="shared" si="85"/>
        <v>M</v>
      </c>
      <c r="S217" s="98"/>
      <c r="T217" s="185" t="str">
        <f t="shared" si="86"/>
        <v>M</v>
      </c>
      <c r="U217" s="147">
        <f t="shared" si="87"/>
        <v>2.6008</v>
      </c>
      <c r="V217" s="147">
        <f t="shared" si="88"/>
        <v>2.3363999999999998</v>
      </c>
      <c r="W217" s="147">
        <f t="shared" si="89"/>
        <v>2.3363999999999998</v>
      </c>
      <c r="X217" s="147">
        <f t="shared" si="90"/>
        <v>0</v>
      </c>
      <c r="Y217" s="104">
        <f t="shared" si="91"/>
        <v>-0.26440000000000019</v>
      </c>
      <c r="Z217" s="101">
        <f t="shared" si="92"/>
        <v>-0.10166102737619201</v>
      </c>
      <c r="AA217" s="8"/>
      <c r="AB217" s="8"/>
    </row>
    <row r="218" spans="1:28" x14ac:dyDescent="0.25">
      <c r="A218" s="172" t="s">
        <v>796</v>
      </c>
      <c r="B218" s="52" t="str">
        <f t="shared" si="70"/>
        <v>VEIN LIGATION &amp; STRIPPING</v>
      </c>
      <c r="C218" s="49">
        <f t="shared" si="71"/>
        <v>5</v>
      </c>
      <c r="D218" s="49">
        <f t="shared" si="72"/>
        <v>0</v>
      </c>
      <c r="E218" s="49">
        <f t="shared" si="73"/>
        <v>40403.61</v>
      </c>
      <c r="F218" s="49">
        <f t="shared" si="74"/>
        <v>13710.73</v>
      </c>
      <c r="G218" s="158">
        <f t="shared" si="75"/>
        <v>4.2</v>
      </c>
      <c r="H218" s="98"/>
      <c r="I218" s="207">
        <f t="shared" si="76"/>
        <v>5</v>
      </c>
      <c r="J218" s="108">
        <f t="shared" si="77"/>
        <v>40403.61</v>
      </c>
      <c r="K218" s="108">
        <f t="shared" si="78"/>
        <v>13710.73</v>
      </c>
      <c r="L218" s="106">
        <f t="shared" si="79"/>
        <v>6.3</v>
      </c>
      <c r="M218" s="106">
        <f t="shared" si="80"/>
        <v>0.98</v>
      </c>
      <c r="N218" s="106">
        <f t="shared" si="81"/>
        <v>4.2</v>
      </c>
      <c r="O218" s="12">
        <f t="shared" si="82"/>
        <v>0</v>
      </c>
      <c r="P218" s="102">
        <f t="shared" si="83"/>
        <v>1.6613</v>
      </c>
      <c r="Q218" s="102">
        <f t="shared" si="84"/>
        <v>2.4426999999999999</v>
      </c>
      <c r="R218" s="160" t="str">
        <f t="shared" si="85"/>
        <v>M</v>
      </c>
      <c r="S218" s="98"/>
      <c r="T218" s="184" t="str">
        <f t="shared" si="86"/>
        <v>M</v>
      </c>
      <c r="U218" s="102">
        <f t="shared" si="87"/>
        <v>3.6817000000000002</v>
      </c>
      <c r="V218" s="102">
        <f t="shared" si="88"/>
        <v>3.4268999999999998</v>
      </c>
      <c r="W218" s="102">
        <f t="shared" si="89"/>
        <v>3.4268999999999998</v>
      </c>
      <c r="X218" s="102">
        <f t="shared" si="90"/>
        <v>0</v>
      </c>
      <c r="Y218" s="103">
        <f t="shared" si="91"/>
        <v>-0.25480000000000036</v>
      </c>
      <c r="Z218" s="100">
        <f t="shared" si="92"/>
        <v>-6.9207159735991619E-2</v>
      </c>
      <c r="AA218" s="8"/>
      <c r="AB218" s="8"/>
    </row>
    <row r="219" spans="1:28" x14ac:dyDescent="0.25">
      <c r="A219" s="172" t="s">
        <v>797</v>
      </c>
      <c r="B219" s="52" t="str">
        <f t="shared" si="70"/>
        <v>OTHER CIRCULATORY SYSTEM O.R. PROCEDURES</v>
      </c>
      <c r="C219" s="49">
        <f t="shared" si="71"/>
        <v>55</v>
      </c>
      <c r="D219" s="49">
        <f t="shared" si="72"/>
        <v>4</v>
      </c>
      <c r="E219" s="49">
        <f t="shared" si="73"/>
        <v>52677.33</v>
      </c>
      <c r="F219" s="49">
        <f t="shared" si="74"/>
        <v>42659.56</v>
      </c>
      <c r="G219" s="158">
        <f t="shared" si="75"/>
        <v>8.65</v>
      </c>
      <c r="H219" s="98"/>
      <c r="I219" s="207">
        <f t="shared" si="76"/>
        <v>54</v>
      </c>
      <c r="J219" s="108">
        <f t="shared" si="77"/>
        <v>49646.18</v>
      </c>
      <c r="K219" s="108">
        <f t="shared" si="78"/>
        <v>36717.94</v>
      </c>
      <c r="L219" s="106">
        <f t="shared" si="79"/>
        <v>8.24</v>
      </c>
      <c r="M219" s="106">
        <f t="shared" si="80"/>
        <v>6.71</v>
      </c>
      <c r="N219" s="106">
        <f t="shared" si="81"/>
        <v>5.86</v>
      </c>
      <c r="O219" s="12">
        <f t="shared" si="82"/>
        <v>1</v>
      </c>
      <c r="P219" s="102">
        <f t="shared" si="83"/>
        <v>2.0413000000000001</v>
      </c>
      <c r="Q219" s="102">
        <f t="shared" si="84"/>
        <v>2.0760999999999998</v>
      </c>
      <c r="R219" s="160" t="str">
        <f t="shared" si="85"/>
        <v>A</v>
      </c>
      <c r="S219" s="98"/>
      <c r="T219" s="184" t="str">
        <f t="shared" si="86"/>
        <v>A</v>
      </c>
      <c r="U219" s="102">
        <f t="shared" si="87"/>
        <v>2.6623000000000001</v>
      </c>
      <c r="V219" s="102">
        <f t="shared" si="88"/>
        <v>2.9125999999999999</v>
      </c>
      <c r="W219" s="102">
        <f t="shared" si="89"/>
        <v>2.9125999999999999</v>
      </c>
      <c r="X219" s="102">
        <f t="shared" si="90"/>
        <v>0</v>
      </c>
      <c r="Y219" s="103">
        <f t="shared" si="91"/>
        <v>0.25029999999999974</v>
      </c>
      <c r="Z219" s="100">
        <f t="shared" si="92"/>
        <v>9.4016451940051732E-2</v>
      </c>
      <c r="AA219" s="8"/>
      <c r="AB219" s="8"/>
    </row>
    <row r="220" spans="1:28" x14ac:dyDescent="0.25">
      <c r="A220" s="172" t="s">
        <v>798</v>
      </c>
      <c r="B220" s="52" t="str">
        <f t="shared" si="70"/>
        <v>AICD LEAD PROCEDURES</v>
      </c>
      <c r="C220" s="49">
        <f t="shared" si="71"/>
        <v>3</v>
      </c>
      <c r="D220" s="49">
        <f t="shared" si="72"/>
        <v>0</v>
      </c>
      <c r="E220" s="49">
        <f t="shared" si="73"/>
        <v>84286.99</v>
      </c>
      <c r="F220" s="49">
        <f t="shared" si="74"/>
        <v>55366.31</v>
      </c>
      <c r="G220" s="158">
        <f t="shared" si="75"/>
        <v>5</v>
      </c>
      <c r="H220" s="98"/>
      <c r="I220" s="207">
        <f t="shared" si="76"/>
        <v>3</v>
      </c>
      <c r="J220" s="108">
        <f t="shared" si="77"/>
        <v>84286.99</v>
      </c>
      <c r="K220" s="108">
        <f t="shared" si="78"/>
        <v>55366.31</v>
      </c>
      <c r="L220" s="106">
        <f t="shared" si="79"/>
        <v>5.0999999999999996</v>
      </c>
      <c r="M220" s="106">
        <f t="shared" si="80"/>
        <v>2.16</v>
      </c>
      <c r="N220" s="106">
        <f t="shared" si="81"/>
        <v>3.7</v>
      </c>
      <c r="O220" s="12">
        <f t="shared" si="82"/>
        <v>0</v>
      </c>
      <c r="P220" s="102">
        <f t="shared" si="83"/>
        <v>3.4655999999999998</v>
      </c>
      <c r="Q220" s="102">
        <f t="shared" si="84"/>
        <v>3.1825999999999999</v>
      </c>
      <c r="R220" s="160" t="str">
        <f t="shared" si="85"/>
        <v>M</v>
      </c>
      <c r="S220" s="98"/>
      <c r="T220" s="184" t="str">
        <f t="shared" si="86"/>
        <v>M</v>
      </c>
      <c r="U220" s="102">
        <f t="shared" si="87"/>
        <v>5.2561</v>
      </c>
      <c r="V220" s="102">
        <f t="shared" si="88"/>
        <v>4.4649000000000001</v>
      </c>
      <c r="W220" s="102">
        <f t="shared" si="89"/>
        <v>4.4649000000000001</v>
      </c>
      <c r="X220" s="102">
        <f t="shared" si="90"/>
        <v>0</v>
      </c>
      <c r="Y220" s="103">
        <f t="shared" si="91"/>
        <v>-0.7911999999999999</v>
      </c>
      <c r="Z220" s="100">
        <f t="shared" si="92"/>
        <v>-0.15052986054298814</v>
      </c>
      <c r="AA220" s="8"/>
      <c r="AB220" s="8"/>
    </row>
    <row r="221" spans="1:28" x14ac:dyDescent="0.25">
      <c r="A221" s="172" t="s">
        <v>799</v>
      </c>
      <c r="B221" s="52" t="str">
        <f t="shared" si="70"/>
        <v>ENDOVASCULAR CARDIAC VALVE REPLACEMENT W MCC</v>
      </c>
      <c r="C221" s="49">
        <f t="shared" si="71"/>
        <v>6</v>
      </c>
      <c r="D221" s="49">
        <f t="shared" si="72"/>
        <v>1</v>
      </c>
      <c r="E221" s="49">
        <f t="shared" si="73"/>
        <v>156202.14000000001</v>
      </c>
      <c r="F221" s="49">
        <f t="shared" si="74"/>
        <v>40907.58</v>
      </c>
      <c r="G221" s="158">
        <f t="shared" si="75"/>
        <v>11</v>
      </c>
      <c r="H221" s="98"/>
      <c r="I221" s="207">
        <f t="shared" si="76"/>
        <v>6</v>
      </c>
      <c r="J221" s="108">
        <f t="shared" si="77"/>
        <v>156202.14000000001</v>
      </c>
      <c r="K221" s="108">
        <f t="shared" si="78"/>
        <v>40907.58</v>
      </c>
      <c r="L221" s="106">
        <f t="shared" si="79"/>
        <v>6.1</v>
      </c>
      <c r="M221" s="106">
        <f t="shared" si="80"/>
        <v>4.55</v>
      </c>
      <c r="N221" s="106">
        <f t="shared" si="81"/>
        <v>4</v>
      </c>
      <c r="O221" s="12">
        <f t="shared" si="82"/>
        <v>0</v>
      </c>
      <c r="P221" s="102">
        <f t="shared" si="83"/>
        <v>6.4226000000000001</v>
      </c>
      <c r="Q221" s="102">
        <f t="shared" si="84"/>
        <v>7.3434999999999997</v>
      </c>
      <c r="R221" s="160" t="str">
        <f t="shared" si="85"/>
        <v>M</v>
      </c>
      <c r="S221" s="98"/>
      <c r="T221" s="184" t="str">
        <f t="shared" si="86"/>
        <v>M</v>
      </c>
      <c r="U221" s="102">
        <f t="shared" si="87"/>
        <v>12.2104</v>
      </c>
      <c r="V221" s="102">
        <f t="shared" si="88"/>
        <v>10.302199999999999</v>
      </c>
      <c r="W221" s="102">
        <f t="shared" si="89"/>
        <v>10.302199999999999</v>
      </c>
      <c r="X221" s="102">
        <f t="shared" si="90"/>
        <v>0</v>
      </c>
      <c r="Y221" s="103">
        <f t="shared" si="91"/>
        <v>-1.9082000000000008</v>
      </c>
      <c r="Z221" s="100">
        <f t="shared" si="92"/>
        <v>-0.15627661665465511</v>
      </c>
      <c r="AA221" s="8"/>
      <c r="AB221" s="8"/>
    </row>
    <row r="222" spans="1:28" x14ac:dyDescent="0.25">
      <c r="A222" s="174" t="s">
        <v>800</v>
      </c>
      <c r="B222" s="142" t="str">
        <f t="shared" si="70"/>
        <v>ENDOVASCULAR CARDIAC VALVE REPLACEMENT W/O MCC</v>
      </c>
      <c r="C222" s="143">
        <f t="shared" si="71"/>
        <v>4</v>
      </c>
      <c r="D222" s="143">
        <f t="shared" si="72"/>
        <v>0</v>
      </c>
      <c r="E222" s="143">
        <f t="shared" si="73"/>
        <v>110413.91</v>
      </c>
      <c r="F222" s="143">
        <f t="shared" si="74"/>
        <v>16162.53</v>
      </c>
      <c r="G222" s="159">
        <f t="shared" si="75"/>
        <v>2.25</v>
      </c>
      <c r="H222" s="98"/>
      <c r="I222" s="208">
        <f t="shared" si="76"/>
        <v>4</v>
      </c>
      <c r="J222" s="144">
        <f t="shared" si="77"/>
        <v>110413.91</v>
      </c>
      <c r="K222" s="144">
        <f t="shared" si="78"/>
        <v>16162.53</v>
      </c>
      <c r="L222" s="145">
        <f t="shared" si="79"/>
        <v>2.9</v>
      </c>
      <c r="M222" s="145">
        <f t="shared" si="80"/>
        <v>1.64</v>
      </c>
      <c r="N222" s="145">
        <f t="shared" si="81"/>
        <v>2.2999999999999998</v>
      </c>
      <c r="O222" s="146">
        <f t="shared" si="82"/>
        <v>0</v>
      </c>
      <c r="P222" s="147">
        <f t="shared" si="83"/>
        <v>4.5399000000000003</v>
      </c>
      <c r="Q222" s="147">
        <f t="shared" si="84"/>
        <v>5.9717000000000002</v>
      </c>
      <c r="R222" s="161" t="str">
        <f t="shared" si="85"/>
        <v>M</v>
      </c>
      <c r="S222" s="98"/>
      <c r="T222" s="185" t="str">
        <f t="shared" si="86"/>
        <v>M</v>
      </c>
      <c r="U222" s="147">
        <f t="shared" si="87"/>
        <v>9.6170000000000009</v>
      </c>
      <c r="V222" s="147">
        <f t="shared" si="88"/>
        <v>8.3777000000000008</v>
      </c>
      <c r="W222" s="147">
        <f t="shared" si="89"/>
        <v>8.3777000000000008</v>
      </c>
      <c r="X222" s="147">
        <f t="shared" si="90"/>
        <v>0</v>
      </c>
      <c r="Y222" s="104">
        <f t="shared" si="91"/>
        <v>-1.2393000000000001</v>
      </c>
      <c r="Z222" s="101">
        <f t="shared" si="92"/>
        <v>-0.12886555058750129</v>
      </c>
      <c r="AA222" s="8"/>
      <c r="AB222" s="8"/>
    </row>
    <row r="223" spans="1:28" x14ac:dyDescent="0.25">
      <c r="A223" s="172" t="s">
        <v>801</v>
      </c>
      <c r="B223" s="52" t="str">
        <f t="shared" si="70"/>
        <v>AORTIC AND HEART ASSIST PROCEDURES EXCEPT PULSATION BALLOON W MCC</v>
      </c>
      <c r="C223" s="49">
        <f t="shared" si="71"/>
        <v>16</v>
      </c>
      <c r="D223" s="49">
        <f t="shared" si="72"/>
        <v>1</v>
      </c>
      <c r="E223" s="49">
        <f t="shared" si="73"/>
        <v>126781.7</v>
      </c>
      <c r="F223" s="49">
        <f t="shared" si="74"/>
        <v>64688.58</v>
      </c>
      <c r="G223" s="158">
        <f t="shared" si="75"/>
        <v>9.75</v>
      </c>
      <c r="H223" s="98"/>
      <c r="I223" s="207">
        <f t="shared" si="76"/>
        <v>14</v>
      </c>
      <c r="J223" s="108">
        <f t="shared" si="77"/>
        <v>105718.38</v>
      </c>
      <c r="K223" s="108">
        <f t="shared" si="78"/>
        <v>34493.15</v>
      </c>
      <c r="L223" s="106">
        <f t="shared" si="79"/>
        <v>7.79</v>
      </c>
      <c r="M223" s="106">
        <f t="shared" si="80"/>
        <v>4.74</v>
      </c>
      <c r="N223" s="106">
        <f t="shared" si="81"/>
        <v>6.44</v>
      </c>
      <c r="O223" s="12">
        <f t="shared" si="82"/>
        <v>1</v>
      </c>
      <c r="P223" s="102">
        <f t="shared" si="83"/>
        <v>4.3468</v>
      </c>
      <c r="Q223" s="102">
        <f t="shared" si="84"/>
        <v>4.3860000000000001</v>
      </c>
      <c r="R223" s="160" t="str">
        <f t="shared" si="85"/>
        <v>A</v>
      </c>
      <c r="S223" s="98"/>
      <c r="T223" s="184" t="str">
        <f t="shared" si="86"/>
        <v>A</v>
      </c>
      <c r="U223" s="102">
        <f t="shared" si="87"/>
        <v>6.0913000000000004</v>
      </c>
      <c r="V223" s="102">
        <f t="shared" si="88"/>
        <v>6.1531000000000002</v>
      </c>
      <c r="W223" s="102">
        <f t="shared" si="89"/>
        <v>6.1531000000000002</v>
      </c>
      <c r="X223" s="102">
        <f t="shared" si="90"/>
        <v>0</v>
      </c>
      <c r="Y223" s="103">
        <f t="shared" si="91"/>
        <v>6.1799999999999855E-2</v>
      </c>
      <c r="Z223" s="100">
        <f t="shared" si="92"/>
        <v>1.0145617520069584E-2</v>
      </c>
      <c r="AA223" s="8"/>
      <c r="AB223" s="8"/>
    </row>
    <row r="224" spans="1:28" x14ac:dyDescent="0.25">
      <c r="A224" s="172" t="s">
        <v>802</v>
      </c>
      <c r="B224" s="52" t="str">
        <f t="shared" si="70"/>
        <v>AORTIC AND HEART ASSIST PROCEDURES EXCEPT PULSATION BALLOON W/O MCC</v>
      </c>
      <c r="C224" s="49">
        <f t="shared" si="71"/>
        <v>44</v>
      </c>
      <c r="D224" s="49">
        <f t="shared" si="72"/>
        <v>0</v>
      </c>
      <c r="E224" s="49">
        <f t="shared" si="73"/>
        <v>73032.539999999994</v>
      </c>
      <c r="F224" s="49">
        <f t="shared" si="74"/>
        <v>41682.85</v>
      </c>
      <c r="G224" s="158">
        <f t="shared" si="75"/>
        <v>3.5</v>
      </c>
      <c r="H224" s="98"/>
      <c r="I224" s="207">
        <f t="shared" si="76"/>
        <v>40</v>
      </c>
      <c r="J224" s="108">
        <f t="shared" si="77"/>
        <v>62274.81</v>
      </c>
      <c r="K224" s="108">
        <f t="shared" si="78"/>
        <v>23993.89</v>
      </c>
      <c r="L224" s="106">
        <f t="shared" si="79"/>
        <v>2.75</v>
      </c>
      <c r="M224" s="106">
        <f t="shared" si="80"/>
        <v>2.63</v>
      </c>
      <c r="N224" s="106">
        <f t="shared" si="81"/>
        <v>2.0299999999999998</v>
      </c>
      <c r="O224" s="12">
        <f t="shared" si="82"/>
        <v>1</v>
      </c>
      <c r="P224" s="102">
        <f t="shared" si="83"/>
        <v>2.5606</v>
      </c>
      <c r="Q224" s="102">
        <f t="shared" si="84"/>
        <v>2.6147</v>
      </c>
      <c r="R224" s="160" t="str">
        <f t="shared" si="85"/>
        <v>A</v>
      </c>
      <c r="S224" s="98"/>
      <c r="T224" s="184" t="str">
        <f t="shared" si="86"/>
        <v>A</v>
      </c>
      <c r="U224" s="102">
        <f t="shared" si="87"/>
        <v>4.1132</v>
      </c>
      <c r="V224" s="102">
        <f t="shared" si="88"/>
        <v>3.6682000000000001</v>
      </c>
      <c r="W224" s="102">
        <f t="shared" si="89"/>
        <v>3.6682000000000001</v>
      </c>
      <c r="X224" s="102">
        <f t="shared" si="90"/>
        <v>0</v>
      </c>
      <c r="Y224" s="103">
        <f t="shared" si="91"/>
        <v>-0.44499999999999984</v>
      </c>
      <c r="Z224" s="100">
        <f t="shared" si="92"/>
        <v>-0.10818827190508602</v>
      </c>
      <c r="AA224" s="8"/>
      <c r="AB224" s="8"/>
    </row>
    <row r="225" spans="1:28" x14ac:dyDescent="0.25">
      <c r="A225" s="172" t="s">
        <v>803</v>
      </c>
      <c r="B225" s="52" t="str">
        <f t="shared" si="70"/>
        <v>OTHER MAJOR CARDIOVASCULAR PROCEDURES W MCC</v>
      </c>
      <c r="C225" s="49">
        <f t="shared" si="71"/>
        <v>73</v>
      </c>
      <c r="D225" s="49">
        <f t="shared" si="72"/>
        <v>12</v>
      </c>
      <c r="E225" s="49">
        <f t="shared" si="73"/>
        <v>101526.74</v>
      </c>
      <c r="F225" s="49">
        <f t="shared" si="74"/>
        <v>70123.59</v>
      </c>
      <c r="G225" s="158">
        <f t="shared" si="75"/>
        <v>9.2100000000000009</v>
      </c>
      <c r="H225" s="98"/>
      <c r="I225" s="207">
        <f t="shared" si="76"/>
        <v>72</v>
      </c>
      <c r="J225" s="108">
        <f t="shared" si="77"/>
        <v>96982.98</v>
      </c>
      <c r="K225" s="108">
        <f t="shared" si="78"/>
        <v>58978.57</v>
      </c>
      <c r="L225" s="106">
        <f t="shared" si="79"/>
        <v>8.43</v>
      </c>
      <c r="M225" s="106">
        <f t="shared" si="80"/>
        <v>6.07</v>
      </c>
      <c r="N225" s="106">
        <f t="shared" si="81"/>
        <v>6.67</v>
      </c>
      <c r="O225" s="12">
        <f t="shared" si="82"/>
        <v>1</v>
      </c>
      <c r="P225" s="102">
        <f t="shared" si="83"/>
        <v>3.9876999999999998</v>
      </c>
      <c r="Q225" s="102">
        <f t="shared" si="84"/>
        <v>3.8967999999999998</v>
      </c>
      <c r="R225" s="160" t="str">
        <f t="shared" si="85"/>
        <v>A</v>
      </c>
      <c r="S225" s="98"/>
      <c r="T225" s="184" t="str">
        <f t="shared" si="86"/>
        <v>A</v>
      </c>
      <c r="U225" s="102">
        <f t="shared" si="87"/>
        <v>4.9673999999999996</v>
      </c>
      <c r="V225" s="102">
        <f t="shared" si="88"/>
        <v>5.4668000000000001</v>
      </c>
      <c r="W225" s="102">
        <f t="shared" si="89"/>
        <v>5.4668000000000001</v>
      </c>
      <c r="X225" s="102">
        <f t="shared" si="90"/>
        <v>0</v>
      </c>
      <c r="Y225" s="103">
        <f t="shared" si="91"/>
        <v>0.49940000000000051</v>
      </c>
      <c r="Z225" s="100">
        <f t="shared" si="92"/>
        <v>0.10053549140395389</v>
      </c>
      <c r="AA225" s="8"/>
      <c r="AB225" s="8"/>
    </row>
    <row r="226" spans="1:28" x14ac:dyDescent="0.25">
      <c r="A226" s="172" t="s">
        <v>804</v>
      </c>
      <c r="B226" s="52" t="str">
        <f t="shared" si="70"/>
        <v>OTHER MAJOR CARDIOVASCULAR PROCEDURES W CC</v>
      </c>
      <c r="C226" s="49">
        <f t="shared" si="71"/>
        <v>101</v>
      </c>
      <c r="D226" s="49">
        <f t="shared" si="72"/>
        <v>2</v>
      </c>
      <c r="E226" s="49">
        <f t="shared" si="73"/>
        <v>86798.36</v>
      </c>
      <c r="F226" s="49">
        <f t="shared" si="74"/>
        <v>59666.879999999997</v>
      </c>
      <c r="G226" s="158">
        <f t="shared" si="75"/>
        <v>6.88</v>
      </c>
      <c r="H226" s="98"/>
      <c r="I226" s="207">
        <f t="shared" si="76"/>
        <v>100</v>
      </c>
      <c r="J226" s="108">
        <f t="shared" si="77"/>
        <v>82953.23</v>
      </c>
      <c r="K226" s="108">
        <f t="shared" si="78"/>
        <v>45852.5</v>
      </c>
      <c r="L226" s="106">
        <f t="shared" si="79"/>
        <v>6.8</v>
      </c>
      <c r="M226" s="106">
        <f t="shared" si="80"/>
        <v>5.37</v>
      </c>
      <c r="N226" s="106">
        <f t="shared" si="81"/>
        <v>5.26</v>
      </c>
      <c r="O226" s="12">
        <f t="shared" si="82"/>
        <v>1</v>
      </c>
      <c r="P226" s="102">
        <f t="shared" si="83"/>
        <v>3.4108000000000001</v>
      </c>
      <c r="Q226" s="102">
        <f t="shared" si="84"/>
        <v>3.1985000000000001</v>
      </c>
      <c r="R226" s="160" t="str">
        <f t="shared" si="85"/>
        <v>A</v>
      </c>
      <c r="S226" s="98"/>
      <c r="T226" s="184" t="str">
        <f t="shared" si="86"/>
        <v>A</v>
      </c>
      <c r="U226" s="102">
        <f t="shared" si="87"/>
        <v>4.2938000000000001</v>
      </c>
      <c r="V226" s="102">
        <f t="shared" si="88"/>
        <v>4.4871999999999996</v>
      </c>
      <c r="W226" s="102">
        <f t="shared" si="89"/>
        <v>4.4871999999999996</v>
      </c>
      <c r="X226" s="102">
        <f t="shared" si="90"/>
        <v>0</v>
      </c>
      <c r="Y226" s="103">
        <f t="shared" si="91"/>
        <v>0.19339999999999957</v>
      </c>
      <c r="Z226" s="100">
        <f t="shared" si="92"/>
        <v>4.5041688015277741E-2</v>
      </c>
      <c r="AA226" s="8"/>
      <c r="AB226" s="8"/>
    </row>
    <row r="227" spans="1:28" x14ac:dyDescent="0.25">
      <c r="A227" s="174" t="s">
        <v>805</v>
      </c>
      <c r="B227" s="142" t="str">
        <f t="shared" si="70"/>
        <v>OTHER MAJOR CARDIOVASCULAR PROCEDURES W/O CC/MCC</v>
      </c>
      <c r="C227" s="143">
        <f t="shared" si="71"/>
        <v>45</v>
      </c>
      <c r="D227" s="143">
        <f t="shared" si="72"/>
        <v>4</v>
      </c>
      <c r="E227" s="143">
        <f t="shared" si="73"/>
        <v>57197.4</v>
      </c>
      <c r="F227" s="143">
        <f t="shared" si="74"/>
        <v>33703.25</v>
      </c>
      <c r="G227" s="159">
        <f t="shared" si="75"/>
        <v>3.51</v>
      </c>
      <c r="H227" s="98"/>
      <c r="I227" s="208">
        <f t="shared" si="76"/>
        <v>42</v>
      </c>
      <c r="J227" s="144">
        <f t="shared" si="77"/>
        <v>50859.65</v>
      </c>
      <c r="K227" s="144">
        <f t="shared" si="78"/>
        <v>24696.29</v>
      </c>
      <c r="L227" s="145">
        <f t="shared" si="79"/>
        <v>3.4</v>
      </c>
      <c r="M227" s="145">
        <f t="shared" si="80"/>
        <v>2.73</v>
      </c>
      <c r="N227" s="145">
        <f t="shared" si="81"/>
        <v>2.73</v>
      </c>
      <c r="O227" s="146">
        <f t="shared" si="82"/>
        <v>1</v>
      </c>
      <c r="P227" s="147">
        <f t="shared" si="83"/>
        <v>2.0912000000000002</v>
      </c>
      <c r="Q227" s="147">
        <f t="shared" si="84"/>
        <v>2.1354000000000002</v>
      </c>
      <c r="R227" s="161" t="str">
        <f t="shared" si="85"/>
        <v>A</v>
      </c>
      <c r="S227" s="98"/>
      <c r="T227" s="185" t="str">
        <f t="shared" si="86"/>
        <v>A</v>
      </c>
      <c r="U227" s="147">
        <f t="shared" si="87"/>
        <v>2.6490999999999998</v>
      </c>
      <c r="V227" s="147">
        <f t="shared" si="88"/>
        <v>2.9958</v>
      </c>
      <c r="W227" s="147">
        <f t="shared" si="89"/>
        <v>2.9958</v>
      </c>
      <c r="X227" s="147">
        <f t="shared" si="90"/>
        <v>0</v>
      </c>
      <c r="Y227" s="104">
        <f t="shared" si="91"/>
        <v>0.34670000000000023</v>
      </c>
      <c r="Z227" s="101">
        <f t="shared" si="92"/>
        <v>0.13087463666905752</v>
      </c>
      <c r="AA227" s="8"/>
      <c r="AB227" s="8"/>
    </row>
    <row r="228" spans="1:28" x14ac:dyDescent="0.25">
      <c r="A228" s="172" t="s">
        <v>806</v>
      </c>
      <c r="B228" s="52" t="str">
        <f t="shared" si="70"/>
        <v>PERCUTANEOUS INTRACARDIAC PROCEDURES W MCC</v>
      </c>
      <c r="C228" s="49">
        <f t="shared" si="71"/>
        <v>18</v>
      </c>
      <c r="D228" s="49">
        <f t="shared" si="72"/>
        <v>0</v>
      </c>
      <c r="E228" s="49">
        <f t="shared" si="73"/>
        <v>81975.789999999994</v>
      </c>
      <c r="F228" s="49">
        <f t="shared" si="74"/>
        <v>42031.55</v>
      </c>
      <c r="G228" s="158">
        <f t="shared" si="75"/>
        <v>6.33</v>
      </c>
      <c r="H228" s="98"/>
      <c r="I228" s="207">
        <f t="shared" si="76"/>
        <v>18</v>
      </c>
      <c r="J228" s="108">
        <f t="shared" si="77"/>
        <v>81975.789999999994</v>
      </c>
      <c r="K228" s="108">
        <f t="shared" si="78"/>
        <v>42031.55</v>
      </c>
      <c r="L228" s="106">
        <f t="shared" si="79"/>
        <v>6.33</v>
      </c>
      <c r="M228" s="106">
        <f t="shared" si="80"/>
        <v>3.67</v>
      </c>
      <c r="N228" s="106">
        <f t="shared" si="81"/>
        <v>5.29</v>
      </c>
      <c r="O228" s="12">
        <f t="shared" si="82"/>
        <v>1</v>
      </c>
      <c r="P228" s="102">
        <f t="shared" si="83"/>
        <v>3.3706</v>
      </c>
      <c r="Q228" s="102">
        <f t="shared" si="84"/>
        <v>3.4418000000000002</v>
      </c>
      <c r="R228" s="160" t="str">
        <f t="shared" si="85"/>
        <v>A</v>
      </c>
      <c r="S228" s="98"/>
      <c r="T228" s="184" t="str">
        <f t="shared" si="86"/>
        <v>A</v>
      </c>
      <c r="U228" s="102">
        <f t="shared" si="87"/>
        <v>4.3644999999999996</v>
      </c>
      <c r="V228" s="102">
        <f t="shared" si="88"/>
        <v>4.8285</v>
      </c>
      <c r="W228" s="102">
        <f t="shared" si="89"/>
        <v>4.8285</v>
      </c>
      <c r="X228" s="102">
        <f t="shared" si="90"/>
        <v>0</v>
      </c>
      <c r="Y228" s="103">
        <f t="shared" si="91"/>
        <v>0.46400000000000041</v>
      </c>
      <c r="Z228" s="100">
        <f t="shared" si="92"/>
        <v>0.10631229235880409</v>
      </c>
      <c r="AA228" s="8"/>
      <c r="AB228" s="8"/>
    </row>
    <row r="229" spans="1:28" x14ac:dyDescent="0.25">
      <c r="A229" s="172" t="s">
        <v>807</v>
      </c>
      <c r="B229" s="52" t="str">
        <f t="shared" si="70"/>
        <v>PERCUTANEOUS INTRACARDIAC PROCEDURES W/O MCC</v>
      </c>
      <c r="C229" s="49">
        <f t="shared" si="71"/>
        <v>68</v>
      </c>
      <c r="D229" s="49">
        <f t="shared" si="72"/>
        <v>2</v>
      </c>
      <c r="E229" s="49">
        <f t="shared" si="73"/>
        <v>63202.31</v>
      </c>
      <c r="F229" s="49">
        <f t="shared" si="74"/>
        <v>28884.07</v>
      </c>
      <c r="G229" s="158">
        <f t="shared" si="75"/>
        <v>3.06</v>
      </c>
      <c r="H229" s="98"/>
      <c r="I229" s="207">
        <f t="shared" si="76"/>
        <v>68</v>
      </c>
      <c r="J229" s="108">
        <f t="shared" si="77"/>
        <v>63202.31</v>
      </c>
      <c r="K229" s="108">
        <f t="shared" si="78"/>
        <v>28884.07</v>
      </c>
      <c r="L229" s="106">
        <f t="shared" si="79"/>
        <v>3.06</v>
      </c>
      <c r="M229" s="106">
        <f t="shared" si="80"/>
        <v>1.76</v>
      </c>
      <c r="N229" s="106">
        <f t="shared" si="81"/>
        <v>2.58</v>
      </c>
      <c r="O229" s="12">
        <f t="shared" si="82"/>
        <v>1</v>
      </c>
      <c r="P229" s="102">
        <f t="shared" si="83"/>
        <v>2.5987</v>
      </c>
      <c r="Q229" s="102">
        <f t="shared" si="84"/>
        <v>2.6536</v>
      </c>
      <c r="R229" s="160" t="str">
        <f t="shared" si="85"/>
        <v>A</v>
      </c>
      <c r="S229" s="98"/>
      <c r="T229" s="184" t="str">
        <f t="shared" si="86"/>
        <v>A</v>
      </c>
      <c r="U229" s="102">
        <f t="shared" si="87"/>
        <v>3.3967000000000001</v>
      </c>
      <c r="V229" s="102">
        <f t="shared" si="88"/>
        <v>3.7227000000000001</v>
      </c>
      <c r="W229" s="102">
        <f t="shared" si="89"/>
        <v>3.7227000000000001</v>
      </c>
      <c r="X229" s="102">
        <f t="shared" si="90"/>
        <v>0</v>
      </c>
      <c r="Y229" s="103">
        <f t="shared" si="91"/>
        <v>0.32600000000000007</v>
      </c>
      <c r="Z229" s="100">
        <f t="shared" si="92"/>
        <v>9.5975505637824962E-2</v>
      </c>
      <c r="AA229" s="8"/>
      <c r="AB229" s="8"/>
    </row>
    <row r="230" spans="1:28" x14ac:dyDescent="0.25">
      <c r="A230" s="172" t="s">
        <v>808</v>
      </c>
      <c r="B230" s="52" t="str">
        <f t="shared" si="70"/>
        <v>ACUTE MYOCARDIAL INFARCTION, DISCHARGED ALIVE W MCC</v>
      </c>
      <c r="C230" s="49">
        <f t="shared" si="71"/>
        <v>216</v>
      </c>
      <c r="D230" s="49">
        <f t="shared" si="72"/>
        <v>76</v>
      </c>
      <c r="E230" s="49">
        <f t="shared" si="73"/>
        <v>38635.879999999997</v>
      </c>
      <c r="F230" s="49">
        <f t="shared" si="74"/>
        <v>24425.19</v>
      </c>
      <c r="G230" s="158">
        <f t="shared" si="75"/>
        <v>5.88</v>
      </c>
      <c r="H230" s="98"/>
      <c r="I230" s="207">
        <f t="shared" si="76"/>
        <v>211</v>
      </c>
      <c r="J230" s="108">
        <f t="shared" si="77"/>
        <v>36550.67</v>
      </c>
      <c r="K230" s="108">
        <f t="shared" si="78"/>
        <v>20429.849999999999</v>
      </c>
      <c r="L230" s="106">
        <f t="shared" si="79"/>
        <v>5.57</v>
      </c>
      <c r="M230" s="106">
        <f t="shared" si="80"/>
        <v>3.4</v>
      </c>
      <c r="N230" s="106">
        <f t="shared" si="81"/>
        <v>4.6100000000000003</v>
      </c>
      <c r="O230" s="12">
        <f t="shared" si="82"/>
        <v>1</v>
      </c>
      <c r="P230" s="102">
        <f t="shared" si="83"/>
        <v>1.5028999999999999</v>
      </c>
      <c r="Q230" s="102">
        <f t="shared" si="84"/>
        <v>1.5347</v>
      </c>
      <c r="R230" s="160" t="str">
        <f t="shared" si="85"/>
        <v>A</v>
      </c>
      <c r="S230" s="98"/>
      <c r="T230" s="184" t="str">
        <f t="shared" si="86"/>
        <v>A</v>
      </c>
      <c r="U230" s="102">
        <f t="shared" si="87"/>
        <v>2.1644000000000001</v>
      </c>
      <c r="V230" s="102">
        <f t="shared" si="88"/>
        <v>2.153</v>
      </c>
      <c r="W230" s="102">
        <f t="shared" si="89"/>
        <v>2.153</v>
      </c>
      <c r="X230" s="102">
        <f t="shared" si="90"/>
        <v>0</v>
      </c>
      <c r="Y230" s="103">
        <f t="shared" si="91"/>
        <v>-1.1400000000000077E-2</v>
      </c>
      <c r="Z230" s="100">
        <f t="shared" si="92"/>
        <v>-5.2670486046941765E-3</v>
      </c>
      <c r="AA230" s="8"/>
      <c r="AB230" s="8"/>
    </row>
    <row r="231" spans="1:28" x14ac:dyDescent="0.25">
      <c r="A231" s="172" t="s">
        <v>809</v>
      </c>
      <c r="B231" s="52" t="str">
        <f t="shared" si="70"/>
        <v>ACUTE MYOCARDIAL INFARCTION, DISCHARGED ALIVE W CC</v>
      </c>
      <c r="C231" s="49">
        <f t="shared" si="71"/>
        <v>219</v>
      </c>
      <c r="D231" s="49">
        <f t="shared" si="72"/>
        <v>58</v>
      </c>
      <c r="E231" s="49">
        <f t="shared" si="73"/>
        <v>26351.69</v>
      </c>
      <c r="F231" s="49">
        <f t="shared" si="74"/>
        <v>17948.009999999998</v>
      </c>
      <c r="G231" s="158">
        <f t="shared" si="75"/>
        <v>3.62</v>
      </c>
      <c r="H231" s="98"/>
      <c r="I231" s="207">
        <f t="shared" si="76"/>
        <v>215</v>
      </c>
      <c r="J231" s="108">
        <f t="shared" si="77"/>
        <v>24754.12</v>
      </c>
      <c r="K231" s="108">
        <f t="shared" si="78"/>
        <v>13075.45</v>
      </c>
      <c r="L231" s="106">
        <f t="shared" si="79"/>
        <v>3.24</v>
      </c>
      <c r="M231" s="106">
        <f t="shared" si="80"/>
        <v>2.06</v>
      </c>
      <c r="N231" s="106">
        <f t="shared" si="81"/>
        <v>2.7</v>
      </c>
      <c r="O231" s="12">
        <f t="shared" si="82"/>
        <v>1</v>
      </c>
      <c r="P231" s="102">
        <f t="shared" si="83"/>
        <v>1.0178</v>
      </c>
      <c r="Q231" s="102">
        <f t="shared" si="84"/>
        <v>1.0392999999999999</v>
      </c>
      <c r="R231" s="160" t="str">
        <f t="shared" si="85"/>
        <v>A</v>
      </c>
      <c r="S231" s="98"/>
      <c r="T231" s="184" t="str">
        <f t="shared" si="86"/>
        <v>A</v>
      </c>
      <c r="U231" s="102">
        <f t="shared" si="87"/>
        <v>1.3872</v>
      </c>
      <c r="V231" s="102">
        <f t="shared" si="88"/>
        <v>1.458</v>
      </c>
      <c r="W231" s="102">
        <f t="shared" si="89"/>
        <v>1.458</v>
      </c>
      <c r="X231" s="102">
        <f t="shared" si="90"/>
        <v>0</v>
      </c>
      <c r="Y231" s="103">
        <f t="shared" si="91"/>
        <v>7.0799999999999974E-2</v>
      </c>
      <c r="Z231" s="100">
        <f t="shared" si="92"/>
        <v>5.1038062283737008E-2</v>
      </c>
      <c r="AA231" s="8"/>
      <c r="AB231" s="8"/>
    </row>
    <row r="232" spans="1:28" x14ac:dyDescent="0.25">
      <c r="A232" s="174" t="s">
        <v>503</v>
      </c>
      <c r="B232" s="142" t="str">
        <f t="shared" si="70"/>
        <v>ACUTE MYOCARDIAL INFARCTION, DISCHARGED ALIVE W/O CC/MCC</v>
      </c>
      <c r="C232" s="143">
        <f t="shared" si="71"/>
        <v>152</v>
      </c>
      <c r="D232" s="143">
        <f t="shared" si="72"/>
        <v>57</v>
      </c>
      <c r="E232" s="143">
        <f t="shared" si="73"/>
        <v>22352.26</v>
      </c>
      <c r="F232" s="143">
        <f t="shared" si="74"/>
        <v>12891.69</v>
      </c>
      <c r="G232" s="159">
        <f t="shared" si="75"/>
        <v>2.31</v>
      </c>
      <c r="H232" s="98"/>
      <c r="I232" s="208">
        <f t="shared" si="76"/>
        <v>150</v>
      </c>
      <c r="J232" s="144">
        <f t="shared" si="77"/>
        <v>21756.07</v>
      </c>
      <c r="K232" s="144">
        <f t="shared" si="78"/>
        <v>11885.67</v>
      </c>
      <c r="L232" s="145">
        <f t="shared" si="79"/>
        <v>2.29</v>
      </c>
      <c r="M232" s="145">
        <f t="shared" si="80"/>
        <v>1.33</v>
      </c>
      <c r="N232" s="145">
        <f t="shared" si="81"/>
        <v>1.97</v>
      </c>
      <c r="O232" s="146">
        <f t="shared" si="82"/>
        <v>1</v>
      </c>
      <c r="P232" s="147">
        <f t="shared" si="83"/>
        <v>0.89449999999999996</v>
      </c>
      <c r="Q232" s="147">
        <f t="shared" si="84"/>
        <v>0.91339999999999999</v>
      </c>
      <c r="R232" s="161" t="str">
        <f t="shared" si="85"/>
        <v>A</v>
      </c>
      <c r="S232" s="98"/>
      <c r="T232" s="185" t="str">
        <f t="shared" si="86"/>
        <v>A</v>
      </c>
      <c r="U232" s="147">
        <f t="shared" si="87"/>
        <v>1.1873</v>
      </c>
      <c r="V232" s="147">
        <f t="shared" si="88"/>
        <v>1.2814000000000001</v>
      </c>
      <c r="W232" s="147">
        <f t="shared" si="89"/>
        <v>1.2814000000000001</v>
      </c>
      <c r="X232" s="147">
        <f t="shared" si="90"/>
        <v>0</v>
      </c>
      <c r="Y232" s="104">
        <f t="shared" si="91"/>
        <v>9.4100000000000072E-2</v>
      </c>
      <c r="Z232" s="101">
        <f t="shared" si="92"/>
        <v>7.9255453550071644E-2</v>
      </c>
      <c r="AA232" s="8"/>
      <c r="AB232" s="8"/>
    </row>
    <row r="233" spans="1:28" x14ac:dyDescent="0.25">
      <c r="A233" s="172" t="s">
        <v>504</v>
      </c>
      <c r="B233" s="52" t="str">
        <f t="shared" si="70"/>
        <v>ACUTE MYOCARDIAL INFARCTION, EXPIRED W MCC</v>
      </c>
      <c r="C233" s="49">
        <f t="shared" si="71"/>
        <v>31</v>
      </c>
      <c r="D233" s="49">
        <f t="shared" si="72"/>
        <v>0</v>
      </c>
      <c r="E233" s="49">
        <f t="shared" si="73"/>
        <v>47718.57</v>
      </c>
      <c r="F233" s="49">
        <f t="shared" si="74"/>
        <v>33593.81</v>
      </c>
      <c r="G233" s="158">
        <f t="shared" si="75"/>
        <v>4.9000000000000004</v>
      </c>
      <c r="H233" s="98"/>
      <c r="I233" s="207">
        <f t="shared" si="76"/>
        <v>29</v>
      </c>
      <c r="J233" s="108">
        <f t="shared" si="77"/>
        <v>41730.92</v>
      </c>
      <c r="K233" s="108">
        <f t="shared" si="78"/>
        <v>25471.09</v>
      </c>
      <c r="L233" s="106">
        <f t="shared" si="79"/>
        <v>3.76</v>
      </c>
      <c r="M233" s="106">
        <f t="shared" si="80"/>
        <v>3.44</v>
      </c>
      <c r="N233" s="106">
        <f t="shared" si="81"/>
        <v>2.64</v>
      </c>
      <c r="O233" s="12">
        <f t="shared" si="82"/>
        <v>1</v>
      </c>
      <c r="P233" s="102">
        <f t="shared" si="83"/>
        <v>1.7159</v>
      </c>
      <c r="Q233" s="102">
        <f t="shared" si="84"/>
        <v>1.7522</v>
      </c>
      <c r="R233" s="160" t="str">
        <f t="shared" si="85"/>
        <v>A</v>
      </c>
      <c r="S233" s="98"/>
      <c r="T233" s="184" t="str">
        <f t="shared" si="86"/>
        <v>A</v>
      </c>
      <c r="U233" s="102">
        <f t="shared" si="87"/>
        <v>1.7406999999999999</v>
      </c>
      <c r="V233" s="102">
        <f t="shared" si="88"/>
        <v>2.4582000000000002</v>
      </c>
      <c r="W233" s="102">
        <f t="shared" si="89"/>
        <v>2.4582000000000002</v>
      </c>
      <c r="X233" s="102">
        <f t="shared" si="90"/>
        <v>0</v>
      </c>
      <c r="Y233" s="103">
        <f t="shared" si="91"/>
        <v>0.71750000000000025</v>
      </c>
      <c r="Z233" s="100">
        <f t="shared" si="92"/>
        <v>0.41219049807548702</v>
      </c>
      <c r="AA233" s="8"/>
      <c r="AB233" s="8"/>
    </row>
    <row r="234" spans="1:28" x14ac:dyDescent="0.25">
      <c r="A234" s="172" t="s">
        <v>505</v>
      </c>
      <c r="B234" s="52" t="str">
        <f t="shared" si="70"/>
        <v>ACUTE MYOCARDIAL INFARCTION, EXPIRED W CC</v>
      </c>
      <c r="C234" s="49">
        <f t="shared" si="71"/>
        <v>5</v>
      </c>
      <c r="D234" s="49">
        <f t="shared" si="72"/>
        <v>0</v>
      </c>
      <c r="E234" s="49">
        <f t="shared" si="73"/>
        <v>24672.53</v>
      </c>
      <c r="F234" s="49">
        <f t="shared" si="74"/>
        <v>21450.54</v>
      </c>
      <c r="G234" s="158">
        <f t="shared" si="75"/>
        <v>2</v>
      </c>
      <c r="H234" s="98"/>
      <c r="I234" s="207">
        <f t="shared" si="76"/>
        <v>5</v>
      </c>
      <c r="J234" s="108">
        <f t="shared" si="77"/>
        <v>24672.53</v>
      </c>
      <c r="K234" s="108">
        <f t="shared" si="78"/>
        <v>21450.54</v>
      </c>
      <c r="L234" s="106">
        <f t="shared" si="79"/>
        <v>2.2999999999999998</v>
      </c>
      <c r="M234" s="106">
        <f t="shared" si="80"/>
        <v>1.55</v>
      </c>
      <c r="N234" s="106">
        <f t="shared" si="81"/>
        <v>1.7</v>
      </c>
      <c r="O234" s="12">
        <f t="shared" si="82"/>
        <v>0</v>
      </c>
      <c r="P234" s="102">
        <f t="shared" si="83"/>
        <v>1.0145</v>
      </c>
      <c r="Q234" s="102">
        <f t="shared" si="84"/>
        <v>0.78280000000000005</v>
      </c>
      <c r="R234" s="160" t="str">
        <f t="shared" si="85"/>
        <v>M</v>
      </c>
      <c r="S234" s="98"/>
      <c r="T234" s="184" t="str">
        <f t="shared" si="86"/>
        <v>M</v>
      </c>
      <c r="U234" s="102">
        <f t="shared" si="87"/>
        <v>1.2401</v>
      </c>
      <c r="V234" s="102">
        <f t="shared" si="88"/>
        <v>1.0982000000000001</v>
      </c>
      <c r="W234" s="102">
        <f t="shared" si="89"/>
        <v>1.0982000000000001</v>
      </c>
      <c r="X234" s="102">
        <f t="shared" si="90"/>
        <v>0</v>
      </c>
      <c r="Y234" s="103">
        <f t="shared" si="91"/>
        <v>-0.14189999999999992</v>
      </c>
      <c r="Z234" s="100">
        <f t="shared" si="92"/>
        <v>-0.11442625594710097</v>
      </c>
      <c r="AA234" s="8"/>
      <c r="AB234" s="8"/>
    </row>
    <row r="235" spans="1:28" x14ac:dyDescent="0.25">
      <c r="A235" s="172" t="s">
        <v>506</v>
      </c>
      <c r="B235" s="52" t="str">
        <f t="shared" si="70"/>
        <v>ACUTE MYOCARDIAL INFARCTION, EXPIRED W/O CC/MCC</v>
      </c>
      <c r="C235" s="49">
        <f t="shared" si="71"/>
        <v>1</v>
      </c>
      <c r="D235" s="49">
        <f t="shared" si="72"/>
        <v>0</v>
      </c>
      <c r="E235" s="49">
        <f t="shared" si="73"/>
        <v>31459.87</v>
      </c>
      <c r="F235" s="49">
        <f t="shared" si="74"/>
        <v>0</v>
      </c>
      <c r="G235" s="158">
        <f t="shared" si="75"/>
        <v>3</v>
      </c>
      <c r="H235" s="98"/>
      <c r="I235" s="207">
        <f t="shared" si="76"/>
        <v>1</v>
      </c>
      <c r="J235" s="108">
        <f t="shared" si="77"/>
        <v>31459.87</v>
      </c>
      <c r="K235" s="108">
        <f t="shared" si="78"/>
        <v>0</v>
      </c>
      <c r="L235" s="106">
        <f t="shared" si="79"/>
        <v>1.6</v>
      </c>
      <c r="M235" s="106">
        <f t="shared" si="80"/>
        <v>0</v>
      </c>
      <c r="N235" s="106">
        <f t="shared" si="81"/>
        <v>1.3</v>
      </c>
      <c r="O235" s="12">
        <f t="shared" si="82"/>
        <v>0</v>
      </c>
      <c r="P235" s="102">
        <f t="shared" si="83"/>
        <v>0</v>
      </c>
      <c r="Q235" s="102">
        <f t="shared" si="84"/>
        <v>0.60899999999999999</v>
      </c>
      <c r="R235" s="160" t="str">
        <f t="shared" si="85"/>
        <v>M</v>
      </c>
      <c r="S235" s="98"/>
      <c r="T235" s="184" t="str">
        <f t="shared" si="86"/>
        <v>M</v>
      </c>
      <c r="U235" s="102">
        <f t="shared" si="87"/>
        <v>0.87160000000000004</v>
      </c>
      <c r="V235" s="102">
        <f t="shared" si="88"/>
        <v>0.85440000000000005</v>
      </c>
      <c r="W235" s="102">
        <f t="shared" si="89"/>
        <v>0.85440000000000005</v>
      </c>
      <c r="X235" s="102">
        <f t="shared" si="90"/>
        <v>0</v>
      </c>
      <c r="Y235" s="103">
        <f t="shared" si="91"/>
        <v>-1.7199999999999993E-2</v>
      </c>
      <c r="Z235" s="100">
        <f t="shared" si="92"/>
        <v>-1.9733822854520414E-2</v>
      </c>
      <c r="AA235" s="8"/>
      <c r="AB235" s="8"/>
    </row>
    <row r="236" spans="1:28" x14ac:dyDescent="0.25">
      <c r="A236" s="172" t="s">
        <v>507</v>
      </c>
      <c r="B236" s="52" t="str">
        <f t="shared" si="70"/>
        <v>CIRCULATORY DISORDERS EXCEPT AMI, W CARD CATH W MCC</v>
      </c>
      <c r="C236" s="49">
        <f t="shared" si="71"/>
        <v>130</v>
      </c>
      <c r="D236" s="49">
        <f t="shared" si="72"/>
        <v>27</v>
      </c>
      <c r="E236" s="49">
        <f t="shared" si="73"/>
        <v>39335.96</v>
      </c>
      <c r="F236" s="49">
        <f t="shared" si="74"/>
        <v>23534.54</v>
      </c>
      <c r="G236" s="158">
        <f t="shared" si="75"/>
        <v>5.86</v>
      </c>
      <c r="H236" s="98"/>
      <c r="I236" s="207">
        <f t="shared" si="76"/>
        <v>128</v>
      </c>
      <c r="J236" s="108">
        <f t="shared" si="77"/>
        <v>37206.699999999997</v>
      </c>
      <c r="K236" s="108">
        <f t="shared" si="78"/>
        <v>16178.85</v>
      </c>
      <c r="L236" s="106">
        <f t="shared" si="79"/>
        <v>5.49</v>
      </c>
      <c r="M236" s="106">
        <f t="shared" si="80"/>
        <v>4.95</v>
      </c>
      <c r="N236" s="106">
        <f t="shared" si="81"/>
        <v>4.2699999999999996</v>
      </c>
      <c r="O236" s="12">
        <f t="shared" si="82"/>
        <v>1</v>
      </c>
      <c r="P236" s="102">
        <f t="shared" si="83"/>
        <v>1.5298</v>
      </c>
      <c r="Q236" s="102">
        <f t="shared" si="84"/>
        <v>1.5621</v>
      </c>
      <c r="R236" s="160" t="str">
        <f t="shared" si="85"/>
        <v>A</v>
      </c>
      <c r="S236" s="98"/>
      <c r="T236" s="184" t="str">
        <f t="shared" si="86"/>
        <v>A</v>
      </c>
      <c r="U236" s="102">
        <f t="shared" si="87"/>
        <v>2.1684999999999999</v>
      </c>
      <c r="V236" s="102">
        <f t="shared" si="88"/>
        <v>2.1915</v>
      </c>
      <c r="W236" s="102">
        <f t="shared" si="89"/>
        <v>2.1915</v>
      </c>
      <c r="X236" s="102">
        <f t="shared" si="90"/>
        <v>0</v>
      </c>
      <c r="Y236" s="103">
        <f t="shared" si="91"/>
        <v>2.3000000000000131E-2</v>
      </c>
      <c r="Z236" s="100">
        <f t="shared" si="92"/>
        <v>1.0606409960802459E-2</v>
      </c>
      <c r="AA236" s="8"/>
      <c r="AB236" s="8"/>
    </row>
    <row r="237" spans="1:28" x14ac:dyDescent="0.25">
      <c r="A237" s="174" t="s">
        <v>508</v>
      </c>
      <c r="B237" s="142" t="str">
        <f t="shared" si="70"/>
        <v>CIRCULATORY DISORDERS EXCEPT AMI, W CARD CATH W/O MCC</v>
      </c>
      <c r="C237" s="143">
        <f t="shared" si="71"/>
        <v>519</v>
      </c>
      <c r="D237" s="143">
        <f t="shared" si="72"/>
        <v>58</v>
      </c>
      <c r="E237" s="143">
        <f t="shared" si="73"/>
        <v>26228.31</v>
      </c>
      <c r="F237" s="143">
        <f t="shared" si="74"/>
        <v>10522.7</v>
      </c>
      <c r="G237" s="159">
        <f t="shared" si="75"/>
        <v>2.83</v>
      </c>
      <c r="H237" s="98"/>
      <c r="I237" s="208">
        <f t="shared" si="76"/>
        <v>514</v>
      </c>
      <c r="J237" s="144">
        <f t="shared" si="77"/>
        <v>25718.5</v>
      </c>
      <c r="K237" s="144">
        <f t="shared" si="78"/>
        <v>8938.5400000000009</v>
      </c>
      <c r="L237" s="145">
        <f t="shared" si="79"/>
        <v>2.77</v>
      </c>
      <c r="M237" s="145">
        <f t="shared" si="80"/>
        <v>1.8</v>
      </c>
      <c r="N237" s="145">
        <f t="shared" si="81"/>
        <v>2.2799999999999998</v>
      </c>
      <c r="O237" s="146">
        <f t="shared" si="82"/>
        <v>1</v>
      </c>
      <c r="P237" s="147">
        <f t="shared" si="83"/>
        <v>1.0575000000000001</v>
      </c>
      <c r="Q237" s="147">
        <f t="shared" si="84"/>
        <v>1.0798000000000001</v>
      </c>
      <c r="R237" s="161" t="str">
        <f t="shared" si="85"/>
        <v>A</v>
      </c>
      <c r="S237" s="98"/>
      <c r="T237" s="185" t="str">
        <f t="shared" si="86"/>
        <v>A</v>
      </c>
      <c r="U237" s="147">
        <f t="shared" si="87"/>
        <v>1.4853000000000001</v>
      </c>
      <c r="V237" s="147">
        <f t="shared" si="88"/>
        <v>1.5148999999999999</v>
      </c>
      <c r="W237" s="147">
        <f t="shared" si="89"/>
        <v>1.5148999999999999</v>
      </c>
      <c r="X237" s="147">
        <f t="shared" si="90"/>
        <v>0</v>
      </c>
      <c r="Y237" s="104">
        <f t="shared" si="91"/>
        <v>2.9599999999999849E-2</v>
      </c>
      <c r="Z237" s="101">
        <f t="shared" si="92"/>
        <v>1.9928633946004071E-2</v>
      </c>
      <c r="AA237" s="8"/>
      <c r="AB237" s="8"/>
    </row>
    <row r="238" spans="1:28" x14ac:dyDescent="0.25">
      <c r="A238" s="172" t="s">
        <v>509</v>
      </c>
      <c r="B238" s="52" t="str">
        <f t="shared" si="70"/>
        <v>ACUTE &amp; SUBACUTE ENDOCARDITIS W MCC</v>
      </c>
      <c r="C238" s="49">
        <f t="shared" si="71"/>
        <v>33</v>
      </c>
      <c r="D238" s="49">
        <f t="shared" si="72"/>
        <v>11</v>
      </c>
      <c r="E238" s="49">
        <f t="shared" si="73"/>
        <v>63349.24</v>
      </c>
      <c r="F238" s="49">
        <f t="shared" si="74"/>
        <v>51258.6</v>
      </c>
      <c r="G238" s="158">
        <f t="shared" si="75"/>
        <v>13.97</v>
      </c>
      <c r="H238" s="98"/>
      <c r="I238" s="207">
        <f t="shared" si="76"/>
        <v>31</v>
      </c>
      <c r="J238" s="108">
        <f t="shared" si="77"/>
        <v>52642.17</v>
      </c>
      <c r="K238" s="108">
        <f t="shared" si="78"/>
        <v>28818.57</v>
      </c>
      <c r="L238" s="106">
        <f t="shared" si="79"/>
        <v>12.61</v>
      </c>
      <c r="M238" s="106">
        <f t="shared" si="80"/>
        <v>10.37</v>
      </c>
      <c r="N238" s="106">
        <f t="shared" si="81"/>
        <v>8.76</v>
      </c>
      <c r="O238" s="12">
        <f t="shared" si="82"/>
        <v>1</v>
      </c>
      <c r="P238" s="102">
        <f t="shared" si="83"/>
        <v>2.1644999999999999</v>
      </c>
      <c r="Q238" s="102">
        <f t="shared" si="84"/>
        <v>2.1722000000000001</v>
      </c>
      <c r="R238" s="160" t="str">
        <f t="shared" si="85"/>
        <v>A</v>
      </c>
      <c r="S238" s="98"/>
      <c r="T238" s="184" t="str">
        <f t="shared" si="86"/>
        <v>A</v>
      </c>
      <c r="U238" s="102">
        <f t="shared" si="87"/>
        <v>3.5562999999999998</v>
      </c>
      <c r="V238" s="102">
        <f t="shared" si="88"/>
        <v>3.0474000000000001</v>
      </c>
      <c r="W238" s="102">
        <f t="shared" si="89"/>
        <v>3.0474000000000001</v>
      </c>
      <c r="X238" s="102">
        <f t="shared" si="90"/>
        <v>0</v>
      </c>
      <c r="Y238" s="103">
        <f t="shared" si="91"/>
        <v>-0.50889999999999969</v>
      </c>
      <c r="Z238" s="100">
        <f t="shared" si="92"/>
        <v>-0.1430981638219497</v>
      </c>
      <c r="AA238" s="8"/>
      <c r="AB238" s="8"/>
    </row>
    <row r="239" spans="1:28" x14ac:dyDescent="0.25">
      <c r="A239" s="172" t="s">
        <v>510</v>
      </c>
      <c r="B239" s="52" t="str">
        <f t="shared" si="70"/>
        <v>ACUTE &amp; SUBACUTE ENDOCARDITIS W CC</v>
      </c>
      <c r="C239" s="49">
        <f t="shared" si="71"/>
        <v>18</v>
      </c>
      <c r="D239" s="49">
        <f t="shared" si="72"/>
        <v>7</v>
      </c>
      <c r="E239" s="49">
        <f t="shared" si="73"/>
        <v>42182.86</v>
      </c>
      <c r="F239" s="49">
        <f t="shared" si="74"/>
        <v>43199.56</v>
      </c>
      <c r="G239" s="158">
        <f t="shared" si="75"/>
        <v>10.33</v>
      </c>
      <c r="H239" s="98"/>
      <c r="I239" s="207">
        <f t="shared" si="76"/>
        <v>17</v>
      </c>
      <c r="J239" s="108">
        <f t="shared" si="77"/>
        <v>33170.400000000001</v>
      </c>
      <c r="K239" s="108">
        <f t="shared" si="78"/>
        <v>22670.22</v>
      </c>
      <c r="L239" s="106">
        <f t="shared" si="79"/>
        <v>8.5299999999999994</v>
      </c>
      <c r="M239" s="106">
        <f t="shared" si="80"/>
        <v>8.14</v>
      </c>
      <c r="N239" s="106">
        <f t="shared" si="81"/>
        <v>5.49</v>
      </c>
      <c r="O239" s="12">
        <f t="shared" si="82"/>
        <v>1</v>
      </c>
      <c r="P239" s="102">
        <f t="shared" si="83"/>
        <v>1.3638999999999999</v>
      </c>
      <c r="Q239" s="102">
        <f t="shared" si="84"/>
        <v>1.3927</v>
      </c>
      <c r="R239" s="160" t="str">
        <f t="shared" si="85"/>
        <v>A</v>
      </c>
      <c r="S239" s="98"/>
      <c r="T239" s="184" t="str">
        <f t="shared" si="86"/>
        <v>A</v>
      </c>
      <c r="U239" s="102">
        <f t="shared" si="87"/>
        <v>1.8949</v>
      </c>
      <c r="V239" s="102">
        <f t="shared" si="88"/>
        <v>1.9538</v>
      </c>
      <c r="W239" s="102">
        <f t="shared" si="89"/>
        <v>1.9538</v>
      </c>
      <c r="X239" s="102">
        <f t="shared" si="90"/>
        <v>0</v>
      </c>
      <c r="Y239" s="103">
        <f t="shared" si="91"/>
        <v>5.8899999999999952E-2</v>
      </c>
      <c r="Z239" s="100">
        <f t="shared" si="92"/>
        <v>3.108343448203069E-2</v>
      </c>
      <c r="AA239" s="8"/>
      <c r="AB239" s="8"/>
    </row>
    <row r="240" spans="1:28" x14ac:dyDescent="0.25">
      <c r="A240" s="172" t="s">
        <v>511</v>
      </c>
      <c r="B240" s="52" t="str">
        <f t="shared" si="70"/>
        <v>ACUTE &amp; SUBACUTE ENDOCARDITIS W/O CC/MCC</v>
      </c>
      <c r="C240" s="49">
        <f t="shared" si="71"/>
        <v>8</v>
      </c>
      <c r="D240" s="49">
        <f t="shared" si="72"/>
        <v>0</v>
      </c>
      <c r="E240" s="49">
        <f t="shared" si="73"/>
        <v>24756.89</v>
      </c>
      <c r="F240" s="49">
        <f t="shared" si="74"/>
        <v>16250.06</v>
      </c>
      <c r="G240" s="158">
        <f t="shared" si="75"/>
        <v>8.8800000000000008</v>
      </c>
      <c r="H240" s="98"/>
      <c r="I240" s="207">
        <f t="shared" si="76"/>
        <v>8</v>
      </c>
      <c r="J240" s="108">
        <f t="shared" si="77"/>
        <v>24756.89</v>
      </c>
      <c r="K240" s="108">
        <f t="shared" si="78"/>
        <v>16250.06</v>
      </c>
      <c r="L240" s="106">
        <f t="shared" si="79"/>
        <v>4.3</v>
      </c>
      <c r="M240" s="106">
        <f t="shared" si="80"/>
        <v>7.24</v>
      </c>
      <c r="N240" s="106">
        <f t="shared" si="81"/>
        <v>3.4</v>
      </c>
      <c r="O240" s="12">
        <f t="shared" si="82"/>
        <v>0</v>
      </c>
      <c r="P240" s="102">
        <f t="shared" si="83"/>
        <v>1.0179</v>
      </c>
      <c r="Q240" s="102">
        <f t="shared" si="84"/>
        <v>1.0327999999999999</v>
      </c>
      <c r="R240" s="160" t="str">
        <f t="shared" si="85"/>
        <v>M</v>
      </c>
      <c r="S240" s="98"/>
      <c r="T240" s="184" t="str">
        <f t="shared" si="86"/>
        <v>M</v>
      </c>
      <c r="U240" s="102">
        <f t="shared" si="87"/>
        <v>1.718</v>
      </c>
      <c r="V240" s="102">
        <f t="shared" si="88"/>
        <v>1.4489000000000001</v>
      </c>
      <c r="W240" s="102">
        <f t="shared" si="89"/>
        <v>1.4489000000000001</v>
      </c>
      <c r="X240" s="102">
        <f t="shared" si="90"/>
        <v>0</v>
      </c>
      <c r="Y240" s="103">
        <f t="shared" si="91"/>
        <v>-0.26909999999999989</v>
      </c>
      <c r="Z240" s="100">
        <f t="shared" si="92"/>
        <v>-0.15663562281722929</v>
      </c>
      <c r="AA240" s="8"/>
      <c r="AB240" s="8"/>
    </row>
    <row r="241" spans="1:28" x14ac:dyDescent="0.25">
      <c r="A241" s="172" t="s">
        <v>512</v>
      </c>
      <c r="B241" s="52" t="str">
        <f t="shared" si="70"/>
        <v>HEART FAILURE &amp; SHOCK W MCC OR PERIPHERAL EXTRACORPOREAL MEMBRANE OXYGENATION (ECMO)</v>
      </c>
      <c r="C241" s="49">
        <f t="shared" si="71"/>
        <v>560</v>
      </c>
      <c r="D241" s="49">
        <f t="shared" si="72"/>
        <v>46</v>
      </c>
      <c r="E241" s="49">
        <f t="shared" si="73"/>
        <v>29791.81</v>
      </c>
      <c r="F241" s="49">
        <f t="shared" si="74"/>
        <v>23802.87</v>
      </c>
      <c r="G241" s="158">
        <f t="shared" si="75"/>
        <v>5.84</v>
      </c>
      <c r="H241" s="98"/>
      <c r="I241" s="207">
        <f t="shared" si="76"/>
        <v>549</v>
      </c>
      <c r="J241" s="108">
        <f t="shared" si="77"/>
        <v>27581.01</v>
      </c>
      <c r="K241" s="108">
        <f t="shared" si="78"/>
        <v>17845.490000000002</v>
      </c>
      <c r="L241" s="106">
        <f t="shared" si="79"/>
        <v>5.5</v>
      </c>
      <c r="M241" s="106">
        <f t="shared" si="80"/>
        <v>3.73</v>
      </c>
      <c r="N241" s="106">
        <f t="shared" si="81"/>
        <v>4.4400000000000004</v>
      </c>
      <c r="O241" s="12">
        <f t="shared" si="82"/>
        <v>1</v>
      </c>
      <c r="P241" s="102">
        <f t="shared" si="83"/>
        <v>1.1341000000000001</v>
      </c>
      <c r="Q241" s="102">
        <f t="shared" si="84"/>
        <v>1.1543000000000001</v>
      </c>
      <c r="R241" s="160" t="str">
        <f t="shared" si="85"/>
        <v>A</v>
      </c>
      <c r="S241" s="98"/>
      <c r="T241" s="184" t="str">
        <f t="shared" si="86"/>
        <v>A</v>
      </c>
      <c r="U241" s="102">
        <f t="shared" si="87"/>
        <v>1.7862</v>
      </c>
      <c r="V241" s="102">
        <f t="shared" si="88"/>
        <v>1.6194</v>
      </c>
      <c r="W241" s="102">
        <f t="shared" si="89"/>
        <v>1.6194</v>
      </c>
      <c r="X241" s="102">
        <f t="shared" si="90"/>
        <v>0</v>
      </c>
      <c r="Y241" s="103">
        <f t="shared" si="91"/>
        <v>-0.16680000000000006</v>
      </c>
      <c r="Z241" s="100">
        <f t="shared" si="92"/>
        <v>-9.3382599932818305E-2</v>
      </c>
      <c r="AA241" s="8"/>
      <c r="AB241" s="8"/>
    </row>
    <row r="242" spans="1:28" x14ac:dyDescent="0.25">
      <c r="A242" s="174" t="s">
        <v>513</v>
      </c>
      <c r="B242" s="142" t="str">
        <f t="shared" si="70"/>
        <v>HEART FAILURE &amp; SHOCK W CC</v>
      </c>
      <c r="C242" s="143">
        <f t="shared" si="71"/>
        <v>391</v>
      </c>
      <c r="D242" s="143">
        <f t="shared" si="72"/>
        <v>25</v>
      </c>
      <c r="E242" s="143">
        <f t="shared" si="73"/>
        <v>19444.009999999998</v>
      </c>
      <c r="F242" s="143">
        <f t="shared" si="74"/>
        <v>15132.4</v>
      </c>
      <c r="G242" s="159">
        <f t="shared" si="75"/>
        <v>4.16</v>
      </c>
      <c r="H242" s="98"/>
      <c r="I242" s="208">
        <f t="shared" si="76"/>
        <v>381</v>
      </c>
      <c r="J242" s="144">
        <f t="shared" si="77"/>
        <v>17737.18</v>
      </c>
      <c r="K242" s="144">
        <f t="shared" si="78"/>
        <v>10140.1</v>
      </c>
      <c r="L242" s="145">
        <f t="shared" si="79"/>
        <v>3.83</v>
      </c>
      <c r="M242" s="145">
        <f t="shared" si="80"/>
        <v>2.54</v>
      </c>
      <c r="N242" s="145">
        <f t="shared" si="81"/>
        <v>3.21</v>
      </c>
      <c r="O242" s="146">
        <f t="shared" si="82"/>
        <v>1</v>
      </c>
      <c r="P242" s="147">
        <f t="shared" si="83"/>
        <v>0.72929999999999995</v>
      </c>
      <c r="Q242" s="147">
        <f t="shared" si="84"/>
        <v>0.74470000000000003</v>
      </c>
      <c r="R242" s="161" t="str">
        <f t="shared" si="85"/>
        <v>A</v>
      </c>
      <c r="S242" s="98"/>
      <c r="T242" s="185" t="str">
        <f t="shared" si="86"/>
        <v>A</v>
      </c>
      <c r="U242" s="147">
        <f t="shared" si="87"/>
        <v>1.03</v>
      </c>
      <c r="V242" s="147">
        <f t="shared" si="88"/>
        <v>1.0447</v>
      </c>
      <c r="W242" s="147">
        <f t="shared" si="89"/>
        <v>1.0447</v>
      </c>
      <c r="X242" s="147">
        <f t="shared" si="90"/>
        <v>0</v>
      </c>
      <c r="Y242" s="104">
        <f t="shared" si="91"/>
        <v>1.4699999999999935E-2</v>
      </c>
      <c r="Z242" s="101">
        <f t="shared" si="92"/>
        <v>1.4271844660194112E-2</v>
      </c>
      <c r="AA242" s="8"/>
      <c r="AB242" s="8"/>
    </row>
    <row r="243" spans="1:28" x14ac:dyDescent="0.25">
      <c r="A243" s="172" t="s">
        <v>514</v>
      </c>
      <c r="B243" s="52" t="str">
        <f t="shared" si="70"/>
        <v>HEART FAILURE &amp; SHOCK W/O CC/MCC</v>
      </c>
      <c r="C243" s="49">
        <f t="shared" si="71"/>
        <v>70</v>
      </c>
      <c r="D243" s="49">
        <f t="shared" si="72"/>
        <v>2</v>
      </c>
      <c r="E243" s="49">
        <f t="shared" si="73"/>
        <v>14483.39</v>
      </c>
      <c r="F243" s="49">
        <f t="shared" si="74"/>
        <v>7363.13</v>
      </c>
      <c r="G243" s="158">
        <f t="shared" si="75"/>
        <v>2.9</v>
      </c>
      <c r="H243" s="98"/>
      <c r="I243" s="207">
        <f t="shared" si="76"/>
        <v>70</v>
      </c>
      <c r="J243" s="108">
        <f t="shared" si="77"/>
        <v>14483.39</v>
      </c>
      <c r="K243" s="108">
        <f t="shared" si="78"/>
        <v>7363.13</v>
      </c>
      <c r="L243" s="106">
        <f t="shared" si="79"/>
        <v>2.9</v>
      </c>
      <c r="M243" s="106">
        <f t="shared" si="80"/>
        <v>1.81</v>
      </c>
      <c r="N243" s="106">
        <f t="shared" si="81"/>
        <v>2.4700000000000002</v>
      </c>
      <c r="O243" s="12">
        <f t="shared" si="82"/>
        <v>1</v>
      </c>
      <c r="P243" s="102">
        <f t="shared" si="83"/>
        <v>0.59550000000000003</v>
      </c>
      <c r="Q243" s="102">
        <f t="shared" si="84"/>
        <v>0.60809999999999997</v>
      </c>
      <c r="R243" s="160" t="str">
        <f t="shared" si="85"/>
        <v>A</v>
      </c>
      <c r="S243" s="98"/>
      <c r="T243" s="184" t="str">
        <f t="shared" si="86"/>
        <v>A</v>
      </c>
      <c r="U243" s="102">
        <f t="shared" si="87"/>
        <v>0.78949999999999998</v>
      </c>
      <c r="V243" s="102">
        <f t="shared" si="88"/>
        <v>0.85309999999999997</v>
      </c>
      <c r="W243" s="102">
        <f t="shared" si="89"/>
        <v>0.85309999999999997</v>
      </c>
      <c r="X243" s="102">
        <f t="shared" si="90"/>
        <v>0</v>
      </c>
      <c r="Y243" s="103">
        <f t="shared" si="91"/>
        <v>6.359999999999999E-2</v>
      </c>
      <c r="Z243" s="100">
        <f t="shared" si="92"/>
        <v>8.055731475617478E-2</v>
      </c>
      <c r="AA243" s="8"/>
      <c r="AB243" s="8"/>
    </row>
    <row r="244" spans="1:28" x14ac:dyDescent="0.25">
      <c r="A244" s="172" t="s">
        <v>515</v>
      </c>
      <c r="B244" s="52" t="str">
        <f t="shared" si="70"/>
        <v>DEEP VEIN THROMBOPHLEBITIS W CC/MCC</v>
      </c>
      <c r="C244" s="49">
        <f t="shared" si="71"/>
        <v>4</v>
      </c>
      <c r="D244" s="49">
        <f t="shared" si="72"/>
        <v>0</v>
      </c>
      <c r="E244" s="49">
        <f t="shared" si="73"/>
        <v>16515.919999999998</v>
      </c>
      <c r="F244" s="49">
        <f t="shared" si="74"/>
        <v>9997.7199999999993</v>
      </c>
      <c r="G244" s="158">
        <f t="shared" si="75"/>
        <v>3</v>
      </c>
      <c r="H244" s="98"/>
      <c r="I244" s="207">
        <f t="shared" si="76"/>
        <v>4</v>
      </c>
      <c r="J244" s="108">
        <f t="shared" si="77"/>
        <v>16515.919999999998</v>
      </c>
      <c r="K244" s="108">
        <f t="shared" si="78"/>
        <v>9997.7199999999993</v>
      </c>
      <c r="L244" s="106">
        <f t="shared" si="79"/>
        <v>4.4000000000000004</v>
      </c>
      <c r="M244" s="106">
        <f t="shared" si="80"/>
        <v>1.22</v>
      </c>
      <c r="N244" s="106">
        <f t="shared" si="81"/>
        <v>3.4</v>
      </c>
      <c r="O244" s="12">
        <f t="shared" si="82"/>
        <v>0</v>
      </c>
      <c r="P244" s="102">
        <f t="shared" si="83"/>
        <v>0.67910000000000004</v>
      </c>
      <c r="Q244" s="102">
        <f t="shared" si="84"/>
        <v>1.1853</v>
      </c>
      <c r="R244" s="160" t="str">
        <f t="shared" si="85"/>
        <v>M</v>
      </c>
      <c r="S244" s="98"/>
      <c r="T244" s="184" t="str">
        <f t="shared" si="86"/>
        <v>M</v>
      </c>
      <c r="U244" s="102">
        <f t="shared" si="87"/>
        <v>1.6088</v>
      </c>
      <c r="V244" s="102">
        <f t="shared" si="88"/>
        <v>1.6629</v>
      </c>
      <c r="W244" s="102">
        <f t="shared" si="89"/>
        <v>1.6629</v>
      </c>
      <c r="X244" s="102">
        <f t="shared" si="90"/>
        <v>0</v>
      </c>
      <c r="Y244" s="103">
        <f t="shared" si="91"/>
        <v>5.4100000000000037E-2</v>
      </c>
      <c r="Z244" s="100">
        <f t="shared" si="92"/>
        <v>3.3627548483341645E-2</v>
      </c>
      <c r="AA244" s="8"/>
      <c r="AB244" s="8"/>
    </row>
    <row r="245" spans="1:28" x14ac:dyDescent="0.25">
      <c r="A245" s="172" t="s">
        <v>516</v>
      </c>
      <c r="B245" s="52" t="str">
        <f t="shared" si="70"/>
        <v>DEEP VEIN THROMBOPHLEBITIS W/O CC/MCC</v>
      </c>
      <c r="C245" s="49">
        <f t="shared" si="71"/>
        <v>1</v>
      </c>
      <c r="D245" s="49">
        <f t="shared" si="72"/>
        <v>0</v>
      </c>
      <c r="E245" s="49">
        <f t="shared" si="73"/>
        <v>6064.32</v>
      </c>
      <c r="F245" s="49">
        <f t="shared" si="74"/>
        <v>0</v>
      </c>
      <c r="G245" s="158">
        <f t="shared" si="75"/>
        <v>2</v>
      </c>
      <c r="H245" s="98"/>
      <c r="I245" s="207">
        <f t="shared" si="76"/>
        <v>1</v>
      </c>
      <c r="J245" s="108">
        <f t="shared" si="77"/>
        <v>6064.32</v>
      </c>
      <c r="K245" s="108">
        <f t="shared" si="78"/>
        <v>0</v>
      </c>
      <c r="L245" s="106">
        <f t="shared" si="79"/>
        <v>3.1</v>
      </c>
      <c r="M245" s="106">
        <f t="shared" si="80"/>
        <v>0</v>
      </c>
      <c r="N245" s="106">
        <f t="shared" si="81"/>
        <v>2.2999999999999998</v>
      </c>
      <c r="O245" s="12">
        <f t="shared" si="82"/>
        <v>0</v>
      </c>
      <c r="P245" s="102">
        <f t="shared" si="83"/>
        <v>0</v>
      </c>
      <c r="Q245" s="102">
        <f t="shared" si="84"/>
        <v>0.56289999999999996</v>
      </c>
      <c r="R245" s="160" t="str">
        <f t="shared" si="85"/>
        <v>M</v>
      </c>
      <c r="S245" s="98"/>
      <c r="T245" s="184" t="str">
        <f t="shared" si="86"/>
        <v>M</v>
      </c>
      <c r="U245" s="102">
        <f t="shared" si="87"/>
        <v>1.2374000000000001</v>
      </c>
      <c r="V245" s="102">
        <f t="shared" si="88"/>
        <v>0.78969999999999996</v>
      </c>
      <c r="W245" s="102">
        <f t="shared" si="89"/>
        <v>0.78969999999999996</v>
      </c>
      <c r="X245" s="102">
        <f t="shared" si="90"/>
        <v>0</v>
      </c>
      <c r="Y245" s="103">
        <f t="shared" si="91"/>
        <v>-0.4477000000000001</v>
      </c>
      <c r="Z245" s="100">
        <f t="shared" si="92"/>
        <v>-0.36180701470825932</v>
      </c>
      <c r="AA245" s="8"/>
      <c r="AB245" s="8"/>
    </row>
    <row r="246" spans="1:28" x14ac:dyDescent="0.25">
      <c r="A246" s="172" t="s">
        <v>517</v>
      </c>
      <c r="B246" s="52" t="str">
        <f t="shared" si="70"/>
        <v>CARDIAC ARREST, UNEXPLAINED W MCC OR PERIPHERAL EXTRACORPOREAL MEMBRANE OXYGENATION (ECMO)</v>
      </c>
      <c r="C246" s="49">
        <f t="shared" si="71"/>
        <v>25</v>
      </c>
      <c r="D246" s="49">
        <f t="shared" si="72"/>
        <v>2</v>
      </c>
      <c r="E246" s="49">
        <f t="shared" si="73"/>
        <v>47225.03</v>
      </c>
      <c r="F246" s="49">
        <f t="shared" si="74"/>
        <v>40730.370000000003</v>
      </c>
      <c r="G246" s="158">
        <f t="shared" si="75"/>
        <v>4.04</v>
      </c>
      <c r="H246" s="98"/>
      <c r="I246" s="207">
        <f t="shared" si="76"/>
        <v>24</v>
      </c>
      <c r="J246" s="108">
        <f t="shared" si="77"/>
        <v>40929.29</v>
      </c>
      <c r="K246" s="108">
        <f t="shared" si="78"/>
        <v>27151.03</v>
      </c>
      <c r="L246" s="106">
        <f t="shared" si="79"/>
        <v>3.29</v>
      </c>
      <c r="M246" s="106">
        <f t="shared" si="80"/>
        <v>4.82</v>
      </c>
      <c r="N246" s="106">
        <f t="shared" si="81"/>
        <v>1.98</v>
      </c>
      <c r="O246" s="12">
        <f t="shared" si="82"/>
        <v>1</v>
      </c>
      <c r="P246" s="102">
        <f t="shared" si="83"/>
        <v>1.6829000000000001</v>
      </c>
      <c r="Q246" s="102">
        <f t="shared" si="84"/>
        <v>1.7184999999999999</v>
      </c>
      <c r="R246" s="160" t="str">
        <f t="shared" si="85"/>
        <v>A</v>
      </c>
      <c r="S246" s="98"/>
      <c r="T246" s="184" t="str">
        <f t="shared" si="86"/>
        <v>A</v>
      </c>
      <c r="U246" s="102">
        <f t="shared" si="87"/>
        <v>1.7041999999999999</v>
      </c>
      <c r="V246" s="102">
        <f t="shared" si="88"/>
        <v>2.4108999999999998</v>
      </c>
      <c r="W246" s="102">
        <f t="shared" si="89"/>
        <v>2.4108999999999998</v>
      </c>
      <c r="X246" s="102">
        <f t="shared" si="90"/>
        <v>0</v>
      </c>
      <c r="Y246" s="103">
        <f t="shared" si="91"/>
        <v>0.70669999999999988</v>
      </c>
      <c r="Z246" s="100">
        <f t="shared" si="92"/>
        <v>0.4146813754254195</v>
      </c>
      <c r="AA246" s="8"/>
      <c r="AB246" s="8"/>
    </row>
    <row r="247" spans="1:28" x14ac:dyDescent="0.25">
      <c r="A247" s="174" t="s">
        <v>518</v>
      </c>
      <c r="B247" s="142" t="str">
        <f t="shared" si="70"/>
        <v>CARDIAC ARREST, UNEXPLAINED W CC</v>
      </c>
      <c r="C247" s="143">
        <f t="shared" si="71"/>
        <v>2</v>
      </c>
      <c r="D247" s="143">
        <f t="shared" si="72"/>
        <v>0</v>
      </c>
      <c r="E247" s="143">
        <f t="shared" si="73"/>
        <v>25593.3</v>
      </c>
      <c r="F247" s="143">
        <f t="shared" si="74"/>
        <v>10175.19</v>
      </c>
      <c r="G247" s="159">
        <f t="shared" si="75"/>
        <v>3.5</v>
      </c>
      <c r="H247" s="98"/>
      <c r="I247" s="208">
        <f t="shared" si="76"/>
        <v>2</v>
      </c>
      <c r="J247" s="144">
        <f t="shared" si="77"/>
        <v>25593.3</v>
      </c>
      <c r="K247" s="144">
        <f t="shared" si="78"/>
        <v>10175.19</v>
      </c>
      <c r="L247" s="145">
        <f t="shared" si="79"/>
        <v>1.5</v>
      </c>
      <c r="M247" s="145">
        <f t="shared" si="80"/>
        <v>2.5</v>
      </c>
      <c r="N247" s="145">
        <f t="shared" si="81"/>
        <v>1.3</v>
      </c>
      <c r="O247" s="146">
        <f t="shared" si="82"/>
        <v>0</v>
      </c>
      <c r="P247" s="147">
        <f t="shared" si="83"/>
        <v>0</v>
      </c>
      <c r="Q247" s="147">
        <f t="shared" si="84"/>
        <v>0.66620000000000001</v>
      </c>
      <c r="R247" s="161" t="str">
        <f t="shared" si="85"/>
        <v>M</v>
      </c>
      <c r="S247" s="98"/>
      <c r="T247" s="185" t="str">
        <f t="shared" si="86"/>
        <v>M</v>
      </c>
      <c r="U247" s="147">
        <f t="shared" si="87"/>
        <v>1.0347999999999999</v>
      </c>
      <c r="V247" s="147">
        <f t="shared" si="88"/>
        <v>0.93459999999999999</v>
      </c>
      <c r="W247" s="147">
        <f t="shared" si="89"/>
        <v>0.93459999999999999</v>
      </c>
      <c r="X247" s="147">
        <f t="shared" si="90"/>
        <v>0</v>
      </c>
      <c r="Y247" s="104">
        <f t="shared" si="91"/>
        <v>-0.10019999999999996</v>
      </c>
      <c r="Z247" s="101">
        <f t="shared" si="92"/>
        <v>-9.6830305373018899E-2</v>
      </c>
      <c r="AA247" s="8"/>
      <c r="AB247" s="8"/>
    </row>
    <row r="248" spans="1:28" x14ac:dyDescent="0.25">
      <c r="A248" s="172" t="s">
        <v>519</v>
      </c>
      <c r="B248" s="52" t="str">
        <f t="shared" si="70"/>
        <v>CARDIAC ARREST, UNEXPLAINED W/O CC/MCC</v>
      </c>
      <c r="C248" s="49">
        <f t="shared" si="71"/>
        <v>0</v>
      </c>
      <c r="D248" s="49">
        <f t="shared" si="72"/>
        <v>0</v>
      </c>
      <c r="E248" s="49">
        <f t="shared" si="73"/>
        <v>0</v>
      </c>
      <c r="F248" s="49">
        <f t="shared" si="74"/>
        <v>0</v>
      </c>
      <c r="G248" s="158">
        <f t="shared" si="75"/>
        <v>0</v>
      </c>
      <c r="H248" s="98"/>
      <c r="I248" s="207">
        <f t="shared" si="76"/>
        <v>0</v>
      </c>
      <c r="J248" s="108">
        <f t="shared" si="77"/>
        <v>0</v>
      </c>
      <c r="K248" s="108">
        <f t="shared" si="78"/>
        <v>0</v>
      </c>
      <c r="L248" s="106">
        <f t="shared" si="79"/>
        <v>1.2</v>
      </c>
      <c r="M248" s="106">
        <f t="shared" si="80"/>
        <v>0</v>
      </c>
      <c r="N248" s="106">
        <f t="shared" si="81"/>
        <v>1.1000000000000001</v>
      </c>
      <c r="O248" s="12">
        <f t="shared" si="82"/>
        <v>0</v>
      </c>
      <c r="P248" s="102">
        <f t="shared" si="83"/>
        <v>0</v>
      </c>
      <c r="Q248" s="102">
        <f t="shared" si="84"/>
        <v>0.47670000000000001</v>
      </c>
      <c r="R248" s="160" t="str">
        <f t="shared" si="85"/>
        <v>M</v>
      </c>
      <c r="S248" s="98"/>
      <c r="T248" s="184" t="str">
        <f t="shared" si="86"/>
        <v>M</v>
      </c>
      <c r="U248" s="102">
        <f t="shared" si="87"/>
        <v>0.73919999999999997</v>
      </c>
      <c r="V248" s="102">
        <f t="shared" si="88"/>
        <v>0.66879999999999995</v>
      </c>
      <c r="W248" s="102">
        <f t="shared" si="89"/>
        <v>0.66879999999999995</v>
      </c>
      <c r="X248" s="102">
        <f t="shared" si="90"/>
        <v>0</v>
      </c>
      <c r="Y248" s="103">
        <f t="shared" si="91"/>
        <v>-7.0400000000000018E-2</v>
      </c>
      <c r="Z248" s="100">
        <f t="shared" si="92"/>
        <v>-9.5238095238095261E-2</v>
      </c>
      <c r="AA248" s="8"/>
      <c r="AB248" s="8"/>
    </row>
    <row r="249" spans="1:28" x14ac:dyDescent="0.25">
      <c r="A249" s="172" t="s">
        <v>520</v>
      </c>
      <c r="B249" s="52" t="str">
        <f t="shared" si="70"/>
        <v>PERIPHERAL VASCULAR DISORDERS W MCC</v>
      </c>
      <c r="C249" s="49">
        <f t="shared" si="71"/>
        <v>85</v>
      </c>
      <c r="D249" s="49">
        <f t="shared" si="72"/>
        <v>14</v>
      </c>
      <c r="E249" s="49">
        <f t="shared" si="73"/>
        <v>27146</v>
      </c>
      <c r="F249" s="49">
        <f t="shared" si="74"/>
        <v>30284.69</v>
      </c>
      <c r="G249" s="158">
        <f t="shared" si="75"/>
        <v>5.18</v>
      </c>
      <c r="H249" s="98"/>
      <c r="I249" s="207">
        <f t="shared" si="76"/>
        <v>83</v>
      </c>
      <c r="J249" s="108">
        <f t="shared" si="77"/>
        <v>23534.07</v>
      </c>
      <c r="K249" s="108">
        <f t="shared" si="78"/>
        <v>19520.240000000002</v>
      </c>
      <c r="L249" s="106">
        <f t="shared" si="79"/>
        <v>4.49</v>
      </c>
      <c r="M249" s="106">
        <f t="shared" si="80"/>
        <v>4.45</v>
      </c>
      <c r="N249" s="106">
        <f t="shared" si="81"/>
        <v>3.23</v>
      </c>
      <c r="O249" s="12">
        <f t="shared" si="82"/>
        <v>1</v>
      </c>
      <c r="P249" s="102">
        <f t="shared" si="83"/>
        <v>0.9677</v>
      </c>
      <c r="Q249" s="102">
        <f t="shared" si="84"/>
        <v>0.96419999999999995</v>
      </c>
      <c r="R249" s="160" t="str">
        <f t="shared" si="85"/>
        <v>A</v>
      </c>
      <c r="S249" s="98"/>
      <c r="T249" s="184" t="str">
        <f t="shared" si="86"/>
        <v>A</v>
      </c>
      <c r="U249" s="102">
        <f t="shared" si="87"/>
        <v>1.4976</v>
      </c>
      <c r="V249" s="102">
        <f t="shared" si="88"/>
        <v>1.3527</v>
      </c>
      <c r="W249" s="102">
        <f t="shared" si="89"/>
        <v>1.3527</v>
      </c>
      <c r="X249" s="102">
        <f t="shared" si="90"/>
        <v>0</v>
      </c>
      <c r="Y249" s="103">
        <f t="shared" si="91"/>
        <v>-0.14490000000000003</v>
      </c>
      <c r="Z249" s="100">
        <f t="shared" si="92"/>
        <v>-9.6754807692307709E-2</v>
      </c>
      <c r="AA249" s="8"/>
      <c r="AB249" s="8"/>
    </row>
    <row r="250" spans="1:28" x14ac:dyDescent="0.25">
      <c r="A250" s="172" t="s">
        <v>521</v>
      </c>
      <c r="B250" s="52" t="str">
        <f t="shared" si="70"/>
        <v>PERIPHERAL VASCULAR DISORDERS W CC</v>
      </c>
      <c r="C250" s="49">
        <f t="shared" si="71"/>
        <v>196</v>
      </c>
      <c r="D250" s="49">
        <f t="shared" si="72"/>
        <v>15</v>
      </c>
      <c r="E250" s="49">
        <f t="shared" si="73"/>
        <v>18681.32</v>
      </c>
      <c r="F250" s="49">
        <f t="shared" si="74"/>
        <v>13758.39</v>
      </c>
      <c r="G250" s="158">
        <f t="shared" si="75"/>
        <v>4.4800000000000004</v>
      </c>
      <c r="H250" s="98"/>
      <c r="I250" s="207">
        <f t="shared" si="76"/>
        <v>191</v>
      </c>
      <c r="J250" s="108">
        <f t="shared" si="77"/>
        <v>17249.7</v>
      </c>
      <c r="K250" s="108">
        <f t="shared" si="78"/>
        <v>10346.34</v>
      </c>
      <c r="L250" s="106">
        <f t="shared" si="79"/>
        <v>4.26</v>
      </c>
      <c r="M250" s="106">
        <f t="shared" si="80"/>
        <v>2.92</v>
      </c>
      <c r="N250" s="106">
        <f t="shared" si="81"/>
        <v>3.41</v>
      </c>
      <c r="O250" s="12">
        <f t="shared" si="82"/>
        <v>1</v>
      </c>
      <c r="P250" s="102">
        <f t="shared" si="83"/>
        <v>0.70930000000000004</v>
      </c>
      <c r="Q250" s="102">
        <f t="shared" si="84"/>
        <v>0.72430000000000005</v>
      </c>
      <c r="R250" s="160" t="str">
        <f t="shared" si="85"/>
        <v>A</v>
      </c>
      <c r="S250" s="98"/>
      <c r="T250" s="184" t="str">
        <f t="shared" si="86"/>
        <v>A</v>
      </c>
      <c r="U250" s="102">
        <f t="shared" si="87"/>
        <v>0.98740000000000006</v>
      </c>
      <c r="V250" s="102">
        <f t="shared" si="88"/>
        <v>1.0161</v>
      </c>
      <c r="W250" s="102">
        <f t="shared" si="89"/>
        <v>1.0161</v>
      </c>
      <c r="X250" s="102">
        <f t="shared" si="90"/>
        <v>0</v>
      </c>
      <c r="Y250" s="103">
        <f t="shared" si="91"/>
        <v>2.8699999999999948E-2</v>
      </c>
      <c r="Z250" s="100">
        <f t="shared" si="92"/>
        <v>2.906623455539796E-2</v>
      </c>
      <c r="AA250" s="8"/>
      <c r="AB250" s="8"/>
    </row>
    <row r="251" spans="1:28" x14ac:dyDescent="0.25">
      <c r="A251" s="172" t="s">
        <v>522</v>
      </c>
      <c r="B251" s="52" t="str">
        <f t="shared" si="70"/>
        <v>PERIPHERAL VASCULAR DISORDERS W/O CC/MCC</v>
      </c>
      <c r="C251" s="49">
        <f t="shared" si="71"/>
        <v>94</v>
      </c>
      <c r="D251" s="49">
        <f t="shared" si="72"/>
        <v>5</v>
      </c>
      <c r="E251" s="49">
        <f t="shared" si="73"/>
        <v>14263.45</v>
      </c>
      <c r="F251" s="49">
        <f t="shared" si="74"/>
        <v>12495.48</v>
      </c>
      <c r="G251" s="158">
        <f t="shared" si="75"/>
        <v>2.8</v>
      </c>
      <c r="H251" s="98"/>
      <c r="I251" s="207">
        <f t="shared" si="76"/>
        <v>91</v>
      </c>
      <c r="J251" s="108">
        <f t="shared" si="77"/>
        <v>12414.58</v>
      </c>
      <c r="K251" s="108">
        <f t="shared" si="78"/>
        <v>7355.78</v>
      </c>
      <c r="L251" s="106">
        <f t="shared" si="79"/>
        <v>2.8</v>
      </c>
      <c r="M251" s="106">
        <f t="shared" si="80"/>
        <v>1.97</v>
      </c>
      <c r="N251" s="106">
        <f t="shared" si="81"/>
        <v>2.29</v>
      </c>
      <c r="O251" s="12">
        <f t="shared" si="82"/>
        <v>1</v>
      </c>
      <c r="P251" s="102">
        <f t="shared" si="83"/>
        <v>0.51049999999999995</v>
      </c>
      <c r="Q251" s="102">
        <f t="shared" si="84"/>
        <v>0.5212</v>
      </c>
      <c r="R251" s="160" t="str">
        <f t="shared" si="85"/>
        <v>A</v>
      </c>
      <c r="S251" s="98"/>
      <c r="T251" s="184" t="str">
        <f t="shared" si="86"/>
        <v>A</v>
      </c>
      <c r="U251" s="102">
        <f t="shared" si="87"/>
        <v>0.72970000000000002</v>
      </c>
      <c r="V251" s="102">
        <f t="shared" si="88"/>
        <v>0.73119999999999996</v>
      </c>
      <c r="W251" s="102">
        <f t="shared" si="89"/>
        <v>0.73119999999999996</v>
      </c>
      <c r="X251" s="102">
        <f t="shared" si="90"/>
        <v>0</v>
      </c>
      <c r="Y251" s="103">
        <f t="shared" si="91"/>
        <v>1.4999999999999458E-3</v>
      </c>
      <c r="Z251" s="100">
        <f t="shared" si="92"/>
        <v>2.0556393038234149E-3</v>
      </c>
      <c r="AA251" s="8"/>
      <c r="AB251" s="8"/>
    </row>
    <row r="252" spans="1:28" x14ac:dyDescent="0.25">
      <c r="A252" s="174" t="s">
        <v>523</v>
      </c>
      <c r="B252" s="142" t="str">
        <f t="shared" si="70"/>
        <v>ATHEROSCLEROSIS W MCC</v>
      </c>
      <c r="C252" s="143">
        <f t="shared" si="71"/>
        <v>20</v>
      </c>
      <c r="D252" s="143">
        <f t="shared" si="72"/>
        <v>3</v>
      </c>
      <c r="E252" s="143">
        <f t="shared" si="73"/>
        <v>27457.52</v>
      </c>
      <c r="F252" s="143">
        <f t="shared" si="74"/>
        <v>11212.83</v>
      </c>
      <c r="G252" s="159">
        <f t="shared" si="75"/>
        <v>4.7</v>
      </c>
      <c r="H252" s="98"/>
      <c r="I252" s="208">
        <f t="shared" si="76"/>
        <v>19</v>
      </c>
      <c r="J252" s="144">
        <f t="shared" si="77"/>
        <v>26220.38</v>
      </c>
      <c r="K252" s="144">
        <f t="shared" si="78"/>
        <v>10086.34</v>
      </c>
      <c r="L252" s="145">
        <f t="shared" si="79"/>
        <v>4.47</v>
      </c>
      <c r="M252" s="145">
        <f t="shared" si="80"/>
        <v>2.74</v>
      </c>
      <c r="N252" s="145">
        <f t="shared" si="81"/>
        <v>3.89</v>
      </c>
      <c r="O252" s="146">
        <f t="shared" si="82"/>
        <v>1</v>
      </c>
      <c r="P252" s="147">
        <f t="shared" si="83"/>
        <v>1.0781000000000001</v>
      </c>
      <c r="Q252" s="147">
        <f t="shared" si="84"/>
        <v>1.1009</v>
      </c>
      <c r="R252" s="161" t="str">
        <f t="shared" si="85"/>
        <v>A</v>
      </c>
      <c r="S252" s="98"/>
      <c r="T252" s="185" t="str">
        <f t="shared" si="86"/>
        <v>A</v>
      </c>
      <c r="U252" s="147">
        <f t="shared" si="87"/>
        <v>1.1033999999999999</v>
      </c>
      <c r="V252" s="147">
        <f t="shared" si="88"/>
        <v>1.5445</v>
      </c>
      <c r="W252" s="147">
        <f t="shared" si="89"/>
        <v>1.5445</v>
      </c>
      <c r="X252" s="147">
        <f t="shared" si="90"/>
        <v>0</v>
      </c>
      <c r="Y252" s="104">
        <f t="shared" si="91"/>
        <v>0.44110000000000005</v>
      </c>
      <c r="Z252" s="101">
        <f t="shared" si="92"/>
        <v>0.39976436469095528</v>
      </c>
      <c r="AA252" s="8"/>
      <c r="AB252" s="8"/>
    </row>
    <row r="253" spans="1:28" x14ac:dyDescent="0.25">
      <c r="A253" s="172" t="s">
        <v>525</v>
      </c>
      <c r="B253" s="52" t="str">
        <f t="shared" si="70"/>
        <v>ATHEROSCLEROSIS W/O MCC</v>
      </c>
      <c r="C253" s="49">
        <f t="shared" si="71"/>
        <v>102</v>
      </c>
      <c r="D253" s="49">
        <f t="shared" si="72"/>
        <v>25</v>
      </c>
      <c r="E253" s="49">
        <f t="shared" si="73"/>
        <v>17916.05</v>
      </c>
      <c r="F253" s="49">
        <f t="shared" si="74"/>
        <v>15820.23</v>
      </c>
      <c r="G253" s="158">
        <f t="shared" si="75"/>
        <v>2.59</v>
      </c>
      <c r="H253" s="98"/>
      <c r="I253" s="207">
        <f t="shared" si="76"/>
        <v>100</v>
      </c>
      <c r="J253" s="108">
        <f t="shared" si="77"/>
        <v>16315.1</v>
      </c>
      <c r="K253" s="108">
        <f t="shared" si="78"/>
        <v>11027</v>
      </c>
      <c r="L253" s="106">
        <f t="shared" si="79"/>
        <v>2.5</v>
      </c>
      <c r="M253" s="106">
        <f t="shared" si="80"/>
        <v>1.57</v>
      </c>
      <c r="N253" s="106">
        <f t="shared" si="81"/>
        <v>2.08</v>
      </c>
      <c r="O253" s="12">
        <f t="shared" si="82"/>
        <v>1</v>
      </c>
      <c r="P253" s="102">
        <f t="shared" si="83"/>
        <v>0.67079999999999995</v>
      </c>
      <c r="Q253" s="102">
        <f t="shared" si="84"/>
        <v>0.68500000000000005</v>
      </c>
      <c r="R253" s="160" t="str">
        <f t="shared" si="85"/>
        <v>A</v>
      </c>
      <c r="S253" s="98"/>
      <c r="T253" s="184" t="str">
        <f t="shared" si="86"/>
        <v>A</v>
      </c>
      <c r="U253" s="102">
        <f t="shared" si="87"/>
        <v>0.90400000000000003</v>
      </c>
      <c r="V253" s="102">
        <f t="shared" si="88"/>
        <v>0.96099999999999997</v>
      </c>
      <c r="W253" s="102">
        <f t="shared" si="89"/>
        <v>0.96099999999999997</v>
      </c>
      <c r="X253" s="102">
        <f t="shared" si="90"/>
        <v>0</v>
      </c>
      <c r="Y253" s="103">
        <f t="shared" si="91"/>
        <v>5.699999999999994E-2</v>
      </c>
      <c r="Z253" s="100">
        <f t="shared" si="92"/>
        <v>6.3053097345132675E-2</v>
      </c>
      <c r="AA253" s="8"/>
      <c r="AB253" s="8"/>
    </row>
    <row r="254" spans="1:28" x14ac:dyDescent="0.25">
      <c r="A254" s="172" t="s">
        <v>526</v>
      </c>
      <c r="B254" s="52" t="str">
        <f t="shared" si="70"/>
        <v>HYPERTENSION W MCC</v>
      </c>
      <c r="C254" s="49">
        <f t="shared" si="71"/>
        <v>49</v>
      </c>
      <c r="D254" s="49">
        <f t="shared" si="72"/>
        <v>4</v>
      </c>
      <c r="E254" s="49">
        <f t="shared" si="73"/>
        <v>24870.48</v>
      </c>
      <c r="F254" s="49">
        <f t="shared" si="74"/>
        <v>15709.99</v>
      </c>
      <c r="G254" s="158">
        <f t="shared" si="75"/>
        <v>4.6900000000000004</v>
      </c>
      <c r="H254" s="98"/>
      <c r="I254" s="207">
        <f t="shared" si="76"/>
        <v>47</v>
      </c>
      <c r="J254" s="108">
        <f t="shared" si="77"/>
        <v>22682.53</v>
      </c>
      <c r="K254" s="108">
        <f t="shared" si="78"/>
        <v>11832.96</v>
      </c>
      <c r="L254" s="106">
        <f t="shared" si="79"/>
        <v>4.45</v>
      </c>
      <c r="M254" s="106">
        <f t="shared" si="80"/>
        <v>2.29</v>
      </c>
      <c r="N254" s="106">
        <f t="shared" si="81"/>
        <v>3.86</v>
      </c>
      <c r="O254" s="12">
        <f t="shared" si="82"/>
        <v>1</v>
      </c>
      <c r="P254" s="102">
        <f t="shared" si="83"/>
        <v>0.93259999999999998</v>
      </c>
      <c r="Q254" s="102">
        <f t="shared" si="84"/>
        <v>0.95230000000000004</v>
      </c>
      <c r="R254" s="160" t="str">
        <f t="shared" si="85"/>
        <v>A</v>
      </c>
      <c r="S254" s="98"/>
      <c r="T254" s="184" t="str">
        <f t="shared" si="86"/>
        <v>A</v>
      </c>
      <c r="U254" s="102">
        <f t="shared" si="87"/>
        <v>1.4731000000000001</v>
      </c>
      <c r="V254" s="102">
        <f t="shared" si="88"/>
        <v>1.3360000000000001</v>
      </c>
      <c r="W254" s="102">
        <f t="shared" si="89"/>
        <v>1.3360000000000001</v>
      </c>
      <c r="X254" s="102">
        <f t="shared" si="90"/>
        <v>0</v>
      </c>
      <c r="Y254" s="103">
        <f t="shared" si="91"/>
        <v>-0.1371</v>
      </c>
      <c r="Z254" s="100">
        <f t="shared" si="92"/>
        <v>-9.3069038082954303E-2</v>
      </c>
      <c r="AA254" s="8"/>
      <c r="AB254" s="8"/>
    </row>
    <row r="255" spans="1:28" x14ac:dyDescent="0.25">
      <c r="A255" s="172" t="s">
        <v>527</v>
      </c>
      <c r="B255" s="52" t="str">
        <f t="shared" si="70"/>
        <v>HYPERTENSION W/O MCC</v>
      </c>
      <c r="C255" s="49">
        <f t="shared" si="71"/>
        <v>195</v>
      </c>
      <c r="D255" s="49">
        <f t="shared" si="72"/>
        <v>4</v>
      </c>
      <c r="E255" s="49">
        <f t="shared" si="73"/>
        <v>15844.49</v>
      </c>
      <c r="F255" s="49">
        <f t="shared" si="74"/>
        <v>11414.71</v>
      </c>
      <c r="G255" s="158">
        <f t="shared" si="75"/>
        <v>2.48</v>
      </c>
      <c r="H255" s="98"/>
      <c r="I255" s="207">
        <f t="shared" si="76"/>
        <v>192</v>
      </c>
      <c r="J255" s="108">
        <f t="shared" si="77"/>
        <v>14926.46</v>
      </c>
      <c r="K255" s="108">
        <f t="shared" si="78"/>
        <v>8590.98</v>
      </c>
      <c r="L255" s="106">
        <f t="shared" si="79"/>
        <v>2.4500000000000002</v>
      </c>
      <c r="M255" s="106">
        <f t="shared" si="80"/>
        <v>1.65</v>
      </c>
      <c r="N255" s="106">
        <f t="shared" si="81"/>
        <v>2.04</v>
      </c>
      <c r="O255" s="12">
        <f t="shared" si="82"/>
        <v>1</v>
      </c>
      <c r="P255" s="102">
        <f t="shared" si="83"/>
        <v>0.61370000000000002</v>
      </c>
      <c r="Q255" s="102">
        <f t="shared" si="84"/>
        <v>0.62670000000000003</v>
      </c>
      <c r="R255" s="160" t="str">
        <f t="shared" si="85"/>
        <v>A</v>
      </c>
      <c r="S255" s="98"/>
      <c r="T255" s="184" t="str">
        <f t="shared" si="86"/>
        <v>A</v>
      </c>
      <c r="U255" s="102">
        <f t="shared" si="87"/>
        <v>0.85170000000000001</v>
      </c>
      <c r="V255" s="102">
        <f t="shared" si="88"/>
        <v>0.87919999999999998</v>
      </c>
      <c r="W255" s="102">
        <f t="shared" si="89"/>
        <v>0.87919999999999998</v>
      </c>
      <c r="X255" s="102">
        <f t="shared" si="90"/>
        <v>0</v>
      </c>
      <c r="Y255" s="103">
        <f t="shared" si="91"/>
        <v>2.7499999999999969E-2</v>
      </c>
      <c r="Z255" s="100">
        <f t="shared" si="92"/>
        <v>3.22883644475754E-2</v>
      </c>
      <c r="AA255" s="8"/>
      <c r="AB255" s="8"/>
    </row>
    <row r="256" spans="1:28" x14ac:dyDescent="0.25">
      <c r="A256" s="172" t="s">
        <v>528</v>
      </c>
      <c r="B256" s="52" t="str">
        <f t="shared" si="70"/>
        <v>CARDIAC CONGENITAL &amp; VALVULAR DISORDERS W MCC</v>
      </c>
      <c r="C256" s="49">
        <f t="shared" si="71"/>
        <v>16</v>
      </c>
      <c r="D256" s="49">
        <f t="shared" si="72"/>
        <v>2</v>
      </c>
      <c r="E256" s="49">
        <f t="shared" si="73"/>
        <v>69792.34</v>
      </c>
      <c r="F256" s="49">
        <f t="shared" si="74"/>
        <v>102044.69</v>
      </c>
      <c r="G256" s="158">
        <f t="shared" si="75"/>
        <v>13.81</v>
      </c>
      <c r="H256" s="98"/>
      <c r="I256" s="207">
        <f t="shared" si="76"/>
        <v>15</v>
      </c>
      <c r="J256" s="108">
        <f t="shared" si="77"/>
        <v>48295.48</v>
      </c>
      <c r="K256" s="108">
        <f t="shared" si="78"/>
        <v>60938.37</v>
      </c>
      <c r="L256" s="106">
        <f t="shared" si="79"/>
        <v>9</v>
      </c>
      <c r="M256" s="106">
        <f t="shared" si="80"/>
        <v>9.3699999999999992</v>
      </c>
      <c r="N256" s="106">
        <f t="shared" si="81"/>
        <v>5.86</v>
      </c>
      <c r="O256" s="12">
        <f t="shared" si="82"/>
        <v>1</v>
      </c>
      <c r="P256" s="102">
        <f t="shared" si="83"/>
        <v>1.9858</v>
      </c>
      <c r="Q256" s="102">
        <f t="shared" si="84"/>
        <v>1.6255999999999999</v>
      </c>
      <c r="R256" s="160" t="str">
        <f t="shared" si="85"/>
        <v>A</v>
      </c>
      <c r="S256" s="98"/>
      <c r="T256" s="184" t="str">
        <f t="shared" si="86"/>
        <v>M</v>
      </c>
      <c r="U256" s="102">
        <f t="shared" si="87"/>
        <v>2.1453000000000002</v>
      </c>
      <c r="V256" s="102">
        <f t="shared" si="88"/>
        <v>2.2806000000000002</v>
      </c>
      <c r="W256" s="102">
        <f t="shared" si="89"/>
        <v>2.2806000000000002</v>
      </c>
      <c r="X256" s="102">
        <f t="shared" si="90"/>
        <v>0</v>
      </c>
      <c r="Y256" s="103">
        <f t="shared" si="91"/>
        <v>0.13529999999999998</v>
      </c>
      <c r="Z256" s="100">
        <f t="shared" si="92"/>
        <v>6.3068102363305817E-2</v>
      </c>
      <c r="AA256" s="8"/>
      <c r="AB256" s="8"/>
    </row>
    <row r="257" spans="1:28" x14ac:dyDescent="0.25">
      <c r="A257" s="174" t="s">
        <v>529</v>
      </c>
      <c r="B257" s="142" t="str">
        <f t="shared" si="70"/>
        <v>CARDIAC CONGENITAL &amp; VALVULAR DISORDERS W/O MCC</v>
      </c>
      <c r="C257" s="143">
        <f t="shared" si="71"/>
        <v>21</v>
      </c>
      <c r="D257" s="143">
        <f t="shared" si="72"/>
        <v>1</v>
      </c>
      <c r="E257" s="143">
        <f t="shared" si="73"/>
        <v>16406.32</v>
      </c>
      <c r="F257" s="143">
        <f t="shared" si="74"/>
        <v>14227.55</v>
      </c>
      <c r="G257" s="159">
        <f t="shared" si="75"/>
        <v>4.05</v>
      </c>
      <c r="H257" s="98"/>
      <c r="I257" s="208">
        <f t="shared" si="76"/>
        <v>19</v>
      </c>
      <c r="J257" s="144">
        <f t="shared" si="77"/>
        <v>12495.53</v>
      </c>
      <c r="K257" s="144">
        <f t="shared" si="78"/>
        <v>7946.16</v>
      </c>
      <c r="L257" s="145">
        <f t="shared" si="79"/>
        <v>2.37</v>
      </c>
      <c r="M257" s="145">
        <f t="shared" si="80"/>
        <v>1.18</v>
      </c>
      <c r="N257" s="145">
        <f t="shared" si="81"/>
        <v>2.13</v>
      </c>
      <c r="O257" s="146">
        <f t="shared" si="82"/>
        <v>1</v>
      </c>
      <c r="P257" s="147">
        <f t="shared" si="83"/>
        <v>0.51380000000000003</v>
      </c>
      <c r="Q257" s="147">
        <f t="shared" si="84"/>
        <v>0.52470000000000006</v>
      </c>
      <c r="R257" s="161" t="str">
        <f t="shared" si="85"/>
        <v>A</v>
      </c>
      <c r="S257" s="98"/>
      <c r="T257" s="185" t="str">
        <f t="shared" si="86"/>
        <v>A</v>
      </c>
      <c r="U257" s="147">
        <f t="shared" si="87"/>
        <v>0.83550000000000002</v>
      </c>
      <c r="V257" s="147">
        <f t="shared" si="88"/>
        <v>0.73609999999999998</v>
      </c>
      <c r="W257" s="147">
        <f t="shared" si="89"/>
        <v>0.73609999999999998</v>
      </c>
      <c r="X257" s="147">
        <f t="shared" si="90"/>
        <v>0</v>
      </c>
      <c r="Y257" s="104">
        <f t="shared" si="91"/>
        <v>-9.9400000000000044E-2</v>
      </c>
      <c r="Z257" s="101">
        <f t="shared" si="92"/>
        <v>-0.11897067624177145</v>
      </c>
      <c r="AA257" s="8"/>
      <c r="AB257" s="8"/>
    </row>
    <row r="258" spans="1:28" x14ac:dyDescent="0.25">
      <c r="A258" s="172" t="s">
        <v>530</v>
      </c>
      <c r="B258" s="52" t="str">
        <f t="shared" si="70"/>
        <v>CARDIAC ARRHYTHMIA &amp; CONDUCTION DISORDERS W MCC</v>
      </c>
      <c r="C258" s="49">
        <f t="shared" si="71"/>
        <v>156</v>
      </c>
      <c r="D258" s="49">
        <f t="shared" si="72"/>
        <v>17</v>
      </c>
      <c r="E258" s="49">
        <f t="shared" si="73"/>
        <v>24346.48</v>
      </c>
      <c r="F258" s="49">
        <f t="shared" si="74"/>
        <v>15536.8</v>
      </c>
      <c r="G258" s="158">
        <f t="shared" si="75"/>
        <v>5.03</v>
      </c>
      <c r="H258" s="98"/>
      <c r="I258" s="207">
        <f t="shared" si="76"/>
        <v>153</v>
      </c>
      <c r="J258" s="108">
        <f t="shared" si="77"/>
        <v>23171.64</v>
      </c>
      <c r="K258" s="108">
        <f t="shared" si="78"/>
        <v>13152.57</v>
      </c>
      <c r="L258" s="106">
        <f t="shared" si="79"/>
        <v>4.8499999999999996</v>
      </c>
      <c r="M258" s="106">
        <f t="shared" si="80"/>
        <v>3.45</v>
      </c>
      <c r="N258" s="106">
        <f t="shared" si="81"/>
        <v>3.86</v>
      </c>
      <c r="O258" s="12">
        <f t="shared" si="82"/>
        <v>1</v>
      </c>
      <c r="P258" s="102">
        <f t="shared" si="83"/>
        <v>0.95279999999999998</v>
      </c>
      <c r="Q258" s="102">
        <f t="shared" si="84"/>
        <v>0.97289999999999999</v>
      </c>
      <c r="R258" s="160" t="str">
        <f t="shared" si="85"/>
        <v>A</v>
      </c>
      <c r="S258" s="98"/>
      <c r="T258" s="184" t="str">
        <f t="shared" si="86"/>
        <v>A</v>
      </c>
      <c r="U258" s="102">
        <f t="shared" si="87"/>
        <v>1.4512</v>
      </c>
      <c r="V258" s="102">
        <f t="shared" si="88"/>
        <v>1.3649</v>
      </c>
      <c r="W258" s="102">
        <f t="shared" si="89"/>
        <v>1.3649</v>
      </c>
      <c r="X258" s="102">
        <f t="shared" si="90"/>
        <v>0</v>
      </c>
      <c r="Y258" s="103">
        <f t="shared" si="91"/>
        <v>-8.6300000000000043E-2</v>
      </c>
      <c r="Z258" s="100">
        <f t="shared" si="92"/>
        <v>-5.9468026460860003E-2</v>
      </c>
      <c r="AA258" s="8"/>
      <c r="AB258" s="8"/>
    </row>
    <row r="259" spans="1:28" x14ac:dyDescent="0.25">
      <c r="A259" s="172" t="s">
        <v>531</v>
      </c>
      <c r="B259" s="52" t="str">
        <f t="shared" si="70"/>
        <v>CARDIAC ARRHYTHMIA &amp; CONDUCTION DISORDERS W CC</v>
      </c>
      <c r="C259" s="49">
        <f t="shared" si="71"/>
        <v>414</v>
      </c>
      <c r="D259" s="49">
        <f t="shared" si="72"/>
        <v>23</v>
      </c>
      <c r="E259" s="49">
        <f t="shared" si="73"/>
        <v>15189.44</v>
      </c>
      <c r="F259" s="49">
        <f t="shared" si="74"/>
        <v>9913.2900000000009</v>
      </c>
      <c r="G259" s="158">
        <f t="shared" si="75"/>
        <v>2.98</v>
      </c>
      <c r="H259" s="98"/>
      <c r="I259" s="207">
        <f t="shared" si="76"/>
        <v>411</v>
      </c>
      <c r="J259" s="108">
        <f t="shared" si="77"/>
        <v>14748</v>
      </c>
      <c r="K259" s="108">
        <f t="shared" si="78"/>
        <v>8351.91</v>
      </c>
      <c r="L259" s="106">
        <f t="shared" si="79"/>
        <v>2.9</v>
      </c>
      <c r="M259" s="106">
        <f t="shared" si="80"/>
        <v>1.83</v>
      </c>
      <c r="N259" s="106">
        <f t="shared" si="81"/>
        <v>2.44</v>
      </c>
      <c r="O259" s="12">
        <f t="shared" si="82"/>
        <v>1</v>
      </c>
      <c r="P259" s="102">
        <f t="shared" si="83"/>
        <v>0.60640000000000005</v>
      </c>
      <c r="Q259" s="102">
        <f t="shared" si="84"/>
        <v>0.61919999999999997</v>
      </c>
      <c r="R259" s="160" t="str">
        <f t="shared" si="85"/>
        <v>A</v>
      </c>
      <c r="S259" s="98"/>
      <c r="T259" s="184" t="str">
        <f t="shared" si="86"/>
        <v>A</v>
      </c>
      <c r="U259" s="102">
        <f t="shared" si="87"/>
        <v>0.80640000000000001</v>
      </c>
      <c r="V259" s="102">
        <f t="shared" si="88"/>
        <v>0.86870000000000003</v>
      </c>
      <c r="W259" s="102">
        <f t="shared" si="89"/>
        <v>0.86870000000000003</v>
      </c>
      <c r="X259" s="102">
        <f t="shared" si="90"/>
        <v>0</v>
      </c>
      <c r="Y259" s="103">
        <f t="shared" si="91"/>
        <v>6.2300000000000022E-2</v>
      </c>
      <c r="Z259" s="100">
        <f t="shared" si="92"/>
        <v>7.7256944444444475E-2</v>
      </c>
      <c r="AA259" s="8"/>
      <c r="AB259" s="8"/>
    </row>
    <row r="260" spans="1:28" x14ac:dyDescent="0.25">
      <c r="A260" s="172" t="s">
        <v>532</v>
      </c>
      <c r="B260" s="52" t="str">
        <f t="shared" si="70"/>
        <v>CARDIAC ARRHYTHMIA &amp; CONDUCTION DISORDERS W/O CC/MCC</v>
      </c>
      <c r="C260" s="49">
        <f t="shared" si="71"/>
        <v>364</v>
      </c>
      <c r="D260" s="49">
        <f t="shared" si="72"/>
        <v>12</v>
      </c>
      <c r="E260" s="49">
        <f t="shared" si="73"/>
        <v>10628.15</v>
      </c>
      <c r="F260" s="49">
        <f t="shared" si="74"/>
        <v>6072.52</v>
      </c>
      <c r="G260" s="158">
        <f t="shared" si="75"/>
        <v>2.0499999999999998</v>
      </c>
      <c r="H260" s="98"/>
      <c r="I260" s="207">
        <f t="shared" si="76"/>
        <v>359</v>
      </c>
      <c r="J260" s="108">
        <f t="shared" si="77"/>
        <v>10291.91</v>
      </c>
      <c r="K260" s="108">
        <f t="shared" si="78"/>
        <v>5378.33</v>
      </c>
      <c r="L260" s="106">
        <f t="shared" si="79"/>
        <v>2.0099999999999998</v>
      </c>
      <c r="M260" s="106">
        <f t="shared" si="80"/>
        <v>1.1200000000000001</v>
      </c>
      <c r="N260" s="106">
        <f t="shared" si="81"/>
        <v>1.75</v>
      </c>
      <c r="O260" s="12">
        <f t="shared" si="82"/>
        <v>1</v>
      </c>
      <c r="P260" s="102">
        <f t="shared" si="83"/>
        <v>0.42320000000000002</v>
      </c>
      <c r="Q260" s="102">
        <f t="shared" si="84"/>
        <v>0.43219999999999997</v>
      </c>
      <c r="R260" s="160" t="str">
        <f t="shared" si="85"/>
        <v>A</v>
      </c>
      <c r="S260" s="98"/>
      <c r="T260" s="184" t="str">
        <f t="shared" si="86"/>
        <v>A</v>
      </c>
      <c r="U260" s="102">
        <f t="shared" si="87"/>
        <v>0.64800000000000002</v>
      </c>
      <c r="V260" s="102">
        <f t="shared" si="88"/>
        <v>0.60629999999999995</v>
      </c>
      <c r="W260" s="102">
        <f t="shared" si="89"/>
        <v>0.60629999999999995</v>
      </c>
      <c r="X260" s="102">
        <f t="shared" si="90"/>
        <v>0</v>
      </c>
      <c r="Y260" s="103">
        <f t="shared" si="91"/>
        <v>-4.170000000000007E-2</v>
      </c>
      <c r="Z260" s="100">
        <f t="shared" si="92"/>
        <v>-6.4351851851851952E-2</v>
      </c>
      <c r="AA260" s="8"/>
      <c r="AB260" s="8"/>
    </row>
    <row r="261" spans="1:28" x14ac:dyDescent="0.25">
      <c r="A261" s="172" t="s">
        <v>533</v>
      </c>
      <c r="B261" s="52" t="str">
        <f t="shared" si="70"/>
        <v>ANGINA PECTORIS</v>
      </c>
      <c r="C261" s="49">
        <f t="shared" si="71"/>
        <v>37</v>
      </c>
      <c r="D261" s="49">
        <f t="shared" si="72"/>
        <v>12</v>
      </c>
      <c r="E261" s="49">
        <f t="shared" si="73"/>
        <v>15112.68</v>
      </c>
      <c r="F261" s="49">
        <f t="shared" si="74"/>
        <v>9492.8799999999992</v>
      </c>
      <c r="G261" s="158">
        <f t="shared" si="75"/>
        <v>2.3199999999999998</v>
      </c>
      <c r="H261" s="98"/>
      <c r="I261" s="207">
        <f t="shared" si="76"/>
        <v>36</v>
      </c>
      <c r="J261" s="108">
        <f t="shared" si="77"/>
        <v>14163.58</v>
      </c>
      <c r="K261" s="108">
        <f t="shared" si="78"/>
        <v>7699.9</v>
      </c>
      <c r="L261" s="106">
        <f t="shared" si="79"/>
        <v>2.06</v>
      </c>
      <c r="M261" s="106">
        <f t="shared" si="80"/>
        <v>1.58</v>
      </c>
      <c r="N261" s="106">
        <f t="shared" si="81"/>
        <v>1.65</v>
      </c>
      <c r="O261" s="12">
        <f t="shared" si="82"/>
        <v>1</v>
      </c>
      <c r="P261" s="102">
        <f t="shared" si="83"/>
        <v>0.58240000000000003</v>
      </c>
      <c r="Q261" s="102">
        <f t="shared" si="84"/>
        <v>0.59470000000000001</v>
      </c>
      <c r="R261" s="160" t="str">
        <f t="shared" si="85"/>
        <v>A</v>
      </c>
      <c r="S261" s="98"/>
      <c r="T261" s="184" t="str">
        <f t="shared" si="86"/>
        <v>A</v>
      </c>
      <c r="U261" s="102">
        <f t="shared" si="87"/>
        <v>0.83909999999999996</v>
      </c>
      <c r="V261" s="102">
        <f t="shared" si="88"/>
        <v>0.83430000000000004</v>
      </c>
      <c r="W261" s="102">
        <f t="shared" si="89"/>
        <v>0.83430000000000004</v>
      </c>
      <c r="X261" s="102">
        <f t="shared" si="90"/>
        <v>0</v>
      </c>
      <c r="Y261" s="103">
        <f t="shared" si="91"/>
        <v>-4.7999999999999154E-3</v>
      </c>
      <c r="Z261" s="100">
        <f t="shared" si="92"/>
        <v>-5.7204147300678292E-3</v>
      </c>
      <c r="AA261" s="8"/>
      <c r="AB261" s="8"/>
    </row>
    <row r="262" spans="1:28" x14ac:dyDescent="0.25">
      <c r="A262" s="174" t="s">
        <v>534</v>
      </c>
      <c r="B262" s="142" t="str">
        <f t="shared" si="70"/>
        <v>SYNCOPE &amp; COLLAPSE</v>
      </c>
      <c r="C262" s="143">
        <f t="shared" si="71"/>
        <v>189</v>
      </c>
      <c r="D262" s="143">
        <f t="shared" si="72"/>
        <v>5</v>
      </c>
      <c r="E262" s="143">
        <f t="shared" si="73"/>
        <v>17971.080000000002</v>
      </c>
      <c r="F262" s="143">
        <f t="shared" si="74"/>
        <v>9299.2900000000009</v>
      </c>
      <c r="G262" s="159">
        <f t="shared" si="75"/>
        <v>2.94</v>
      </c>
      <c r="H262" s="98"/>
      <c r="I262" s="208">
        <f t="shared" si="76"/>
        <v>185</v>
      </c>
      <c r="J262" s="144">
        <f t="shared" si="77"/>
        <v>17165.63</v>
      </c>
      <c r="K262" s="144">
        <f t="shared" si="78"/>
        <v>7565.18</v>
      </c>
      <c r="L262" s="145">
        <f t="shared" si="79"/>
        <v>2.69</v>
      </c>
      <c r="M262" s="145">
        <f t="shared" si="80"/>
        <v>1.79</v>
      </c>
      <c r="N262" s="145">
        <f t="shared" si="81"/>
        <v>2.23</v>
      </c>
      <c r="O262" s="146">
        <f t="shared" si="82"/>
        <v>1</v>
      </c>
      <c r="P262" s="147">
        <f t="shared" si="83"/>
        <v>0.70579999999999998</v>
      </c>
      <c r="Q262" s="147">
        <f t="shared" si="84"/>
        <v>0.72070000000000001</v>
      </c>
      <c r="R262" s="161" t="str">
        <f t="shared" si="85"/>
        <v>A</v>
      </c>
      <c r="S262" s="98"/>
      <c r="T262" s="185" t="str">
        <f t="shared" si="86"/>
        <v>A</v>
      </c>
      <c r="U262" s="147">
        <f t="shared" si="87"/>
        <v>0.9577</v>
      </c>
      <c r="V262" s="147">
        <f t="shared" si="88"/>
        <v>1.0111000000000001</v>
      </c>
      <c r="W262" s="147">
        <f t="shared" si="89"/>
        <v>1.0111000000000001</v>
      </c>
      <c r="X262" s="147">
        <f t="shared" si="90"/>
        <v>0</v>
      </c>
      <c r="Y262" s="104">
        <f t="shared" si="91"/>
        <v>5.3400000000000114E-2</v>
      </c>
      <c r="Z262" s="101">
        <f t="shared" si="92"/>
        <v>5.5758588284431566E-2</v>
      </c>
      <c r="AA262" s="8"/>
      <c r="AB262" s="8"/>
    </row>
    <row r="263" spans="1:28" x14ac:dyDescent="0.25">
      <c r="A263" s="172" t="s">
        <v>535</v>
      </c>
      <c r="B263" s="52" t="str">
        <f t="shared" si="70"/>
        <v>CHEST PAIN</v>
      </c>
      <c r="C263" s="49">
        <f t="shared" si="71"/>
        <v>377</v>
      </c>
      <c r="D263" s="49">
        <f t="shared" si="72"/>
        <v>28</v>
      </c>
      <c r="E263" s="49">
        <f t="shared" si="73"/>
        <v>15454.75</v>
      </c>
      <c r="F263" s="49">
        <f t="shared" si="74"/>
        <v>11819.9</v>
      </c>
      <c r="G263" s="158">
        <f t="shared" si="75"/>
        <v>2.2999999999999998</v>
      </c>
      <c r="H263" s="98"/>
      <c r="I263" s="207">
        <f t="shared" si="76"/>
        <v>374</v>
      </c>
      <c r="J263" s="108">
        <f t="shared" si="77"/>
        <v>14772.25</v>
      </c>
      <c r="K263" s="108">
        <f t="shared" si="78"/>
        <v>7572.77</v>
      </c>
      <c r="L263" s="106">
        <f t="shared" si="79"/>
        <v>2.12</v>
      </c>
      <c r="M263" s="106">
        <f t="shared" si="80"/>
        <v>1.32</v>
      </c>
      <c r="N263" s="106">
        <f t="shared" si="81"/>
        <v>1.79</v>
      </c>
      <c r="O263" s="12">
        <f t="shared" si="82"/>
        <v>1</v>
      </c>
      <c r="P263" s="102">
        <f t="shared" si="83"/>
        <v>0.60740000000000005</v>
      </c>
      <c r="Q263" s="102">
        <f t="shared" si="84"/>
        <v>0.62029999999999996</v>
      </c>
      <c r="R263" s="160" t="str">
        <f t="shared" si="85"/>
        <v>A</v>
      </c>
      <c r="S263" s="98"/>
      <c r="T263" s="184" t="str">
        <f t="shared" si="86"/>
        <v>A</v>
      </c>
      <c r="U263" s="102">
        <f t="shared" si="87"/>
        <v>0.86660000000000004</v>
      </c>
      <c r="V263" s="102">
        <f t="shared" si="88"/>
        <v>0.87019999999999997</v>
      </c>
      <c r="W263" s="102">
        <f t="shared" si="89"/>
        <v>0.87019999999999997</v>
      </c>
      <c r="X263" s="102">
        <f t="shared" si="90"/>
        <v>0</v>
      </c>
      <c r="Y263" s="103">
        <f t="shared" si="91"/>
        <v>3.5999999999999366E-3</v>
      </c>
      <c r="Z263" s="100">
        <f t="shared" si="92"/>
        <v>4.1541657050541613E-3</v>
      </c>
      <c r="AA263" s="8"/>
      <c r="AB263" s="8"/>
    </row>
    <row r="264" spans="1:28" x14ac:dyDescent="0.25">
      <c r="A264" s="172" t="s">
        <v>840</v>
      </c>
      <c r="B264" s="52" t="str">
        <f t="shared" ref="B264:B327" si="93">VLOOKUP($A264, Data_Tab, 6, FALSE)</f>
        <v>OTHER CIRCULATORY SYSTEM DIAGNOSES W MCC</v>
      </c>
      <c r="C264" s="49">
        <f t="shared" ref="C264:C327" si="94">VLOOKUP($A264, Data_Tab, 8, FALSE)</f>
        <v>204</v>
      </c>
      <c r="D264" s="49">
        <f t="shared" ref="D264:D327" si="95">VLOOKUP($A264, Data_Tab, 9, FALSE)</f>
        <v>26</v>
      </c>
      <c r="E264" s="49">
        <f t="shared" ref="E264:E327" si="96">VLOOKUP($A264, Data_Tab, 12, FALSE)</f>
        <v>40327.949999999997</v>
      </c>
      <c r="F264" s="49">
        <f t="shared" ref="F264:F327" si="97">VLOOKUP($A264, Data_Tab, 13, FALSE)</f>
        <v>31681.68</v>
      </c>
      <c r="G264" s="158">
        <f t="shared" ref="G264:G327" si="98">VLOOKUP($A264, Data_Tab, 14, FALSE)</f>
        <v>7.82</v>
      </c>
      <c r="H264" s="98"/>
      <c r="I264" s="207">
        <f t="shared" ref="I264:I327" si="99">VLOOKUP($A264, Data_Tab, 16, FALSE)</f>
        <v>200</v>
      </c>
      <c r="J264" s="108">
        <f t="shared" ref="J264:J327" si="100">VLOOKUP($A264, Data_Tab, 17, FALSE)</f>
        <v>37895.18</v>
      </c>
      <c r="K264" s="108">
        <f t="shared" ref="K264:K327" si="101">VLOOKUP($A264, Data_Tab, 18, FALSE)</f>
        <v>26563.26</v>
      </c>
      <c r="L264" s="106">
        <f t="shared" ref="L264:L327" si="102">VLOOKUP($A264, Data_Tab, 19, FALSE)</f>
        <v>7.47</v>
      </c>
      <c r="M264" s="106">
        <f t="shared" ref="M264:M327" si="103">VLOOKUP($A264, Data_Tab, 20, FALSE)</f>
        <v>5.97</v>
      </c>
      <c r="N264" s="106">
        <f t="shared" ref="N264:N327" si="104">VLOOKUP($A264, Data_Tab, 21, FALSE)</f>
        <v>5.72</v>
      </c>
      <c r="O264" s="12">
        <f t="shared" ref="O264:O327" si="105">VLOOKUP($A264, Data_Tab, 22, FALSE)</f>
        <v>1</v>
      </c>
      <c r="P264" s="102">
        <f t="shared" ref="P264:P327" si="106">VLOOKUP($A264, Data_Tab, 23, FALSE)</f>
        <v>1.5581</v>
      </c>
      <c r="Q264" s="102">
        <f t="shared" ref="Q264:Q327" si="107">VLOOKUP($A264, Data_Tab, 32, FALSE)</f>
        <v>1.5896999999999999</v>
      </c>
      <c r="R264" s="160" t="str">
        <f t="shared" ref="R264:R327" si="108">VLOOKUP($A264, Data_Tab, 36, FALSE)</f>
        <v>A</v>
      </c>
      <c r="S264" s="98"/>
      <c r="T264" s="184" t="str">
        <f t="shared" ref="T264:T327" si="109">IFERROR(VLOOKUP($A264, Previous_Update, 5, FALSE), "")</f>
        <v>A</v>
      </c>
      <c r="U264" s="102">
        <f t="shared" ref="U264:U327" si="110">IFERROR(VLOOKUP($A264, Previous_Update, 4, FALSE), "")</f>
        <v>1.7305999999999999</v>
      </c>
      <c r="V264" s="102">
        <f t="shared" ref="V264:V327" si="111">IFERROR(VLOOKUP($A264, Data_Tab, 39, FALSE),"")</f>
        <v>2.2302</v>
      </c>
      <c r="W264" s="102">
        <f t="shared" si="89"/>
        <v>2.2302</v>
      </c>
      <c r="X264" s="102">
        <f t="shared" si="90"/>
        <v>0</v>
      </c>
      <c r="Y264" s="103">
        <f t="shared" si="91"/>
        <v>0.49960000000000004</v>
      </c>
      <c r="Z264" s="100">
        <f t="shared" si="92"/>
        <v>0.28868600485380796</v>
      </c>
      <c r="AA264" s="8"/>
      <c r="AB264" s="8"/>
    </row>
    <row r="265" spans="1:28" x14ac:dyDescent="0.25">
      <c r="A265" s="172" t="s">
        <v>841</v>
      </c>
      <c r="B265" s="52" t="str">
        <f t="shared" si="93"/>
        <v>OTHER CIRCULATORY SYSTEM DIAGNOSES W CC</v>
      </c>
      <c r="C265" s="49">
        <f t="shared" si="94"/>
        <v>148</v>
      </c>
      <c r="D265" s="49">
        <f t="shared" si="95"/>
        <v>7</v>
      </c>
      <c r="E265" s="49">
        <f t="shared" si="96"/>
        <v>19678.189999999999</v>
      </c>
      <c r="F265" s="49">
        <f t="shared" si="97"/>
        <v>12281.53</v>
      </c>
      <c r="G265" s="158">
        <f t="shared" si="98"/>
        <v>4.08</v>
      </c>
      <c r="H265" s="98"/>
      <c r="I265" s="207">
        <f t="shared" si="99"/>
        <v>146</v>
      </c>
      <c r="J265" s="108">
        <f t="shared" si="100"/>
        <v>18905.8</v>
      </c>
      <c r="K265" s="108">
        <f t="shared" si="101"/>
        <v>10409.709999999999</v>
      </c>
      <c r="L265" s="106">
        <f t="shared" si="102"/>
        <v>3.96</v>
      </c>
      <c r="M265" s="106">
        <f t="shared" si="103"/>
        <v>2.5499999999999998</v>
      </c>
      <c r="N265" s="106">
        <f t="shared" si="104"/>
        <v>3.22</v>
      </c>
      <c r="O265" s="12">
        <f t="shared" si="105"/>
        <v>1</v>
      </c>
      <c r="P265" s="102">
        <f t="shared" si="106"/>
        <v>0.77739999999999998</v>
      </c>
      <c r="Q265" s="102">
        <f t="shared" si="107"/>
        <v>0.79379999999999995</v>
      </c>
      <c r="R265" s="160" t="str">
        <f t="shared" si="108"/>
        <v>A</v>
      </c>
      <c r="S265" s="98"/>
      <c r="T265" s="184" t="str">
        <f t="shared" si="109"/>
        <v>A</v>
      </c>
      <c r="U265" s="102">
        <f t="shared" si="110"/>
        <v>0.94569999999999999</v>
      </c>
      <c r="V265" s="102">
        <f t="shared" si="111"/>
        <v>1.1135999999999999</v>
      </c>
      <c r="W265" s="102">
        <f t="shared" ref="W265:W328" si="112">IF(R265 = "Z", Q265, ROUND(Q265 * $W$5, 4))</f>
        <v>1.1135999999999999</v>
      </c>
      <c r="X265" s="102">
        <f t="shared" ref="X265:X328" si="113">W265 - V265</f>
        <v>0</v>
      </c>
      <c r="Y265" s="103">
        <f t="shared" ref="Y265:Y328" si="114">IF(U265 &lt;&gt; "", IF(V265 &lt;&gt; "", V265 - U265, ""), "")</f>
        <v>0.16789999999999994</v>
      </c>
      <c r="Z265" s="100">
        <f t="shared" ref="Z265:Z328" si="115">IF(Y265 = "", "", Y265 / U265)</f>
        <v>0.17754044623030554</v>
      </c>
      <c r="AA265" s="8"/>
      <c r="AB265" s="8"/>
    </row>
    <row r="266" spans="1:28" x14ac:dyDescent="0.25">
      <c r="A266" s="172" t="s">
        <v>842</v>
      </c>
      <c r="B266" s="52" t="str">
        <f t="shared" si="93"/>
        <v>OTHER CIRCULATORY SYSTEM DIAGNOSES W/O CC/MCC</v>
      </c>
      <c r="C266" s="49">
        <f t="shared" si="94"/>
        <v>39</v>
      </c>
      <c r="D266" s="49">
        <f t="shared" si="95"/>
        <v>0</v>
      </c>
      <c r="E266" s="49">
        <f t="shared" si="96"/>
        <v>14142.36</v>
      </c>
      <c r="F266" s="49">
        <f t="shared" si="97"/>
        <v>7696.19</v>
      </c>
      <c r="G266" s="158">
        <f t="shared" si="98"/>
        <v>2.38</v>
      </c>
      <c r="H266" s="98"/>
      <c r="I266" s="207">
        <f t="shared" si="99"/>
        <v>37</v>
      </c>
      <c r="J266" s="108">
        <f t="shared" si="100"/>
        <v>13100.1</v>
      </c>
      <c r="K266" s="108">
        <f t="shared" si="101"/>
        <v>6416</v>
      </c>
      <c r="L266" s="106">
        <f t="shared" si="102"/>
        <v>2.2400000000000002</v>
      </c>
      <c r="M266" s="106">
        <f t="shared" si="103"/>
        <v>1.44</v>
      </c>
      <c r="N266" s="106">
        <f t="shared" si="104"/>
        <v>1.85</v>
      </c>
      <c r="O266" s="12">
        <f t="shared" si="105"/>
        <v>1</v>
      </c>
      <c r="P266" s="102">
        <f t="shared" si="106"/>
        <v>0.53859999999999997</v>
      </c>
      <c r="Q266" s="102">
        <f t="shared" si="107"/>
        <v>0.55000000000000004</v>
      </c>
      <c r="R266" s="160" t="str">
        <f t="shared" si="108"/>
        <v>A</v>
      </c>
      <c r="S266" s="98"/>
      <c r="T266" s="184" t="str">
        <f t="shared" si="109"/>
        <v>A</v>
      </c>
      <c r="U266" s="102">
        <f t="shared" si="110"/>
        <v>0.68440000000000001</v>
      </c>
      <c r="V266" s="102">
        <f t="shared" si="111"/>
        <v>0.77159999999999995</v>
      </c>
      <c r="W266" s="102">
        <f t="shared" si="112"/>
        <v>0.77159999999999995</v>
      </c>
      <c r="X266" s="102">
        <f t="shared" si="113"/>
        <v>0</v>
      </c>
      <c r="Y266" s="103">
        <f t="shared" si="114"/>
        <v>8.7199999999999944E-2</v>
      </c>
      <c r="Z266" s="100">
        <f t="shared" si="115"/>
        <v>0.12741087083576846</v>
      </c>
      <c r="AA266" s="8"/>
      <c r="AB266" s="8"/>
    </row>
    <row r="267" spans="1:28" x14ac:dyDescent="0.25">
      <c r="A267" s="174" t="s">
        <v>843</v>
      </c>
      <c r="B267" s="142" t="str">
        <f t="shared" si="93"/>
        <v>STOMACH, ESOPHAGEAL &amp; DUODENAL PROC W MCC</v>
      </c>
      <c r="C267" s="143">
        <f t="shared" si="94"/>
        <v>73</v>
      </c>
      <c r="D267" s="143">
        <f t="shared" si="95"/>
        <v>4</v>
      </c>
      <c r="E267" s="143">
        <f t="shared" si="96"/>
        <v>90293.05</v>
      </c>
      <c r="F267" s="143">
        <f t="shared" si="97"/>
        <v>79148.81</v>
      </c>
      <c r="G267" s="159">
        <f t="shared" si="98"/>
        <v>13.18</v>
      </c>
      <c r="H267" s="98"/>
      <c r="I267" s="208">
        <f t="shared" si="99"/>
        <v>71</v>
      </c>
      <c r="J267" s="144">
        <f t="shared" si="100"/>
        <v>80963.78</v>
      </c>
      <c r="K267" s="144">
        <f t="shared" si="101"/>
        <v>57006.35</v>
      </c>
      <c r="L267" s="145">
        <f t="shared" si="102"/>
        <v>12.27</v>
      </c>
      <c r="M267" s="145">
        <f t="shared" si="103"/>
        <v>10.3</v>
      </c>
      <c r="N267" s="145">
        <f t="shared" si="104"/>
        <v>8.77</v>
      </c>
      <c r="O267" s="146">
        <f t="shared" si="105"/>
        <v>1</v>
      </c>
      <c r="P267" s="147">
        <f t="shared" si="106"/>
        <v>3.3290000000000002</v>
      </c>
      <c r="Q267" s="147">
        <f t="shared" si="107"/>
        <v>3.1974</v>
      </c>
      <c r="R267" s="161" t="str">
        <f t="shared" si="108"/>
        <v>A</v>
      </c>
      <c r="S267" s="98"/>
      <c r="T267" s="185" t="str">
        <f t="shared" si="109"/>
        <v>A</v>
      </c>
      <c r="U267" s="147">
        <f t="shared" si="110"/>
        <v>4.2999000000000001</v>
      </c>
      <c r="V267" s="147">
        <f t="shared" si="111"/>
        <v>4.4855999999999998</v>
      </c>
      <c r="W267" s="147">
        <f t="shared" si="112"/>
        <v>4.4855999999999998</v>
      </c>
      <c r="X267" s="147">
        <f t="shared" si="113"/>
        <v>0</v>
      </c>
      <c r="Y267" s="104">
        <f t="shared" si="114"/>
        <v>0.18569999999999975</v>
      </c>
      <c r="Z267" s="101">
        <f t="shared" si="115"/>
        <v>4.318705086164789E-2</v>
      </c>
      <c r="AA267" s="8"/>
      <c r="AB267" s="8"/>
    </row>
    <row r="268" spans="1:28" x14ac:dyDescent="0.25">
      <c r="A268" s="172" t="s">
        <v>844</v>
      </c>
      <c r="B268" s="52" t="str">
        <f t="shared" si="93"/>
        <v>STOMACH, ESOPHAGEAL &amp; DUODENAL PROC W CC</v>
      </c>
      <c r="C268" s="49">
        <f t="shared" si="94"/>
        <v>115</v>
      </c>
      <c r="D268" s="49">
        <f t="shared" si="95"/>
        <v>0</v>
      </c>
      <c r="E268" s="49">
        <f t="shared" si="96"/>
        <v>45901.19</v>
      </c>
      <c r="F268" s="49">
        <f t="shared" si="97"/>
        <v>28222.84</v>
      </c>
      <c r="G268" s="158">
        <f t="shared" si="98"/>
        <v>6.36</v>
      </c>
      <c r="H268" s="98"/>
      <c r="I268" s="207">
        <f t="shared" si="99"/>
        <v>113</v>
      </c>
      <c r="J268" s="108">
        <f t="shared" si="100"/>
        <v>44067.47</v>
      </c>
      <c r="K268" s="108">
        <f t="shared" si="101"/>
        <v>24739.65</v>
      </c>
      <c r="L268" s="106">
        <f t="shared" si="102"/>
        <v>6.26</v>
      </c>
      <c r="M268" s="106">
        <f t="shared" si="103"/>
        <v>4.28</v>
      </c>
      <c r="N268" s="106">
        <f t="shared" si="104"/>
        <v>4.84</v>
      </c>
      <c r="O268" s="12">
        <f t="shared" si="105"/>
        <v>1</v>
      </c>
      <c r="P268" s="102">
        <f t="shared" si="106"/>
        <v>1.8119000000000001</v>
      </c>
      <c r="Q268" s="102">
        <f t="shared" si="107"/>
        <v>1.8502000000000001</v>
      </c>
      <c r="R268" s="160" t="str">
        <f t="shared" si="108"/>
        <v>A</v>
      </c>
      <c r="S268" s="98"/>
      <c r="T268" s="184" t="str">
        <f t="shared" si="109"/>
        <v>A</v>
      </c>
      <c r="U268" s="102">
        <f t="shared" si="110"/>
        <v>2.5299999999999998</v>
      </c>
      <c r="V268" s="102">
        <f t="shared" si="111"/>
        <v>2.5956000000000001</v>
      </c>
      <c r="W268" s="102">
        <f t="shared" si="112"/>
        <v>2.5956000000000001</v>
      </c>
      <c r="X268" s="102">
        <f t="shared" si="113"/>
        <v>0</v>
      </c>
      <c r="Y268" s="103">
        <f t="shared" si="114"/>
        <v>6.5600000000000325E-2</v>
      </c>
      <c r="Z268" s="100">
        <f t="shared" si="115"/>
        <v>2.5928853754940841E-2</v>
      </c>
      <c r="AA268" s="8"/>
      <c r="AB268" s="8"/>
    </row>
    <row r="269" spans="1:28" x14ac:dyDescent="0.25">
      <c r="A269" s="172" t="s">
        <v>845</v>
      </c>
      <c r="B269" s="52" t="str">
        <f t="shared" si="93"/>
        <v>STOMACH, ESOPHAGEAL &amp; DUODENAL PROC W/O CC/MCC</v>
      </c>
      <c r="C269" s="49">
        <f t="shared" si="94"/>
        <v>128</v>
      </c>
      <c r="D269" s="49">
        <f t="shared" si="95"/>
        <v>0</v>
      </c>
      <c r="E269" s="49">
        <f t="shared" si="96"/>
        <v>27109.96</v>
      </c>
      <c r="F269" s="49">
        <f t="shared" si="97"/>
        <v>15778.2</v>
      </c>
      <c r="G269" s="158">
        <f t="shared" si="98"/>
        <v>2.94</v>
      </c>
      <c r="H269" s="98"/>
      <c r="I269" s="207">
        <f t="shared" si="99"/>
        <v>125</v>
      </c>
      <c r="J269" s="108">
        <f t="shared" si="100"/>
        <v>25694.63</v>
      </c>
      <c r="K269" s="108">
        <f t="shared" si="101"/>
        <v>12990.56</v>
      </c>
      <c r="L269" s="106">
        <f t="shared" si="102"/>
        <v>2.77</v>
      </c>
      <c r="M269" s="106">
        <f t="shared" si="103"/>
        <v>1.98</v>
      </c>
      <c r="N269" s="106">
        <f t="shared" si="104"/>
        <v>2.25</v>
      </c>
      <c r="O269" s="12">
        <f t="shared" si="105"/>
        <v>1</v>
      </c>
      <c r="P269" s="102">
        <f t="shared" si="106"/>
        <v>1.0565</v>
      </c>
      <c r="Q269" s="102">
        <f t="shared" si="107"/>
        <v>1.0789</v>
      </c>
      <c r="R269" s="160" t="str">
        <f t="shared" si="108"/>
        <v>A</v>
      </c>
      <c r="S269" s="98"/>
      <c r="T269" s="184" t="str">
        <f t="shared" si="109"/>
        <v>A</v>
      </c>
      <c r="U269" s="102">
        <f t="shared" si="110"/>
        <v>1.4097999999999999</v>
      </c>
      <c r="V269" s="102">
        <f t="shared" si="111"/>
        <v>1.5136000000000001</v>
      </c>
      <c r="W269" s="102">
        <f t="shared" si="112"/>
        <v>1.5136000000000001</v>
      </c>
      <c r="X269" s="102">
        <f t="shared" si="113"/>
        <v>0</v>
      </c>
      <c r="Y269" s="103">
        <f t="shared" si="114"/>
        <v>0.10380000000000011</v>
      </c>
      <c r="Z269" s="100">
        <f t="shared" si="115"/>
        <v>7.3627464888636765E-2</v>
      </c>
      <c r="AA269" s="8"/>
      <c r="AB269" s="8"/>
    </row>
    <row r="270" spans="1:28" x14ac:dyDescent="0.25">
      <c r="A270" s="172" t="s">
        <v>846</v>
      </c>
      <c r="B270" s="52" t="str">
        <f t="shared" si="93"/>
        <v>MAJOR SMALL &amp; LARGE BOWEL PROCEDURES W MCC</v>
      </c>
      <c r="C270" s="49">
        <f t="shared" si="94"/>
        <v>182</v>
      </c>
      <c r="D270" s="49">
        <f t="shared" si="95"/>
        <v>16</v>
      </c>
      <c r="E270" s="49">
        <f t="shared" si="96"/>
        <v>93301.81</v>
      </c>
      <c r="F270" s="49">
        <f t="shared" si="97"/>
        <v>72050.28</v>
      </c>
      <c r="G270" s="158">
        <f t="shared" si="98"/>
        <v>14.49</v>
      </c>
      <c r="H270" s="98"/>
      <c r="I270" s="207">
        <f t="shared" si="99"/>
        <v>176</v>
      </c>
      <c r="J270" s="108">
        <f t="shared" si="100"/>
        <v>83579.06</v>
      </c>
      <c r="K270" s="108">
        <f t="shared" si="101"/>
        <v>47448</v>
      </c>
      <c r="L270" s="106">
        <f t="shared" si="102"/>
        <v>12.61</v>
      </c>
      <c r="M270" s="106">
        <f t="shared" si="103"/>
        <v>8.14</v>
      </c>
      <c r="N270" s="106">
        <f t="shared" si="104"/>
        <v>10.4</v>
      </c>
      <c r="O270" s="12">
        <f t="shared" si="105"/>
        <v>1</v>
      </c>
      <c r="P270" s="102">
        <f t="shared" si="106"/>
        <v>3.4365000000000001</v>
      </c>
      <c r="Q270" s="102">
        <f t="shared" si="107"/>
        <v>3.2764000000000002</v>
      </c>
      <c r="R270" s="160" t="str">
        <f t="shared" si="108"/>
        <v>A</v>
      </c>
      <c r="S270" s="98"/>
      <c r="T270" s="184" t="str">
        <f t="shared" si="109"/>
        <v>A</v>
      </c>
      <c r="U270" s="102">
        <f t="shared" si="110"/>
        <v>4.8105000000000002</v>
      </c>
      <c r="V270" s="102">
        <f t="shared" si="111"/>
        <v>4.5964999999999998</v>
      </c>
      <c r="W270" s="102">
        <f t="shared" si="112"/>
        <v>4.5964999999999998</v>
      </c>
      <c r="X270" s="102">
        <f t="shared" si="113"/>
        <v>0</v>
      </c>
      <c r="Y270" s="103">
        <f t="shared" si="114"/>
        <v>-0.21400000000000041</v>
      </c>
      <c r="Z270" s="100">
        <f t="shared" si="115"/>
        <v>-4.4486020164224177E-2</v>
      </c>
      <c r="AA270" s="8"/>
      <c r="AB270" s="8"/>
    </row>
    <row r="271" spans="1:28" x14ac:dyDescent="0.25">
      <c r="A271" s="172" t="s">
        <v>847</v>
      </c>
      <c r="B271" s="52" t="str">
        <f t="shared" si="93"/>
        <v>MAJOR SMALL &amp; LARGE BOWEL PROCEDURES W CC</v>
      </c>
      <c r="C271" s="49">
        <f t="shared" si="94"/>
        <v>395</v>
      </c>
      <c r="D271" s="49">
        <f t="shared" si="95"/>
        <v>5</v>
      </c>
      <c r="E271" s="49">
        <f t="shared" si="96"/>
        <v>52706.98</v>
      </c>
      <c r="F271" s="49">
        <f t="shared" si="97"/>
        <v>28426.92</v>
      </c>
      <c r="G271" s="158">
        <f t="shared" si="98"/>
        <v>7.63</v>
      </c>
      <c r="H271" s="98"/>
      <c r="I271" s="207">
        <f t="shared" si="99"/>
        <v>388</v>
      </c>
      <c r="J271" s="108">
        <f t="shared" si="100"/>
        <v>50542.58</v>
      </c>
      <c r="K271" s="108">
        <f t="shared" si="101"/>
        <v>23480.959999999999</v>
      </c>
      <c r="L271" s="106">
        <f t="shared" si="102"/>
        <v>7.41</v>
      </c>
      <c r="M271" s="106">
        <f t="shared" si="103"/>
        <v>3.85</v>
      </c>
      <c r="N271" s="106">
        <f t="shared" si="104"/>
        <v>6.57</v>
      </c>
      <c r="O271" s="12">
        <f t="shared" si="105"/>
        <v>1</v>
      </c>
      <c r="P271" s="102">
        <f t="shared" si="106"/>
        <v>2.0781999999999998</v>
      </c>
      <c r="Q271" s="102">
        <f t="shared" si="107"/>
        <v>2.1221000000000001</v>
      </c>
      <c r="R271" s="160" t="str">
        <f t="shared" si="108"/>
        <v>A</v>
      </c>
      <c r="S271" s="98"/>
      <c r="T271" s="184" t="str">
        <f t="shared" si="109"/>
        <v>A</v>
      </c>
      <c r="U271" s="102">
        <f t="shared" si="110"/>
        <v>2.9493999999999998</v>
      </c>
      <c r="V271" s="102">
        <f t="shared" si="111"/>
        <v>2.9771000000000001</v>
      </c>
      <c r="W271" s="102">
        <f t="shared" si="112"/>
        <v>2.9771000000000001</v>
      </c>
      <c r="X271" s="102">
        <f t="shared" si="113"/>
        <v>0</v>
      </c>
      <c r="Y271" s="103">
        <f t="shared" si="114"/>
        <v>2.770000000000028E-2</v>
      </c>
      <c r="Z271" s="100">
        <f t="shared" si="115"/>
        <v>9.3917406930224059E-3</v>
      </c>
      <c r="AA271" s="8"/>
      <c r="AB271" s="8"/>
    </row>
    <row r="272" spans="1:28" x14ac:dyDescent="0.25">
      <c r="A272" s="174" t="s">
        <v>848</v>
      </c>
      <c r="B272" s="142" t="str">
        <f t="shared" si="93"/>
        <v>MAJOR SMALL &amp; LARGE BOWEL PROCEDURES W/O CC/MCC</v>
      </c>
      <c r="C272" s="143">
        <f t="shared" si="94"/>
        <v>220</v>
      </c>
      <c r="D272" s="143">
        <f t="shared" si="95"/>
        <v>0</v>
      </c>
      <c r="E272" s="143">
        <f t="shared" si="96"/>
        <v>37869.69</v>
      </c>
      <c r="F272" s="143">
        <f t="shared" si="97"/>
        <v>17563.25</v>
      </c>
      <c r="G272" s="159">
        <f t="shared" si="98"/>
        <v>4.93</v>
      </c>
      <c r="H272" s="98"/>
      <c r="I272" s="208">
        <f t="shared" si="99"/>
        <v>217</v>
      </c>
      <c r="J272" s="144">
        <f t="shared" si="100"/>
        <v>37078.949999999997</v>
      </c>
      <c r="K272" s="144">
        <f t="shared" si="101"/>
        <v>16333.32</v>
      </c>
      <c r="L272" s="145">
        <f t="shared" si="102"/>
        <v>4.9400000000000004</v>
      </c>
      <c r="M272" s="145">
        <f t="shared" si="103"/>
        <v>2.16</v>
      </c>
      <c r="N272" s="145">
        <f t="shared" si="104"/>
        <v>4.49</v>
      </c>
      <c r="O272" s="146">
        <f t="shared" si="105"/>
        <v>1</v>
      </c>
      <c r="P272" s="147">
        <f t="shared" si="106"/>
        <v>1.5246</v>
      </c>
      <c r="Q272" s="147">
        <f t="shared" si="107"/>
        <v>1.5568</v>
      </c>
      <c r="R272" s="161" t="str">
        <f t="shared" si="108"/>
        <v>A</v>
      </c>
      <c r="S272" s="98"/>
      <c r="T272" s="185" t="str">
        <f t="shared" si="109"/>
        <v>A</v>
      </c>
      <c r="U272" s="147">
        <f t="shared" si="110"/>
        <v>2.1747999999999998</v>
      </c>
      <c r="V272" s="147">
        <f t="shared" si="111"/>
        <v>2.1840000000000002</v>
      </c>
      <c r="W272" s="147">
        <f t="shared" si="112"/>
        <v>2.1840000000000002</v>
      </c>
      <c r="X272" s="147">
        <f t="shared" si="113"/>
        <v>0</v>
      </c>
      <c r="Y272" s="104">
        <f t="shared" si="114"/>
        <v>9.200000000000319E-3</v>
      </c>
      <c r="Z272" s="101">
        <f t="shared" si="115"/>
        <v>4.2302740481884862E-3</v>
      </c>
      <c r="AA272" s="8"/>
      <c r="AB272" s="8"/>
    </row>
    <row r="273" spans="1:28" x14ac:dyDescent="0.25">
      <c r="A273" s="172" t="s">
        <v>849</v>
      </c>
      <c r="B273" s="52" t="str">
        <f t="shared" si="93"/>
        <v>RECTAL RESECTION W MCC</v>
      </c>
      <c r="C273" s="49">
        <f t="shared" si="94"/>
        <v>5</v>
      </c>
      <c r="D273" s="49">
        <f t="shared" si="95"/>
        <v>0</v>
      </c>
      <c r="E273" s="49">
        <f t="shared" si="96"/>
        <v>78525.5</v>
      </c>
      <c r="F273" s="49">
        <f t="shared" si="97"/>
        <v>45158.879999999997</v>
      </c>
      <c r="G273" s="158">
        <f t="shared" si="98"/>
        <v>5.2</v>
      </c>
      <c r="H273" s="98"/>
      <c r="I273" s="207">
        <f t="shared" si="99"/>
        <v>5</v>
      </c>
      <c r="J273" s="108">
        <f t="shared" si="100"/>
        <v>78525.5</v>
      </c>
      <c r="K273" s="108">
        <f t="shared" si="101"/>
        <v>45158.879999999997</v>
      </c>
      <c r="L273" s="106">
        <f t="shared" si="102"/>
        <v>8.8000000000000007</v>
      </c>
      <c r="M273" s="106">
        <f t="shared" si="103"/>
        <v>1.6</v>
      </c>
      <c r="N273" s="106">
        <f t="shared" si="104"/>
        <v>6.9</v>
      </c>
      <c r="O273" s="12">
        <f t="shared" si="105"/>
        <v>0</v>
      </c>
      <c r="P273" s="102">
        <f t="shared" si="106"/>
        <v>3.2286999999999999</v>
      </c>
      <c r="Q273" s="102">
        <f t="shared" si="107"/>
        <v>3.47</v>
      </c>
      <c r="R273" s="160" t="str">
        <f t="shared" si="108"/>
        <v>M</v>
      </c>
      <c r="S273" s="98"/>
      <c r="T273" s="184" t="str">
        <f t="shared" si="109"/>
        <v>M</v>
      </c>
      <c r="U273" s="102">
        <f t="shared" si="110"/>
        <v>6.0194999999999999</v>
      </c>
      <c r="V273" s="102">
        <f t="shared" si="111"/>
        <v>4.8681000000000001</v>
      </c>
      <c r="W273" s="102">
        <f t="shared" si="112"/>
        <v>4.8681000000000001</v>
      </c>
      <c r="X273" s="102">
        <f t="shared" si="113"/>
        <v>0</v>
      </c>
      <c r="Y273" s="103">
        <f t="shared" si="114"/>
        <v>-1.1513999999999998</v>
      </c>
      <c r="Z273" s="100">
        <f t="shared" si="115"/>
        <v>-0.191278345377523</v>
      </c>
      <c r="AA273" s="8"/>
      <c r="AB273" s="8"/>
    </row>
    <row r="274" spans="1:28" x14ac:dyDescent="0.25">
      <c r="A274" s="172" t="s">
        <v>850</v>
      </c>
      <c r="B274" s="52" t="str">
        <f t="shared" si="93"/>
        <v>RECTAL RESECTION W CC</v>
      </c>
      <c r="C274" s="49">
        <f t="shared" si="94"/>
        <v>4</v>
      </c>
      <c r="D274" s="49">
        <f t="shared" si="95"/>
        <v>0</v>
      </c>
      <c r="E274" s="49">
        <f t="shared" si="96"/>
        <v>44038.92</v>
      </c>
      <c r="F274" s="49">
        <f t="shared" si="97"/>
        <v>17982.59</v>
      </c>
      <c r="G274" s="158">
        <f t="shared" si="98"/>
        <v>7.5</v>
      </c>
      <c r="H274" s="98"/>
      <c r="I274" s="207">
        <f t="shared" si="99"/>
        <v>4</v>
      </c>
      <c r="J274" s="108">
        <f t="shared" si="100"/>
        <v>44038.92</v>
      </c>
      <c r="K274" s="108">
        <f t="shared" si="101"/>
        <v>17982.59</v>
      </c>
      <c r="L274" s="106">
        <f t="shared" si="102"/>
        <v>5.4</v>
      </c>
      <c r="M274" s="106">
        <f t="shared" si="103"/>
        <v>3.91</v>
      </c>
      <c r="N274" s="106">
        <f t="shared" si="104"/>
        <v>4.4000000000000004</v>
      </c>
      <c r="O274" s="12">
        <f t="shared" si="105"/>
        <v>0</v>
      </c>
      <c r="P274" s="102">
        <f t="shared" si="106"/>
        <v>1.8108</v>
      </c>
      <c r="Q274" s="102">
        <f t="shared" si="107"/>
        <v>1.9684999999999999</v>
      </c>
      <c r="R274" s="160" t="str">
        <f t="shared" si="108"/>
        <v>M</v>
      </c>
      <c r="S274" s="98"/>
      <c r="T274" s="184" t="str">
        <f t="shared" si="109"/>
        <v>A</v>
      </c>
      <c r="U274" s="102">
        <f t="shared" si="110"/>
        <v>2.9832999999999998</v>
      </c>
      <c r="V274" s="102">
        <f t="shared" si="111"/>
        <v>2.7616000000000001</v>
      </c>
      <c r="W274" s="102">
        <f t="shared" si="112"/>
        <v>2.7616000000000001</v>
      </c>
      <c r="X274" s="102">
        <f t="shared" si="113"/>
        <v>0</v>
      </c>
      <c r="Y274" s="103">
        <f t="shared" si="114"/>
        <v>-0.22169999999999979</v>
      </c>
      <c r="Z274" s="100">
        <f t="shared" si="115"/>
        <v>-7.4313679482452252E-2</v>
      </c>
      <c r="AA274" s="8"/>
      <c r="AB274" s="8"/>
    </row>
    <row r="275" spans="1:28" x14ac:dyDescent="0.25">
      <c r="A275" s="172" t="s">
        <v>851</v>
      </c>
      <c r="B275" s="52" t="str">
        <f t="shared" si="93"/>
        <v>RECTAL RESECTION W/O CC/MCC</v>
      </c>
      <c r="C275" s="49">
        <f t="shared" si="94"/>
        <v>7</v>
      </c>
      <c r="D275" s="49">
        <f t="shared" si="95"/>
        <v>0</v>
      </c>
      <c r="E275" s="49">
        <f t="shared" si="96"/>
        <v>29389.49</v>
      </c>
      <c r="F275" s="49">
        <f t="shared" si="97"/>
        <v>6703.97</v>
      </c>
      <c r="G275" s="158">
        <f t="shared" si="98"/>
        <v>3.86</v>
      </c>
      <c r="H275" s="98"/>
      <c r="I275" s="207">
        <f t="shared" si="99"/>
        <v>7</v>
      </c>
      <c r="J275" s="108">
        <f t="shared" si="100"/>
        <v>29389.49</v>
      </c>
      <c r="K275" s="108">
        <f t="shared" si="101"/>
        <v>6703.97</v>
      </c>
      <c r="L275" s="106">
        <f t="shared" si="102"/>
        <v>2.9</v>
      </c>
      <c r="M275" s="106">
        <f t="shared" si="103"/>
        <v>1.55</v>
      </c>
      <c r="N275" s="106">
        <f t="shared" si="104"/>
        <v>2.4</v>
      </c>
      <c r="O275" s="12">
        <f t="shared" si="105"/>
        <v>0</v>
      </c>
      <c r="P275" s="102">
        <f t="shared" si="106"/>
        <v>1.2083999999999999</v>
      </c>
      <c r="Q275" s="102">
        <f t="shared" si="107"/>
        <v>1.3338000000000001</v>
      </c>
      <c r="R275" s="160" t="str">
        <f t="shared" si="108"/>
        <v>M</v>
      </c>
      <c r="S275" s="98"/>
      <c r="T275" s="184" t="str">
        <f t="shared" si="109"/>
        <v>A</v>
      </c>
      <c r="U275" s="102">
        <f t="shared" si="110"/>
        <v>2.1352000000000002</v>
      </c>
      <c r="V275" s="102">
        <f t="shared" si="111"/>
        <v>1.8712</v>
      </c>
      <c r="W275" s="102">
        <f t="shared" si="112"/>
        <v>1.8712</v>
      </c>
      <c r="X275" s="102">
        <f t="shared" si="113"/>
        <v>0</v>
      </c>
      <c r="Y275" s="103">
        <f t="shared" si="114"/>
        <v>-0.26400000000000023</v>
      </c>
      <c r="Z275" s="100">
        <f t="shared" si="115"/>
        <v>-0.1236418134132635</v>
      </c>
      <c r="AA275" s="8"/>
      <c r="AB275" s="8"/>
    </row>
    <row r="276" spans="1:28" x14ac:dyDescent="0.25">
      <c r="A276" s="172" t="s">
        <v>852</v>
      </c>
      <c r="B276" s="52" t="str">
        <f t="shared" si="93"/>
        <v>PERITONEAL ADHESIOLYSIS W MCC</v>
      </c>
      <c r="C276" s="49">
        <f t="shared" si="94"/>
        <v>23</v>
      </c>
      <c r="D276" s="49">
        <f t="shared" si="95"/>
        <v>0</v>
      </c>
      <c r="E276" s="49">
        <f t="shared" si="96"/>
        <v>85756.68</v>
      </c>
      <c r="F276" s="49">
        <f t="shared" si="97"/>
        <v>58521.58</v>
      </c>
      <c r="G276" s="158">
        <f t="shared" si="98"/>
        <v>14.65</v>
      </c>
      <c r="H276" s="98"/>
      <c r="I276" s="207">
        <f t="shared" si="99"/>
        <v>22</v>
      </c>
      <c r="J276" s="108">
        <f t="shared" si="100"/>
        <v>75325.850000000006</v>
      </c>
      <c r="K276" s="108">
        <f t="shared" si="101"/>
        <v>32832.839999999997</v>
      </c>
      <c r="L276" s="106">
        <f t="shared" si="102"/>
        <v>13.59</v>
      </c>
      <c r="M276" s="106">
        <f t="shared" si="103"/>
        <v>7.25</v>
      </c>
      <c r="N276" s="106">
        <f t="shared" si="104"/>
        <v>10.99</v>
      </c>
      <c r="O276" s="12">
        <f t="shared" si="105"/>
        <v>1</v>
      </c>
      <c r="P276" s="102">
        <f t="shared" si="106"/>
        <v>3.0972</v>
      </c>
      <c r="Q276" s="102">
        <f t="shared" si="107"/>
        <v>3.0078999999999998</v>
      </c>
      <c r="R276" s="160" t="str">
        <f t="shared" si="108"/>
        <v>A</v>
      </c>
      <c r="S276" s="98"/>
      <c r="T276" s="184" t="str">
        <f t="shared" si="109"/>
        <v>A</v>
      </c>
      <c r="U276" s="102">
        <f t="shared" si="110"/>
        <v>3.9645999999999999</v>
      </c>
      <c r="V276" s="102">
        <f t="shared" si="111"/>
        <v>4.2198000000000002</v>
      </c>
      <c r="W276" s="102">
        <f t="shared" si="112"/>
        <v>4.2198000000000002</v>
      </c>
      <c r="X276" s="102">
        <f t="shared" si="113"/>
        <v>0</v>
      </c>
      <c r="Y276" s="103">
        <f t="shared" si="114"/>
        <v>0.25520000000000032</v>
      </c>
      <c r="Z276" s="100">
        <f t="shared" si="115"/>
        <v>6.4369671593603475E-2</v>
      </c>
      <c r="AA276" s="8"/>
      <c r="AB276" s="8"/>
    </row>
    <row r="277" spans="1:28" x14ac:dyDescent="0.25">
      <c r="A277" s="174" t="s">
        <v>853</v>
      </c>
      <c r="B277" s="142" t="str">
        <f t="shared" si="93"/>
        <v>PERITONEAL ADHESIOLYSIS W CC</v>
      </c>
      <c r="C277" s="143">
        <f t="shared" si="94"/>
        <v>63</v>
      </c>
      <c r="D277" s="143">
        <f t="shared" si="95"/>
        <v>0</v>
      </c>
      <c r="E277" s="143">
        <f t="shared" si="96"/>
        <v>41820.32</v>
      </c>
      <c r="F277" s="143">
        <f t="shared" si="97"/>
        <v>21881</v>
      </c>
      <c r="G277" s="159">
        <f t="shared" si="98"/>
        <v>6.33</v>
      </c>
      <c r="H277" s="98"/>
      <c r="I277" s="208">
        <f t="shared" si="99"/>
        <v>62</v>
      </c>
      <c r="J277" s="144">
        <f t="shared" si="100"/>
        <v>40468.97</v>
      </c>
      <c r="K277" s="144">
        <f t="shared" si="101"/>
        <v>19273.12</v>
      </c>
      <c r="L277" s="145">
        <f t="shared" si="102"/>
        <v>6.24</v>
      </c>
      <c r="M277" s="145">
        <f t="shared" si="103"/>
        <v>3.56</v>
      </c>
      <c r="N277" s="145">
        <f t="shared" si="104"/>
        <v>5.26</v>
      </c>
      <c r="O277" s="146">
        <f t="shared" si="105"/>
        <v>1</v>
      </c>
      <c r="P277" s="147">
        <f t="shared" si="106"/>
        <v>1.6639999999999999</v>
      </c>
      <c r="Q277" s="147">
        <f t="shared" si="107"/>
        <v>1.6992</v>
      </c>
      <c r="R277" s="161" t="str">
        <f t="shared" si="108"/>
        <v>A</v>
      </c>
      <c r="S277" s="98"/>
      <c r="T277" s="185" t="str">
        <f t="shared" si="109"/>
        <v>A</v>
      </c>
      <c r="U277" s="147">
        <f t="shared" si="110"/>
        <v>2.5263</v>
      </c>
      <c r="V277" s="147">
        <f t="shared" si="111"/>
        <v>2.3837999999999999</v>
      </c>
      <c r="W277" s="147">
        <f t="shared" si="112"/>
        <v>2.3837999999999999</v>
      </c>
      <c r="X277" s="147">
        <f t="shared" si="113"/>
        <v>0</v>
      </c>
      <c r="Y277" s="104">
        <f t="shared" si="114"/>
        <v>-0.14250000000000007</v>
      </c>
      <c r="Z277" s="101">
        <f t="shared" si="115"/>
        <v>-5.6406602541265914E-2</v>
      </c>
      <c r="AA277" s="8"/>
      <c r="AB277" s="8"/>
    </row>
    <row r="278" spans="1:28" x14ac:dyDescent="0.25">
      <c r="A278" s="172" t="s">
        <v>854</v>
      </c>
      <c r="B278" s="52" t="str">
        <f t="shared" si="93"/>
        <v>PERITONEAL ADHESIOLYSIS W/O CC/MCC</v>
      </c>
      <c r="C278" s="49">
        <f t="shared" si="94"/>
        <v>43</v>
      </c>
      <c r="D278" s="49">
        <f t="shared" si="95"/>
        <v>0</v>
      </c>
      <c r="E278" s="49">
        <f t="shared" si="96"/>
        <v>28279.17</v>
      </c>
      <c r="F278" s="49">
        <f t="shared" si="97"/>
        <v>12503.55</v>
      </c>
      <c r="G278" s="158">
        <f t="shared" si="98"/>
        <v>4.07</v>
      </c>
      <c r="H278" s="98"/>
      <c r="I278" s="207">
        <f t="shared" si="99"/>
        <v>40</v>
      </c>
      <c r="J278" s="108">
        <f t="shared" si="100"/>
        <v>25764.61</v>
      </c>
      <c r="K278" s="108">
        <f t="shared" si="101"/>
        <v>8700.5499999999993</v>
      </c>
      <c r="L278" s="106">
        <f t="shared" si="102"/>
        <v>3.9</v>
      </c>
      <c r="M278" s="106">
        <f t="shared" si="103"/>
        <v>2.06</v>
      </c>
      <c r="N278" s="106">
        <f t="shared" si="104"/>
        <v>3.37</v>
      </c>
      <c r="O278" s="12">
        <f t="shared" si="105"/>
        <v>1</v>
      </c>
      <c r="P278" s="102">
        <f t="shared" si="106"/>
        <v>1.0593999999999999</v>
      </c>
      <c r="Q278" s="102">
        <f t="shared" si="107"/>
        <v>1.0818000000000001</v>
      </c>
      <c r="R278" s="160" t="str">
        <f t="shared" si="108"/>
        <v>A</v>
      </c>
      <c r="S278" s="98"/>
      <c r="T278" s="184" t="str">
        <f t="shared" si="109"/>
        <v>A</v>
      </c>
      <c r="U278" s="102">
        <f t="shared" si="110"/>
        <v>1.7051000000000001</v>
      </c>
      <c r="V278" s="102">
        <f t="shared" si="111"/>
        <v>1.5177</v>
      </c>
      <c r="W278" s="102">
        <f t="shared" si="112"/>
        <v>1.5177</v>
      </c>
      <c r="X278" s="102">
        <f t="shared" si="113"/>
        <v>0</v>
      </c>
      <c r="Y278" s="103">
        <f t="shared" si="114"/>
        <v>-0.18740000000000001</v>
      </c>
      <c r="Z278" s="100">
        <f t="shared" si="115"/>
        <v>-0.10990557738549059</v>
      </c>
      <c r="AA278" s="8"/>
      <c r="AB278" s="8"/>
    </row>
    <row r="279" spans="1:28" x14ac:dyDescent="0.25">
      <c r="A279" s="172" t="s">
        <v>855</v>
      </c>
      <c r="B279" s="52" t="str">
        <f t="shared" si="93"/>
        <v>APPENDECTOMY W COMPLICATED PRINCIPAL DIAG W MCC</v>
      </c>
      <c r="C279" s="49">
        <f t="shared" si="94"/>
        <v>12</v>
      </c>
      <c r="D279" s="49">
        <f t="shared" si="95"/>
        <v>2</v>
      </c>
      <c r="E279" s="49">
        <f t="shared" si="96"/>
        <v>38847.660000000003</v>
      </c>
      <c r="F279" s="49">
        <f t="shared" si="97"/>
        <v>13863.92</v>
      </c>
      <c r="G279" s="158">
        <f t="shared" si="98"/>
        <v>6.75</v>
      </c>
      <c r="H279" s="98"/>
      <c r="I279" s="207">
        <f t="shared" si="99"/>
        <v>12</v>
      </c>
      <c r="J279" s="108">
        <f t="shared" si="100"/>
        <v>38847.660000000003</v>
      </c>
      <c r="K279" s="108">
        <f t="shared" si="101"/>
        <v>13863.92</v>
      </c>
      <c r="L279" s="106">
        <f t="shared" si="102"/>
        <v>6.75</v>
      </c>
      <c r="M279" s="106">
        <f t="shared" si="103"/>
        <v>3.85</v>
      </c>
      <c r="N279" s="106">
        <f t="shared" si="104"/>
        <v>5.85</v>
      </c>
      <c r="O279" s="12">
        <f t="shared" si="105"/>
        <v>1</v>
      </c>
      <c r="P279" s="102">
        <f t="shared" si="106"/>
        <v>1.5972999999999999</v>
      </c>
      <c r="Q279" s="102">
        <f t="shared" si="107"/>
        <v>1.631</v>
      </c>
      <c r="R279" s="160" t="str">
        <f t="shared" si="108"/>
        <v>A</v>
      </c>
      <c r="S279" s="98"/>
      <c r="T279" s="184" t="str">
        <f t="shared" si="109"/>
        <v>M</v>
      </c>
      <c r="U279" s="102">
        <f t="shared" si="110"/>
        <v>4.3541999999999996</v>
      </c>
      <c r="V279" s="102">
        <f t="shared" si="111"/>
        <v>2.2881</v>
      </c>
      <c r="W279" s="102">
        <f t="shared" si="112"/>
        <v>2.2881</v>
      </c>
      <c r="X279" s="102">
        <f t="shared" si="113"/>
        <v>0</v>
      </c>
      <c r="Y279" s="103">
        <f t="shared" si="114"/>
        <v>-2.0660999999999996</v>
      </c>
      <c r="Z279" s="100">
        <f t="shared" si="115"/>
        <v>-0.47450737219236594</v>
      </c>
      <c r="AA279" s="8"/>
      <c r="AB279" s="8"/>
    </row>
    <row r="280" spans="1:28" x14ac:dyDescent="0.25">
      <c r="A280" s="172" t="s">
        <v>856</v>
      </c>
      <c r="B280" s="52" t="str">
        <f t="shared" si="93"/>
        <v>APPENDECTOMY W COMPLICATED PRINCIPAL DIAG W CC</v>
      </c>
      <c r="C280" s="49">
        <f t="shared" si="94"/>
        <v>47</v>
      </c>
      <c r="D280" s="49">
        <f t="shared" si="95"/>
        <v>0</v>
      </c>
      <c r="E280" s="49">
        <f t="shared" si="96"/>
        <v>31910.41</v>
      </c>
      <c r="F280" s="49">
        <f t="shared" si="97"/>
        <v>14693.36</v>
      </c>
      <c r="G280" s="158">
        <f t="shared" si="98"/>
        <v>4.96</v>
      </c>
      <c r="H280" s="98"/>
      <c r="I280" s="207">
        <f t="shared" si="99"/>
        <v>44</v>
      </c>
      <c r="J280" s="108">
        <f t="shared" si="100"/>
        <v>29099.83</v>
      </c>
      <c r="K280" s="108">
        <f t="shared" si="101"/>
        <v>9720.3700000000008</v>
      </c>
      <c r="L280" s="106">
        <f t="shared" si="102"/>
        <v>4.4800000000000004</v>
      </c>
      <c r="M280" s="106">
        <f t="shared" si="103"/>
        <v>2.62</v>
      </c>
      <c r="N280" s="106">
        <f t="shared" si="104"/>
        <v>3.63</v>
      </c>
      <c r="O280" s="12">
        <f t="shared" si="105"/>
        <v>1</v>
      </c>
      <c r="P280" s="102">
        <f t="shared" si="106"/>
        <v>1.1964999999999999</v>
      </c>
      <c r="Q280" s="102">
        <f t="shared" si="107"/>
        <v>1.2218</v>
      </c>
      <c r="R280" s="160" t="str">
        <f t="shared" si="108"/>
        <v>A</v>
      </c>
      <c r="S280" s="98"/>
      <c r="T280" s="184" t="str">
        <f t="shared" si="109"/>
        <v>A</v>
      </c>
      <c r="U280" s="102">
        <f t="shared" si="110"/>
        <v>1.8159000000000001</v>
      </c>
      <c r="V280" s="102">
        <f t="shared" si="111"/>
        <v>1.7141</v>
      </c>
      <c r="W280" s="102">
        <f t="shared" si="112"/>
        <v>1.7141</v>
      </c>
      <c r="X280" s="102">
        <f t="shared" si="113"/>
        <v>0</v>
      </c>
      <c r="Y280" s="103">
        <f t="shared" si="114"/>
        <v>-0.10180000000000011</v>
      </c>
      <c r="Z280" s="100">
        <f t="shared" si="115"/>
        <v>-5.6060355746461871E-2</v>
      </c>
      <c r="AA280" s="8"/>
      <c r="AB280" s="8"/>
    </row>
    <row r="281" spans="1:28" x14ac:dyDescent="0.25">
      <c r="A281" s="172" t="s">
        <v>857</v>
      </c>
      <c r="B281" s="52" t="str">
        <f t="shared" si="93"/>
        <v>APPENDECTOMY W COMPLICATED PRINCIPAL DIAG W/O CC/MCC</v>
      </c>
      <c r="C281" s="49">
        <f t="shared" si="94"/>
        <v>90</v>
      </c>
      <c r="D281" s="49">
        <f t="shared" si="95"/>
        <v>1</v>
      </c>
      <c r="E281" s="49">
        <f t="shared" si="96"/>
        <v>26876.54</v>
      </c>
      <c r="F281" s="49">
        <f t="shared" si="97"/>
        <v>10358.040000000001</v>
      </c>
      <c r="G281" s="158">
        <f t="shared" si="98"/>
        <v>3.59</v>
      </c>
      <c r="H281" s="98"/>
      <c r="I281" s="207">
        <f t="shared" si="99"/>
        <v>88</v>
      </c>
      <c r="J281" s="108">
        <f t="shared" si="100"/>
        <v>26018.31</v>
      </c>
      <c r="K281" s="108">
        <f t="shared" si="101"/>
        <v>8723.1</v>
      </c>
      <c r="L281" s="106">
        <f t="shared" si="102"/>
        <v>3.36</v>
      </c>
      <c r="M281" s="106">
        <f t="shared" si="103"/>
        <v>1.96</v>
      </c>
      <c r="N281" s="106">
        <f t="shared" si="104"/>
        <v>2.87</v>
      </c>
      <c r="O281" s="12">
        <f t="shared" si="105"/>
        <v>1</v>
      </c>
      <c r="P281" s="102">
        <f t="shared" si="106"/>
        <v>1.0698000000000001</v>
      </c>
      <c r="Q281" s="102">
        <f t="shared" si="107"/>
        <v>1.0924</v>
      </c>
      <c r="R281" s="160" t="str">
        <f t="shared" si="108"/>
        <v>A</v>
      </c>
      <c r="S281" s="98"/>
      <c r="T281" s="184" t="str">
        <f t="shared" si="109"/>
        <v>A</v>
      </c>
      <c r="U281" s="102">
        <f t="shared" si="110"/>
        <v>1.4454</v>
      </c>
      <c r="V281" s="102">
        <f t="shared" si="111"/>
        <v>1.5325</v>
      </c>
      <c r="W281" s="102">
        <f t="shared" si="112"/>
        <v>1.5325</v>
      </c>
      <c r="X281" s="102">
        <f t="shared" si="113"/>
        <v>0</v>
      </c>
      <c r="Y281" s="103">
        <f t="shared" si="114"/>
        <v>8.7099999999999955E-2</v>
      </c>
      <c r="Z281" s="100">
        <f t="shared" si="115"/>
        <v>6.0260135602601322E-2</v>
      </c>
      <c r="AA281" s="8"/>
      <c r="AB281" s="8"/>
    </row>
    <row r="282" spans="1:28" x14ac:dyDescent="0.25">
      <c r="A282" s="174" t="s">
        <v>858</v>
      </c>
      <c r="B282" s="142" t="str">
        <f t="shared" si="93"/>
        <v>APPENDECTOMY W/O COMPLICATED PRINCIPAL DIAG W MCC</v>
      </c>
      <c r="C282" s="143">
        <f t="shared" si="94"/>
        <v>10</v>
      </c>
      <c r="D282" s="143">
        <f t="shared" si="95"/>
        <v>1</v>
      </c>
      <c r="E282" s="143">
        <f t="shared" si="96"/>
        <v>41348.550000000003</v>
      </c>
      <c r="F282" s="143">
        <f t="shared" si="97"/>
        <v>23560.3</v>
      </c>
      <c r="G282" s="159">
        <f t="shared" si="98"/>
        <v>4.8</v>
      </c>
      <c r="H282" s="98"/>
      <c r="I282" s="208">
        <f t="shared" si="99"/>
        <v>9</v>
      </c>
      <c r="J282" s="144">
        <f t="shared" si="100"/>
        <v>35184.160000000003</v>
      </c>
      <c r="K282" s="144">
        <f t="shared" si="101"/>
        <v>15387.25</v>
      </c>
      <c r="L282" s="145">
        <f t="shared" si="102"/>
        <v>6.3</v>
      </c>
      <c r="M282" s="145">
        <f t="shared" si="103"/>
        <v>3.74</v>
      </c>
      <c r="N282" s="145">
        <f t="shared" si="104"/>
        <v>4.5999999999999996</v>
      </c>
      <c r="O282" s="146">
        <f t="shared" si="105"/>
        <v>0</v>
      </c>
      <c r="P282" s="147">
        <f t="shared" si="106"/>
        <v>1.4467000000000001</v>
      </c>
      <c r="Q282" s="147">
        <f t="shared" si="107"/>
        <v>2.3328000000000002</v>
      </c>
      <c r="R282" s="161" t="str">
        <f t="shared" si="108"/>
        <v>M</v>
      </c>
      <c r="S282" s="98"/>
      <c r="T282" s="185" t="str">
        <f t="shared" si="109"/>
        <v>A</v>
      </c>
      <c r="U282" s="147">
        <f t="shared" si="110"/>
        <v>2.1604000000000001</v>
      </c>
      <c r="V282" s="147">
        <f t="shared" si="111"/>
        <v>3.2726999999999999</v>
      </c>
      <c r="W282" s="147">
        <f t="shared" si="112"/>
        <v>3.2726999999999999</v>
      </c>
      <c r="X282" s="147">
        <f t="shared" si="113"/>
        <v>0</v>
      </c>
      <c r="Y282" s="104">
        <f t="shared" si="114"/>
        <v>1.1122999999999998</v>
      </c>
      <c r="Z282" s="101">
        <f t="shared" si="115"/>
        <v>0.51485835956304382</v>
      </c>
      <c r="AA282" s="8"/>
      <c r="AB282" s="8"/>
    </row>
    <row r="283" spans="1:28" x14ac:dyDescent="0.25">
      <c r="A283" s="172" t="s">
        <v>859</v>
      </c>
      <c r="B283" s="52" t="str">
        <f t="shared" si="93"/>
        <v>APPENDECTOMY W/O COMPLICATED PRINCIPAL DIAG W CC</v>
      </c>
      <c r="C283" s="49">
        <f t="shared" si="94"/>
        <v>40</v>
      </c>
      <c r="D283" s="49">
        <f t="shared" si="95"/>
        <v>0</v>
      </c>
      <c r="E283" s="49">
        <f t="shared" si="96"/>
        <v>31633.42</v>
      </c>
      <c r="F283" s="49">
        <f t="shared" si="97"/>
        <v>22981.22</v>
      </c>
      <c r="G283" s="158">
        <f t="shared" si="98"/>
        <v>3.95</v>
      </c>
      <c r="H283" s="98"/>
      <c r="I283" s="207">
        <f t="shared" si="99"/>
        <v>39</v>
      </c>
      <c r="J283" s="108">
        <f t="shared" si="100"/>
        <v>28188.02</v>
      </c>
      <c r="K283" s="108">
        <f t="shared" si="101"/>
        <v>8176.13</v>
      </c>
      <c r="L283" s="106">
        <f t="shared" si="102"/>
        <v>3.23</v>
      </c>
      <c r="M283" s="106">
        <f t="shared" si="103"/>
        <v>2.08</v>
      </c>
      <c r="N283" s="106">
        <f t="shared" si="104"/>
        <v>2.66</v>
      </c>
      <c r="O283" s="12">
        <f t="shared" si="105"/>
        <v>1</v>
      </c>
      <c r="P283" s="102">
        <f t="shared" si="106"/>
        <v>1.159</v>
      </c>
      <c r="Q283" s="102">
        <f t="shared" si="107"/>
        <v>1.1835</v>
      </c>
      <c r="R283" s="160" t="str">
        <f t="shared" si="108"/>
        <v>A</v>
      </c>
      <c r="S283" s="98"/>
      <c r="T283" s="184" t="str">
        <f t="shared" si="109"/>
        <v>A</v>
      </c>
      <c r="U283" s="102">
        <f t="shared" si="110"/>
        <v>1.5570999999999999</v>
      </c>
      <c r="V283" s="102">
        <f t="shared" si="111"/>
        <v>1.6603000000000001</v>
      </c>
      <c r="W283" s="102">
        <f t="shared" si="112"/>
        <v>1.6603000000000001</v>
      </c>
      <c r="X283" s="102">
        <f t="shared" si="113"/>
        <v>0</v>
      </c>
      <c r="Y283" s="103">
        <f t="shared" si="114"/>
        <v>0.10320000000000018</v>
      </c>
      <c r="Z283" s="100">
        <f t="shared" si="115"/>
        <v>6.6277053496885355E-2</v>
      </c>
      <c r="AA283" s="8"/>
      <c r="AB283" s="8"/>
    </row>
    <row r="284" spans="1:28" x14ac:dyDescent="0.25">
      <c r="A284" s="172" t="s">
        <v>860</v>
      </c>
      <c r="B284" s="52" t="str">
        <f t="shared" si="93"/>
        <v>APPENDECTOMY W/O COMPLICATED PRINCIPAL DIAG W/O CC/MCC</v>
      </c>
      <c r="C284" s="49">
        <f t="shared" si="94"/>
        <v>113</v>
      </c>
      <c r="D284" s="49">
        <f t="shared" si="95"/>
        <v>0</v>
      </c>
      <c r="E284" s="49">
        <f t="shared" si="96"/>
        <v>21473.16</v>
      </c>
      <c r="F284" s="49">
        <f t="shared" si="97"/>
        <v>9716.6200000000008</v>
      </c>
      <c r="G284" s="158">
        <f t="shared" si="98"/>
        <v>1.74</v>
      </c>
      <c r="H284" s="98"/>
      <c r="I284" s="207">
        <f t="shared" si="99"/>
        <v>112</v>
      </c>
      <c r="J284" s="108">
        <f t="shared" si="100"/>
        <v>20929.23</v>
      </c>
      <c r="K284" s="108">
        <f t="shared" si="101"/>
        <v>7862.81</v>
      </c>
      <c r="L284" s="106">
        <f t="shared" si="102"/>
        <v>1.73</v>
      </c>
      <c r="M284" s="106">
        <f t="shared" si="103"/>
        <v>1.03</v>
      </c>
      <c r="N284" s="106">
        <f t="shared" si="104"/>
        <v>1.5</v>
      </c>
      <c r="O284" s="12">
        <f t="shared" si="105"/>
        <v>1</v>
      </c>
      <c r="P284" s="102">
        <f t="shared" si="106"/>
        <v>0.86050000000000004</v>
      </c>
      <c r="Q284" s="102">
        <f t="shared" si="107"/>
        <v>0.87870000000000004</v>
      </c>
      <c r="R284" s="160" t="str">
        <f t="shared" si="108"/>
        <v>A</v>
      </c>
      <c r="S284" s="98"/>
      <c r="T284" s="184" t="str">
        <f t="shared" si="109"/>
        <v>A</v>
      </c>
      <c r="U284" s="102">
        <f t="shared" si="110"/>
        <v>1.3362000000000001</v>
      </c>
      <c r="V284" s="102">
        <f t="shared" si="111"/>
        <v>1.2326999999999999</v>
      </c>
      <c r="W284" s="102">
        <f t="shared" si="112"/>
        <v>1.2326999999999999</v>
      </c>
      <c r="X284" s="102">
        <f t="shared" si="113"/>
        <v>0</v>
      </c>
      <c r="Y284" s="103">
        <f t="shared" si="114"/>
        <v>-0.10350000000000015</v>
      </c>
      <c r="Z284" s="100">
        <f t="shared" si="115"/>
        <v>-7.7458464301751337E-2</v>
      </c>
      <c r="AA284" s="8"/>
      <c r="AB284" s="8"/>
    </row>
    <row r="285" spans="1:28" x14ac:dyDescent="0.25">
      <c r="A285" s="172" t="s">
        <v>861</v>
      </c>
      <c r="B285" s="52" t="str">
        <f t="shared" si="93"/>
        <v>MINOR SMALL &amp; LARGE BOWEL PROCEDURES W MCC</v>
      </c>
      <c r="C285" s="49">
        <f t="shared" si="94"/>
        <v>4</v>
      </c>
      <c r="D285" s="49">
        <f t="shared" si="95"/>
        <v>1</v>
      </c>
      <c r="E285" s="49">
        <f t="shared" si="96"/>
        <v>105625.16</v>
      </c>
      <c r="F285" s="49">
        <f t="shared" si="97"/>
        <v>91822.02</v>
      </c>
      <c r="G285" s="158">
        <f t="shared" si="98"/>
        <v>14</v>
      </c>
      <c r="H285" s="98"/>
      <c r="I285" s="207">
        <f t="shared" si="99"/>
        <v>4</v>
      </c>
      <c r="J285" s="108">
        <f t="shared" si="100"/>
        <v>105625.16</v>
      </c>
      <c r="K285" s="108">
        <f t="shared" si="101"/>
        <v>91822.02</v>
      </c>
      <c r="L285" s="106">
        <f t="shared" si="102"/>
        <v>10.1</v>
      </c>
      <c r="M285" s="106">
        <f t="shared" si="103"/>
        <v>8.2799999999999994</v>
      </c>
      <c r="N285" s="106">
        <f t="shared" si="104"/>
        <v>7.6</v>
      </c>
      <c r="O285" s="12">
        <f t="shared" si="105"/>
        <v>0</v>
      </c>
      <c r="P285" s="102">
        <f t="shared" si="106"/>
        <v>4.343</v>
      </c>
      <c r="Q285" s="102">
        <f t="shared" si="107"/>
        <v>2.77</v>
      </c>
      <c r="R285" s="160" t="str">
        <f t="shared" si="108"/>
        <v>M</v>
      </c>
      <c r="S285" s="98"/>
      <c r="T285" s="184" t="str">
        <f t="shared" si="109"/>
        <v>M</v>
      </c>
      <c r="U285" s="102">
        <f t="shared" si="110"/>
        <v>4.3342999999999998</v>
      </c>
      <c r="V285" s="102">
        <f t="shared" si="111"/>
        <v>3.8860000000000001</v>
      </c>
      <c r="W285" s="102">
        <f t="shared" si="112"/>
        <v>3.8860000000000001</v>
      </c>
      <c r="X285" s="102">
        <f t="shared" si="113"/>
        <v>0</v>
      </c>
      <c r="Y285" s="103">
        <f t="shared" si="114"/>
        <v>-0.4482999999999997</v>
      </c>
      <c r="Z285" s="100">
        <f t="shared" si="115"/>
        <v>-0.10343077313522361</v>
      </c>
      <c r="AA285" s="8"/>
      <c r="AB285" s="8"/>
    </row>
    <row r="286" spans="1:28" x14ac:dyDescent="0.25">
      <c r="A286" s="172" t="s">
        <v>863</v>
      </c>
      <c r="B286" s="52" t="str">
        <f t="shared" si="93"/>
        <v>MINOR SMALL &amp; LARGE BOWEL PROCEDURES W CC</v>
      </c>
      <c r="C286" s="49">
        <f t="shared" si="94"/>
        <v>21</v>
      </c>
      <c r="D286" s="49">
        <f t="shared" si="95"/>
        <v>0</v>
      </c>
      <c r="E286" s="49">
        <f t="shared" si="96"/>
        <v>27295.8</v>
      </c>
      <c r="F286" s="49">
        <f t="shared" si="97"/>
        <v>10807.66</v>
      </c>
      <c r="G286" s="158">
        <f t="shared" si="98"/>
        <v>4.4800000000000004</v>
      </c>
      <c r="H286" s="98"/>
      <c r="I286" s="207">
        <f t="shared" si="99"/>
        <v>20</v>
      </c>
      <c r="J286" s="108">
        <f t="shared" si="100"/>
        <v>25760.25</v>
      </c>
      <c r="K286" s="108">
        <f t="shared" si="101"/>
        <v>8551.58</v>
      </c>
      <c r="L286" s="106">
        <f t="shared" si="102"/>
        <v>4.5</v>
      </c>
      <c r="M286" s="106">
        <f t="shared" si="103"/>
        <v>1.8</v>
      </c>
      <c r="N286" s="106">
        <f t="shared" si="104"/>
        <v>4.1500000000000004</v>
      </c>
      <c r="O286" s="12">
        <f t="shared" si="105"/>
        <v>1</v>
      </c>
      <c r="P286" s="102">
        <f t="shared" si="106"/>
        <v>1.0591999999999999</v>
      </c>
      <c r="Q286" s="102">
        <f t="shared" si="107"/>
        <v>1.0815999999999999</v>
      </c>
      <c r="R286" s="160" t="str">
        <f t="shared" si="108"/>
        <v>A</v>
      </c>
      <c r="S286" s="98"/>
      <c r="T286" s="184" t="str">
        <f t="shared" si="109"/>
        <v>A</v>
      </c>
      <c r="U286" s="102">
        <f t="shared" si="110"/>
        <v>2.0411999999999999</v>
      </c>
      <c r="V286" s="102">
        <f t="shared" si="111"/>
        <v>1.5174000000000001</v>
      </c>
      <c r="W286" s="102">
        <f t="shared" si="112"/>
        <v>1.5174000000000001</v>
      </c>
      <c r="X286" s="102">
        <f t="shared" si="113"/>
        <v>0</v>
      </c>
      <c r="Y286" s="103">
        <f t="shared" si="114"/>
        <v>-0.52379999999999982</v>
      </c>
      <c r="Z286" s="100">
        <f t="shared" si="115"/>
        <v>-0.25661375661375652</v>
      </c>
      <c r="AA286" s="8"/>
      <c r="AB286" s="8"/>
    </row>
    <row r="287" spans="1:28" x14ac:dyDescent="0.25">
      <c r="A287" s="174" t="s">
        <v>574</v>
      </c>
      <c r="B287" s="142" t="str">
        <f t="shared" si="93"/>
        <v>MINOR SMALL &amp; LARGE BOWEL PROCEDURES W/O CC/MCC</v>
      </c>
      <c r="C287" s="143">
        <f t="shared" si="94"/>
        <v>29</v>
      </c>
      <c r="D287" s="143">
        <f t="shared" si="95"/>
        <v>0</v>
      </c>
      <c r="E287" s="143">
        <f t="shared" si="96"/>
        <v>19602.53</v>
      </c>
      <c r="F287" s="143">
        <f t="shared" si="97"/>
        <v>9717.77</v>
      </c>
      <c r="G287" s="159">
        <f t="shared" si="98"/>
        <v>3.48</v>
      </c>
      <c r="H287" s="98"/>
      <c r="I287" s="208">
        <f t="shared" si="99"/>
        <v>28</v>
      </c>
      <c r="J287" s="144">
        <f t="shared" si="100"/>
        <v>18179.59</v>
      </c>
      <c r="K287" s="144">
        <f t="shared" si="101"/>
        <v>6252.16</v>
      </c>
      <c r="L287" s="145">
        <f t="shared" si="102"/>
        <v>3.39</v>
      </c>
      <c r="M287" s="145">
        <f t="shared" si="103"/>
        <v>2.04</v>
      </c>
      <c r="N287" s="145">
        <f t="shared" si="104"/>
        <v>2.82</v>
      </c>
      <c r="O287" s="146">
        <f t="shared" si="105"/>
        <v>1</v>
      </c>
      <c r="P287" s="147">
        <f t="shared" si="106"/>
        <v>0.74750000000000005</v>
      </c>
      <c r="Q287" s="147">
        <f t="shared" si="107"/>
        <v>0.76329999999999998</v>
      </c>
      <c r="R287" s="161" t="str">
        <f t="shared" si="108"/>
        <v>A</v>
      </c>
      <c r="S287" s="98"/>
      <c r="T287" s="185" t="str">
        <f t="shared" si="109"/>
        <v>A</v>
      </c>
      <c r="U287" s="147">
        <f t="shared" si="110"/>
        <v>1.1500999999999999</v>
      </c>
      <c r="V287" s="147">
        <f t="shared" si="111"/>
        <v>1.0708</v>
      </c>
      <c r="W287" s="147">
        <f t="shared" si="112"/>
        <v>1.0708</v>
      </c>
      <c r="X287" s="147">
        <f t="shared" si="113"/>
        <v>0</v>
      </c>
      <c r="Y287" s="104">
        <f t="shared" si="114"/>
        <v>-7.9299999999999926E-2</v>
      </c>
      <c r="Z287" s="101">
        <f t="shared" si="115"/>
        <v>-6.8950526041213753E-2</v>
      </c>
      <c r="AA287" s="8"/>
      <c r="AB287" s="8"/>
    </row>
    <row r="288" spans="1:28" x14ac:dyDescent="0.25">
      <c r="A288" s="172" t="s">
        <v>575</v>
      </c>
      <c r="B288" s="52" t="str">
        <f t="shared" si="93"/>
        <v>ANAL &amp; STOMAL PROCEDURES W MCC</v>
      </c>
      <c r="C288" s="49">
        <f t="shared" si="94"/>
        <v>2</v>
      </c>
      <c r="D288" s="49">
        <f t="shared" si="95"/>
        <v>0</v>
      </c>
      <c r="E288" s="49">
        <f t="shared" si="96"/>
        <v>53685.11</v>
      </c>
      <c r="F288" s="49">
        <f t="shared" si="97"/>
        <v>1999.21</v>
      </c>
      <c r="G288" s="158">
        <f t="shared" si="98"/>
        <v>10</v>
      </c>
      <c r="H288" s="98"/>
      <c r="I288" s="207">
        <f t="shared" si="99"/>
        <v>2</v>
      </c>
      <c r="J288" s="108">
        <f t="shared" si="100"/>
        <v>53685.11</v>
      </c>
      <c r="K288" s="108">
        <f t="shared" si="101"/>
        <v>1999.21</v>
      </c>
      <c r="L288" s="106">
        <f t="shared" si="102"/>
        <v>7.8</v>
      </c>
      <c r="M288" s="106">
        <f t="shared" si="103"/>
        <v>3</v>
      </c>
      <c r="N288" s="106">
        <f t="shared" si="104"/>
        <v>5.7</v>
      </c>
      <c r="O288" s="12">
        <f t="shared" si="105"/>
        <v>0</v>
      </c>
      <c r="P288" s="102">
        <f t="shared" si="106"/>
        <v>0</v>
      </c>
      <c r="Q288" s="102">
        <f t="shared" si="107"/>
        <v>2.4621</v>
      </c>
      <c r="R288" s="160" t="str">
        <f t="shared" si="108"/>
        <v>M</v>
      </c>
      <c r="S288" s="98"/>
      <c r="T288" s="184" t="str">
        <f t="shared" si="109"/>
        <v>M</v>
      </c>
      <c r="U288" s="102">
        <f t="shared" si="110"/>
        <v>4.141</v>
      </c>
      <c r="V288" s="102">
        <f t="shared" si="111"/>
        <v>3.4540999999999999</v>
      </c>
      <c r="W288" s="102">
        <f t="shared" si="112"/>
        <v>3.4540999999999999</v>
      </c>
      <c r="X288" s="102">
        <f t="shared" si="113"/>
        <v>0</v>
      </c>
      <c r="Y288" s="103">
        <f t="shared" si="114"/>
        <v>-0.68690000000000007</v>
      </c>
      <c r="Z288" s="100">
        <f t="shared" si="115"/>
        <v>-0.16587780729292442</v>
      </c>
      <c r="AA288" s="8"/>
      <c r="AB288" s="8"/>
    </row>
    <row r="289" spans="1:28" x14ac:dyDescent="0.25">
      <c r="A289" s="172" t="s">
        <v>576</v>
      </c>
      <c r="B289" s="52" t="str">
        <f t="shared" si="93"/>
        <v>ANAL &amp; STOMAL PROCEDURES W CC</v>
      </c>
      <c r="C289" s="49">
        <f t="shared" si="94"/>
        <v>16</v>
      </c>
      <c r="D289" s="49">
        <f t="shared" si="95"/>
        <v>0</v>
      </c>
      <c r="E289" s="49">
        <f t="shared" si="96"/>
        <v>19728.18</v>
      </c>
      <c r="F289" s="49">
        <f t="shared" si="97"/>
        <v>8096.65</v>
      </c>
      <c r="G289" s="158">
        <f t="shared" si="98"/>
        <v>3.69</v>
      </c>
      <c r="H289" s="98"/>
      <c r="I289" s="207">
        <f t="shared" si="99"/>
        <v>16</v>
      </c>
      <c r="J289" s="108">
        <f t="shared" si="100"/>
        <v>19728.18</v>
      </c>
      <c r="K289" s="108">
        <f t="shared" si="101"/>
        <v>8096.65</v>
      </c>
      <c r="L289" s="106">
        <f t="shared" si="102"/>
        <v>3.69</v>
      </c>
      <c r="M289" s="106">
        <f t="shared" si="103"/>
        <v>2.54</v>
      </c>
      <c r="N289" s="106">
        <f t="shared" si="104"/>
        <v>2.9</v>
      </c>
      <c r="O289" s="12">
        <f t="shared" si="105"/>
        <v>1</v>
      </c>
      <c r="P289" s="102">
        <f t="shared" si="106"/>
        <v>0.81120000000000003</v>
      </c>
      <c r="Q289" s="102">
        <f t="shared" si="107"/>
        <v>0.82830000000000004</v>
      </c>
      <c r="R289" s="160" t="str">
        <f t="shared" si="108"/>
        <v>A</v>
      </c>
      <c r="S289" s="98"/>
      <c r="T289" s="184" t="str">
        <f t="shared" si="109"/>
        <v>A</v>
      </c>
      <c r="U289" s="102">
        <f t="shared" si="110"/>
        <v>1.4974000000000001</v>
      </c>
      <c r="V289" s="102">
        <f t="shared" si="111"/>
        <v>1.1619999999999999</v>
      </c>
      <c r="W289" s="102">
        <f t="shared" si="112"/>
        <v>1.1619999999999999</v>
      </c>
      <c r="X289" s="102">
        <f t="shared" si="113"/>
        <v>0</v>
      </c>
      <c r="Y289" s="103">
        <f t="shared" si="114"/>
        <v>-0.33540000000000014</v>
      </c>
      <c r="Z289" s="100">
        <f t="shared" si="115"/>
        <v>-0.22398824629357561</v>
      </c>
      <c r="AA289" s="8"/>
      <c r="AB289" s="8"/>
    </row>
    <row r="290" spans="1:28" x14ac:dyDescent="0.25">
      <c r="A290" s="172" t="s">
        <v>580</v>
      </c>
      <c r="B290" s="52" t="str">
        <f t="shared" si="93"/>
        <v>ANAL &amp; STOMAL PROCEDURES W/O CC/MCC</v>
      </c>
      <c r="C290" s="49">
        <f t="shared" si="94"/>
        <v>17</v>
      </c>
      <c r="D290" s="49">
        <f t="shared" si="95"/>
        <v>0</v>
      </c>
      <c r="E290" s="49">
        <f t="shared" si="96"/>
        <v>18173.849999999999</v>
      </c>
      <c r="F290" s="49">
        <f t="shared" si="97"/>
        <v>11150.77</v>
      </c>
      <c r="G290" s="158">
        <f t="shared" si="98"/>
        <v>3.35</v>
      </c>
      <c r="H290" s="98"/>
      <c r="I290" s="207">
        <f t="shared" si="99"/>
        <v>16</v>
      </c>
      <c r="J290" s="108">
        <f t="shared" si="100"/>
        <v>16491.439999999999</v>
      </c>
      <c r="K290" s="108">
        <f t="shared" si="101"/>
        <v>9164.7199999999993</v>
      </c>
      <c r="L290" s="106">
        <f t="shared" si="102"/>
        <v>3.06</v>
      </c>
      <c r="M290" s="106">
        <f t="shared" si="103"/>
        <v>1.85</v>
      </c>
      <c r="N290" s="106">
        <f t="shared" si="104"/>
        <v>2.56</v>
      </c>
      <c r="O290" s="12">
        <f t="shared" si="105"/>
        <v>1</v>
      </c>
      <c r="P290" s="102">
        <f t="shared" si="106"/>
        <v>0.67810000000000004</v>
      </c>
      <c r="Q290" s="102">
        <f t="shared" si="107"/>
        <v>0.69240000000000002</v>
      </c>
      <c r="R290" s="160" t="str">
        <f t="shared" si="108"/>
        <v>A</v>
      </c>
      <c r="S290" s="98"/>
      <c r="T290" s="184" t="str">
        <f t="shared" si="109"/>
        <v>A</v>
      </c>
      <c r="U290" s="102">
        <f t="shared" si="110"/>
        <v>1.0294000000000001</v>
      </c>
      <c r="V290" s="102">
        <f t="shared" si="111"/>
        <v>0.97140000000000004</v>
      </c>
      <c r="W290" s="102">
        <f t="shared" si="112"/>
        <v>0.97140000000000004</v>
      </c>
      <c r="X290" s="102">
        <f t="shared" si="113"/>
        <v>0</v>
      </c>
      <c r="Y290" s="103">
        <f t="shared" si="114"/>
        <v>-5.8000000000000052E-2</v>
      </c>
      <c r="Z290" s="100">
        <f t="shared" si="115"/>
        <v>-5.6343501068583685E-2</v>
      </c>
      <c r="AA290" s="8"/>
      <c r="AB290" s="8"/>
    </row>
    <row r="291" spans="1:28" x14ac:dyDescent="0.25">
      <c r="A291" s="172" t="s">
        <v>581</v>
      </c>
      <c r="B291" s="52" t="str">
        <f t="shared" si="93"/>
        <v>INGUINAL &amp; FEMORAL HERNIA PROCEDURES W MCC</v>
      </c>
      <c r="C291" s="49">
        <f t="shared" si="94"/>
        <v>11</v>
      </c>
      <c r="D291" s="49">
        <f t="shared" si="95"/>
        <v>0</v>
      </c>
      <c r="E291" s="49">
        <f t="shared" si="96"/>
        <v>31207.58</v>
      </c>
      <c r="F291" s="49">
        <f t="shared" si="97"/>
        <v>21922.5</v>
      </c>
      <c r="G291" s="158">
        <f t="shared" si="98"/>
        <v>3.36</v>
      </c>
      <c r="H291" s="98"/>
      <c r="I291" s="207">
        <f t="shared" si="99"/>
        <v>10</v>
      </c>
      <c r="J291" s="108">
        <f t="shared" si="100"/>
        <v>24921.39</v>
      </c>
      <c r="K291" s="108">
        <f t="shared" si="101"/>
        <v>9694.23</v>
      </c>
      <c r="L291" s="106">
        <f t="shared" si="102"/>
        <v>2.7</v>
      </c>
      <c r="M291" s="106">
        <f t="shared" si="103"/>
        <v>1.85</v>
      </c>
      <c r="N291" s="106">
        <f t="shared" si="104"/>
        <v>2.19</v>
      </c>
      <c r="O291" s="12">
        <f t="shared" si="105"/>
        <v>1</v>
      </c>
      <c r="P291" s="102">
        <f t="shared" si="106"/>
        <v>1.0246999999999999</v>
      </c>
      <c r="Q291" s="102">
        <f t="shared" si="107"/>
        <v>1.5075000000000001</v>
      </c>
      <c r="R291" s="160" t="str">
        <f t="shared" si="108"/>
        <v>AP</v>
      </c>
      <c r="S291" s="98"/>
      <c r="T291" s="184" t="str">
        <f t="shared" si="109"/>
        <v>M</v>
      </c>
      <c r="U291" s="102">
        <f t="shared" si="110"/>
        <v>3.8757000000000001</v>
      </c>
      <c r="V291" s="102">
        <f t="shared" si="111"/>
        <v>2.1149</v>
      </c>
      <c r="W291" s="102">
        <f t="shared" si="112"/>
        <v>2.1149</v>
      </c>
      <c r="X291" s="102">
        <f t="shared" si="113"/>
        <v>0</v>
      </c>
      <c r="Y291" s="103">
        <f t="shared" si="114"/>
        <v>-1.7608000000000001</v>
      </c>
      <c r="Z291" s="100">
        <f t="shared" si="115"/>
        <v>-0.45431792966431872</v>
      </c>
      <c r="AA291" s="8"/>
      <c r="AB291" s="8"/>
    </row>
    <row r="292" spans="1:28" x14ac:dyDescent="0.25">
      <c r="A292" s="174" t="s">
        <v>582</v>
      </c>
      <c r="B292" s="142" t="str">
        <f t="shared" si="93"/>
        <v>INGUINAL &amp; FEMORAL HERNIA PROCEDURES W CC</v>
      </c>
      <c r="C292" s="143">
        <f t="shared" si="94"/>
        <v>7</v>
      </c>
      <c r="D292" s="143">
        <f t="shared" si="95"/>
        <v>0</v>
      </c>
      <c r="E292" s="143">
        <f t="shared" si="96"/>
        <v>20888.07</v>
      </c>
      <c r="F292" s="143">
        <f t="shared" si="97"/>
        <v>8534.56</v>
      </c>
      <c r="G292" s="159">
        <f t="shared" si="98"/>
        <v>2.14</v>
      </c>
      <c r="H292" s="98"/>
      <c r="I292" s="208">
        <f t="shared" si="99"/>
        <v>7</v>
      </c>
      <c r="J292" s="144">
        <f t="shared" si="100"/>
        <v>20888.07</v>
      </c>
      <c r="K292" s="144">
        <f t="shared" si="101"/>
        <v>8534.56</v>
      </c>
      <c r="L292" s="145">
        <f t="shared" si="102"/>
        <v>4.0999999999999996</v>
      </c>
      <c r="M292" s="145">
        <f t="shared" si="103"/>
        <v>0.99</v>
      </c>
      <c r="N292" s="145">
        <f t="shared" si="104"/>
        <v>3.4</v>
      </c>
      <c r="O292" s="146">
        <f t="shared" si="105"/>
        <v>0</v>
      </c>
      <c r="P292" s="147">
        <f t="shared" si="106"/>
        <v>0.8589</v>
      </c>
      <c r="Q292" s="147">
        <f t="shared" si="107"/>
        <v>0.87290000000000001</v>
      </c>
      <c r="R292" s="161" t="str">
        <f t="shared" si="108"/>
        <v>MP</v>
      </c>
      <c r="S292" s="98"/>
      <c r="T292" s="185" t="str">
        <f t="shared" si="109"/>
        <v>M</v>
      </c>
      <c r="U292" s="147">
        <f t="shared" si="110"/>
        <v>2.3460000000000001</v>
      </c>
      <c r="V292" s="147">
        <f t="shared" si="111"/>
        <v>1.2245999999999999</v>
      </c>
      <c r="W292" s="147">
        <f t="shared" si="112"/>
        <v>1.2245999999999999</v>
      </c>
      <c r="X292" s="147">
        <f t="shared" si="113"/>
        <v>0</v>
      </c>
      <c r="Y292" s="104">
        <f t="shared" si="114"/>
        <v>-1.1214000000000002</v>
      </c>
      <c r="Z292" s="101">
        <f t="shared" si="115"/>
        <v>-0.4780051150895141</v>
      </c>
      <c r="AA292" s="8"/>
      <c r="AB292" s="8"/>
    </row>
    <row r="293" spans="1:28" x14ac:dyDescent="0.25">
      <c r="A293" s="172" t="s">
        <v>583</v>
      </c>
      <c r="B293" s="52" t="str">
        <f t="shared" si="93"/>
        <v>INGUINAL &amp; FEMORAL HERNIA PROCEDURES W/O CC/MCC</v>
      </c>
      <c r="C293" s="49">
        <f t="shared" si="94"/>
        <v>18</v>
      </c>
      <c r="D293" s="49">
        <f t="shared" si="95"/>
        <v>0</v>
      </c>
      <c r="E293" s="49">
        <f t="shared" si="96"/>
        <v>13423.92</v>
      </c>
      <c r="F293" s="49">
        <f t="shared" si="97"/>
        <v>8083.53</v>
      </c>
      <c r="G293" s="158">
        <f t="shared" si="98"/>
        <v>1.39</v>
      </c>
      <c r="H293" s="98"/>
      <c r="I293" s="207">
        <f t="shared" si="99"/>
        <v>17</v>
      </c>
      <c r="J293" s="108">
        <f t="shared" si="100"/>
        <v>12173.36</v>
      </c>
      <c r="K293" s="108">
        <f t="shared" si="101"/>
        <v>6406.03</v>
      </c>
      <c r="L293" s="106">
        <f t="shared" si="102"/>
        <v>1.29</v>
      </c>
      <c r="M293" s="106">
        <f t="shared" si="103"/>
        <v>0.56999999999999995</v>
      </c>
      <c r="N293" s="106">
        <f t="shared" si="104"/>
        <v>1.21</v>
      </c>
      <c r="O293" s="12">
        <f t="shared" si="105"/>
        <v>1</v>
      </c>
      <c r="P293" s="102">
        <f t="shared" si="106"/>
        <v>0.50049999999999994</v>
      </c>
      <c r="Q293" s="102">
        <f t="shared" si="107"/>
        <v>0.5111</v>
      </c>
      <c r="R293" s="160" t="str">
        <f t="shared" si="108"/>
        <v>A</v>
      </c>
      <c r="S293" s="98"/>
      <c r="T293" s="184" t="str">
        <f t="shared" si="109"/>
        <v>M</v>
      </c>
      <c r="U293" s="102">
        <f t="shared" si="110"/>
        <v>1.6343000000000001</v>
      </c>
      <c r="V293" s="102">
        <f t="shared" si="111"/>
        <v>0.71699999999999997</v>
      </c>
      <c r="W293" s="102">
        <f t="shared" si="112"/>
        <v>0.71699999999999997</v>
      </c>
      <c r="X293" s="102">
        <f t="shared" si="113"/>
        <v>0</v>
      </c>
      <c r="Y293" s="103">
        <f t="shared" si="114"/>
        <v>-0.91730000000000012</v>
      </c>
      <c r="Z293" s="100">
        <f t="shared" si="115"/>
        <v>-0.56128005874074527</v>
      </c>
      <c r="AA293" s="8"/>
      <c r="AB293" s="8"/>
    </row>
    <row r="294" spans="1:28" x14ac:dyDescent="0.25">
      <c r="A294" s="172" t="s">
        <v>584</v>
      </c>
      <c r="B294" s="52" t="str">
        <f t="shared" si="93"/>
        <v>HERNIA PROCEDURES EXCEPT INGUINAL &amp; FEMORAL W MCC</v>
      </c>
      <c r="C294" s="49">
        <f t="shared" si="94"/>
        <v>21</v>
      </c>
      <c r="D294" s="49">
        <f t="shared" si="95"/>
        <v>3</v>
      </c>
      <c r="E294" s="49">
        <f t="shared" si="96"/>
        <v>50254.7</v>
      </c>
      <c r="F294" s="49">
        <f t="shared" si="97"/>
        <v>24551.98</v>
      </c>
      <c r="G294" s="158">
        <f t="shared" si="98"/>
        <v>9.24</v>
      </c>
      <c r="H294" s="98"/>
      <c r="I294" s="207">
        <f t="shared" si="99"/>
        <v>20</v>
      </c>
      <c r="J294" s="108">
        <f t="shared" si="100"/>
        <v>46490.96</v>
      </c>
      <c r="K294" s="108">
        <f t="shared" si="101"/>
        <v>18315.57</v>
      </c>
      <c r="L294" s="106">
        <f t="shared" si="102"/>
        <v>8.9499999999999993</v>
      </c>
      <c r="M294" s="106">
        <f t="shared" si="103"/>
        <v>4.96</v>
      </c>
      <c r="N294" s="106">
        <f t="shared" si="104"/>
        <v>7.81</v>
      </c>
      <c r="O294" s="12">
        <f t="shared" si="105"/>
        <v>1</v>
      </c>
      <c r="P294" s="102">
        <f t="shared" si="106"/>
        <v>1.9116</v>
      </c>
      <c r="Q294" s="102">
        <f t="shared" si="107"/>
        <v>1.8533999999999999</v>
      </c>
      <c r="R294" s="160" t="str">
        <f t="shared" si="108"/>
        <v>A</v>
      </c>
      <c r="S294" s="98"/>
      <c r="T294" s="184" t="str">
        <f t="shared" si="109"/>
        <v>A</v>
      </c>
      <c r="U294" s="102">
        <f t="shared" si="110"/>
        <v>3.1505000000000001</v>
      </c>
      <c r="V294" s="102">
        <f t="shared" si="111"/>
        <v>2.6000999999999999</v>
      </c>
      <c r="W294" s="102">
        <f t="shared" si="112"/>
        <v>2.6000999999999999</v>
      </c>
      <c r="X294" s="102">
        <f t="shared" si="113"/>
        <v>0</v>
      </c>
      <c r="Y294" s="103">
        <f t="shared" si="114"/>
        <v>-0.55040000000000022</v>
      </c>
      <c r="Z294" s="100">
        <f t="shared" si="115"/>
        <v>-0.17470242818600229</v>
      </c>
      <c r="AA294" s="8"/>
      <c r="AB294" s="8"/>
    </row>
    <row r="295" spans="1:28" x14ac:dyDescent="0.25">
      <c r="A295" s="172" t="s">
        <v>585</v>
      </c>
      <c r="B295" s="52" t="str">
        <f t="shared" si="93"/>
        <v>HERNIA PROCEDURES EXCEPT INGUINAL &amp; FEMORAL W CC</v>
      </c>
      <c r="C295" s="49">
        <f t="shared" si="94"/>
        <v>71</v>
      </c>
      <c r="D295" s="49">
        <f t="shared" si="95"/>
        <v>1</v>
      </c>
      <c r="E295" s="49">
        <f t="shared" si="96"/>
        <v>32572.58</v>
      </c>
      <c r="F295" s="49">
        <f t="shared" si="97"/>
        <v>15109.24</v>
      </c>
      <c r="G295" s="158">
        <f t="shared" si="98"/>
        <v>3.92</v>
      </c>
      <c r="H295" s="98"/>
      <c r="I295" s="207">
        <f t="shared" si="99"/>
        <v>69</v>
      </c>
      <c r="J295" s="108">
        <f t="shared" si="100"/>
        <v>31089.84</v>
      </c>
      <c r="K295" s="108">
        <f t="shared" si="101"/>
        <v>12497.22</v>
      </c>
      <c r="L295" s="106">
        <f t="shared" si="102"/>
        <v>3.9</v>
      </c>
      <c r="M295" s="106">
        <f t="shared" si="103"/>
        <v>2.2599999999999998</v>
      </c>
      <c r="N295" s="106">
        <f t="shared" si="104"/>
        <v>3.27</v>
      </c>
      <c r="O295" s="12">
        <f t="shared" si="105"/>
        <v>1</v>
      </c>
      <c r="P295" s="102">
        <f t="shared" si="106"/>
        <v>1.2783</v>
      </c>
      <c r="Q295" s="102">
        <f t="shared" si="107"/>
        <v>1.3052999999999999</v>
      </c>
      <c r="R295" s="160" t="str">
        <f t="shared" si="108"/>
        <v>A</v>
      </c>
      <c r="S295" s="98"/>
      <c r="T295" s="184" t="str">
        <f t="shared" si="109"/>
        <v>A</v>
      </c>
      <c r="U295" s="102">
        <f t="shared" si="110"/>
        <v>1.8069</v>
      </c>
      <c r="V295" s="102">
        <f t="shared" si="111"/>
        <v>1.8311999999999999</v>
      </c>
      <c r="W295" s="102">
        <f t="shared" si="112"/>
        <v>1.8311999999999999</v>
      </c>
      <c r="X295" s="102">
        <f t="shared" si="113"/>
        <v>0</v>
      </c>
      <c r="Y295" s="103">
        <f t="shared" si="114"/>
        <v>2.4299999999999988E-2</v>
      </c>
      <c r="Z295" s="100">
        <f t="shared" si="115"/>
        <v>1.3448447617466372E-2</v>
      </c>
      <c r="AA295" s="8"/>
      <c r="AB295" s="8"/>
    </row>
    <row r="296" spans="1:28" x14ac:dyDescent="0.25">
      <c r="A296" s="172" t="s">
        <v>586</v>
      </c>
      <c r="B296" s="52" t="str">
        <f t="shared" si="93"/>
        <v>HERNIA PROCEDURES EXCEPT INGUINAL &amp; FEMORAL W/O CC/MCC</v>
      </c>
      <c r="C296" s="49">
        <f t="shared" si="94"/>
        <v>81</v>
      </c>
      <c r="D296" s="49">
        <f t="shared" si="95"/>
        <v>0</v>
      </c>
      <c r="E296" s="49">
        <f t="shared" si="96"/>
        <v>23982.66</v>
      </c>
      <c r="F296" s="49">
        <f t="shared" si="97"/>
        <v>11608.05</v>
      </c>
      <c r="G296" s="158">
        <f t="shared" si="98"/>
        <v>2.59</v>
      </c>
      <c r="H296" s="98"/>
      <c r="I296" s="207">
        <f t="shared" si="99"/>
        <v>79</v>
      </c>
      <c r="J296" s="108">
        <f t="shared" si="100"/>
        <v>22979.98</v>
      </c>
      <c r="K296" s="108">
        <f t="shared" si="101"/>
        <v>9851.19</v>
      </c>
      <c r="L296" s="106">
        <f t="shared" si="102"/>
        <v>2.59</v>
      </c>
      <c r="M296" s="106">
        <f t="shared" si="103"/>
        <v>1.4</v>
      </c>
      <c r="N296" s="106">
        <f t="shared" si="104"/>
        <v>2.21</v>
      </c>
      <c r="O296" s="12">
        <f t="shared" si="105"/>
        <v>1</v>
      </c>
      <c r="P296" s="102">
        <f t="shared" si="106"/>
        <v>0.94489999999999996</v>
      </c>
      <c r="Q296" s="102">
        <f t="shared" si="107"/>
        <v>0.96489999999999998</v>
      </c>
      <c r="R296" s="160" t="str">
        <f t="shared" si="108"/>
        <v>A</v>
      </c>
      <c r="S296" s="98"/>
      <c r="T296" s="184" t="str">
        <f t="shared" si="109"/>
        <v>A</v>
      </c>
      <c r="U296" s="102">
        <f t="shared" si="110"/>
        <v>1.48</v>
      </c>
      <c r="V296" s="102">
        <f t="shared" si="111"/>
        <v>1.3536999999999999</v>
      </c>
      <c r="W296" s="102">
        <f t="shared" si="112"/>
        <v>1.3536999999999999</v>
      </c>
      <c r="X296" s="102">
        <f t="shared" si="113"/>
        <v>0</v>
      </c>
      <c r="Y296" s="103">
        <f t="shared" si="114"/>
        <v>-0.12630000000000008</v>
      </c>
      <c r="Z296" s="100">
        <f t="shared" si="115"/>
        <v>-8.5337837837837896E-2</v>
      </c>
      <c r="AA296" s="8"/>
      <c r="AB296" s="8"/>
    </row>
    <row r="297" spans="1:28" x14ac:dyDescent="0.25">
      <c r="A297" s="174" t="s">
        <v>587</v>
      </c>
      <c r="B297" s="142" t="str">
        <f t="shared" si="93"/>
        <v>OTHER DIGESTIVE SYSTEM O.R. PROCEDURES W MCC</v>
      </c>
      <c r="C297" s="143">
        <f t="shared" si="94"/>
        <v>17</v>
      </c>
      <c r="D297" s="143">
        <f t="shared" si="95"/>
        <v>6</v>
      </c>
      <c r="E297" s="143">
        <f t="shared" si="96"/>
        <v>52161.52</v>
      </c>
      <c r="F297" s="143">
        <f t="shared" si="97"/>
        <v>33104.93</v>
      </c>
      <c r="G297" s="159">
        <f t="shared" si="98"/>
        <v>7.82</v>
      </c>
      <c r="H297" s="98"/>
      <c r="I297" s="208">
        <f t="shared" si="99"/>
        <v>16</v>
      </c>
      <c r="J297" s="144">
        <f t="shared" si="100"/>
        <v>46303.53</v>
      </c>
      <c r="K297" s="144">
        <f t="shared" si="101"/>
        <v>24105.19</v>
      </c>
      <c r="L297" s="145">
        <f t="shared" si="102"/>
        <v>7.25</v>
      </c>
      <c r="M297" s="145">
        <f t="shared" si="103"/>
        <v>4.91</v>
      </c>
      <c r="N297" s="145">
        <f t="shared" si="104"/>
        <v>5.52</v>
      </c>
      <c r="O297" s="146">
        <f t="shared" si="105"/>
        <v>1</v>
      </c>
      <c r="P297" s="147">
        <f t="shared" si="106"/>
        <v>1.9038999999999999</v>
      </c>
      <c r="Q297" s="147">
        <f t="shared" si="107"/>
        <v>1.9440999999999999</v>
      </c>
      <c r="R297" s="161" t="str">
        <f t="shared" si="108"/>
        <v>A</v>
      </c>
      <c r="S297" s="98"/>
      <c r="T297" s="185" t="str">
        <f t="shared" si="109"/>
        <v>A</v>
      </c>
      <c r="U297" s="147">
        <f t="shared" si="110"/>
        <v>3.1539999999999999</v>
      </c>
      <c r="V297" s="147">
        <f t="shared" si="111"/>
        <v>2.7273999999999998</v>
      </c>
      <c r="W297" s="147">
        <f t="shared" si="112"/>
        <v>2.7273999999999998</v>
      </c>
      <c r="X297" s="147">
        <f t="shared" si="113"/>
        <v>0</v>
      </c>
      <c r="Y297" s="104">
        <f t="shared" si="114"/>
        <v>-0.42660000000000009</v>
      </c>
      <c r="Z297" s="101">
        <f t="shared" si="115"/>
        <v>-0.13525681674064682</v>
      </c>
      <c r="AA297" s="8"/>
      <c r="AB297" s="8"/>
    </row>
    <row r="298" spans="1:28" x14ac:dyDescent="0.25">
      <c r="A298" s="172" t="s">
        <v>589</v>
      </c>
      <c r="B298" s="52" t="str">
        <f t="shared" si="93"/>
        <v>OTHER DIGESTIVE SYSTEM O.R. PROCEDURES W CC</v>
      </c>
      <c r="C298" s="49">
        <f t="shared" si="94"/>
        <v>36</v>
      </c>
      <c r="D298" s="49">
        <f t="shared" si="95"/>
        <v>0</v>
      </c>
      <c r="E298" s="49">
        <f t="shared" si="96"/>
        <v>46753.42</v>
      </c>
      <c r="F298" s="49">
        <f t="shared" si="97"/>
        <v>35006.550000000003</v>
      </c>
      <c r="G298" s="158">
        <f t="shared" si="98"/>
        <v>7.25</v>
      </c>
      <c r="H298" s="98"/>
      <c r="I298" s="207">
        <f t="shared" si="99"/>
        <v>35</v>
      </c>
      <c r="J298" s="108">
        <f t="shared" si="100"/>
        <v>42241.5</v>
      </c>
      <c r="K298" s="108">
        <f t="shared" si="101"/>
        <v>22969.59</v>
      </c>
      <c r="L298" s="106">
        <f t="shared" si="102"/>
        <v>7</v>
      </c>
      <c r="M298" s="106">
        <f t="shared" si="103"/>
        <v>7.6</v>
      </c>
      <c r="N298" s="106">
        <f t="shared" si="104"/>
        <v>5.0599999999999996</v>
      </c>
      <c r="O298" s="12">
        <f t="shared" si="105"/>
        <v>1</v>
      </c>
      <c r="P298" s="102">
        <f t="shared" si="106"/>
        <v>1.7367999999999999</v>
      </c>
      <c r="Q298" s="102">
        <f t="shared" si="107"/>
        <v>1.748</v>
      </c>
      <c r="R298" s="160" t="str">
        <f t="shared" si="108"/>
        <v>A</v>
      </c>
      <c r="S298" s="98"/>
      <c r="T298" s="184" t="str">
        <f t="shared" si="109"/>
        <v>A</v>
      </c>
      <c r="U298" s="102">
        <f t="shared" si="110"/>
        <v>1.9845999999999999</v>
      </c>
      <c r="V298" s="102">
        <f t="shared" si="111"/>
        <v>2.4523000000000001</v>
      </c>
      <c r="W298" s="102">
        <f t="shared" si="112"/>
        <v>2.4523000000000001</v>
      </c>
      <c r="X298" s="102">
        <f t="shared" si="113"/>
        <v>0</v>
      </c>
      <c r="Y298" s="103">
        <f t="shared" si="114"/>
        <v>0.46770000000000023</v>
      </c>
      <c r="Z298" s="100">
        <f t="shared" si="115"/>
        <v>0.23566461755517498</v>
      </c>
      <c r="AA298" s="8"/>
      <c r="AB298" s="8"/>
    </row>
    <row r="299" spans="1:28" x14ac:dyDescent="0.25">
      <c r="A299" s="172" t="s">
        <v>590</v>
      </c>
      <c r="B299" s="52" t="str">
        <f t="shared" si="93"/>
        <v>OTHER DIGESTIVE SYSTEM O.R. PROCEDURES W/O CC/MCC</v>
      </c>
      <c r="C299" s="49">
        <f t="shared" si="94"/>
        <v>29</v>
      </c>
      <c r="D299" s="49">
        <f t="shared" si="95"/>
        <v>0</v>
      </c>
      <c r="E299" s="49">
        <f t="shared" si="96"/>
        <v>24911.13</v>
      </c>
      <c r="F299" s="49">
        <f t="shared" si="97"/>
        <v>10209.969999999999</v>
      </c>
      <c r="G299" s="158">
        <f t="shared" si="98"/>
        <v>4.5199999999999996</v>
      </c>
      <c r="H299" s="98"/>
      <c r="I299" s="207">
        <f t="shared" si="99"/>
        <v>28</v>
      </c>
      <c r="J299" s="108">
        <f t="shared" si="100"/>
        <v>23809.759999999998</v>
      </c>
      <c r="K299" s="108">
        <f t="shared" si="101"/>
        <v>8531.65</v>
      </c>
      <c r="L299" s="106">
        <f t="shared" si="102"/>
        <v>3.93</v>
      </c>
      <c r="M299" s="106">
        <f t="shared" si="103"/>
        <v>2.2000000000000002</v>
      </c>
      <c r="N299" s="106">
        <f t="shared" si="104"/>
        <v>3.28</v>
      </c>
      <c r="O299" s="12">
        <f t="shared" si="105"/>
        <v>1</v>
      </c>
      <c r="P299" s="102">
        <f t="shared" si="106"/>
        <v>0.97899999999999998</v>
      </c>
      <c r="Q299" s="102">
        <f t="shared" si="107"/>
        <v>0.99970000000000003</v>
      </c>
      <c r="R299" s="160" t="str">
        <f t="shared" si="108"/>
        <v>A</v>
      </c>
      <c r="S299" s="98"/>
      <c r="T299" s="184" t="str">
        <f t="shared" si="109"/>
        <v>A</v>
      </c>
      <c r="U299" s="102">
        <f t="shared" si="110"/>
        <v>1.4923999999999999</v>
      </c>
      <c r="V299" s="102">
        <f t="shared" si="111"/>
        <v>1.4025000000000001</v>
      </c>
      <c r="W299" s="102">
        <f t="shared" si="112"/>
        <v>1.4025000000000001</v>
      </c>
      <c r="X299" s="102">
        <f t="shared" si="113"/>
        <v>0</v>
      </c>
      <c r="Y299" s="103">
        <f t="shared" si="114"/>
        <v>-8.9899999999999869E-2</v>
      </c>
      <c r="Z299" s="100">
        <f t="shared" si="115"/>
        <v>-6.0238541945858932E-2</v>
      </c>
      <c r="AA299" s="8"/>
      <c r="AB299" s="8"/>
    </row>
    <row r="300" spans="1:28" x14ac:dyDescent="0.25">
      <c r="A300" s="172" t="s">
        <v>591</v>
      </c>
      <c r="B300" s="52" t="str">
        <f t="shared" si="93"/>
        <v>MAJOR ESOPHAGEAL DISORDERS W MCC</v>
      </c>
      <c r="C300" s="49">
        <f t="shared" si="94"/>
        <v>10</v>
      </c>
      <c r="D300" s="49">
        <f t="shared" si="95"/>
        <v>2</v>
      </c>
      <c r="E300" s="49">
        <f t="shared" si="96"/>
        <v>50182.79</v>
      </c>
      <c r="F300" s="49">
        <f t="shared" si="97"/>
        <v>51058.67</v>
      </c>
      <c r="G300" s="158">
        <f t="shared" si="98"/>
        <v>6.6</v>
      </c>
      <c r="H300" s="98"/>
      <c r="I300" s="207">
        <f t="shared" si="99"/>
        <v>9</v>
      </c>
      <c r="J300" s="108">
        <f t="shared" si="100"/>
        <v>34764.32</v>
      </c>
      <c r="K300" s="108">
        <f t="shared" si="101"/>
        <v>22789.54</v>
      </c>
      <c r="L300" s="106">
        <f t="shared" si="102"/>
        <v>6.2</v>
      </c>
      <c r="M300" s="106">
        <f t="shared" si="103"/>
        <v>2.36</v>
      </c>
      <c r="N300" s="106">
        <f t="shared" si="104"/>
        <v>4.7</v>
      </c>
      <c r="O300" s="12">
        <f t="shared" si="105"/>
        <v>0</v>
      </c>
      <c r="P300" s="102">
        <f t="shared" si="106"/>
        <v>1.4294</v>
      </c>
      <c r="Q300" s="102">
        <f t="shared" si="107"/>
        <v>1.8807</v>
      </c>
      <c r="R300" s="160" t="str">
        <f t="shared" si="108"/>
        <v>M</v>
      </c>
      <c r="S300" s="98"/>
      <c r="T300" s="184" t="str">
        <f t="shared" si="109"/>
        <v>A</v>
      </c>
      <c r="U300" s="102">
        <f t="shared" si="110"/>
        <v>2.1419999999999999</v>
      </c>
      <c r="V300" s="102">
        <f t="shared" si="111"/>
        <v>2.6383999999999999</v>
      </c>
      <c r="W300" s="102">
        <f t="shared" si="112"/>
        <v>2.6383999999999999</v>
      </c>
      <c r="X300" s="102">
        <f t="shared" si="113"/>
        <v>0</v>
      </c>
      <c r="Y300" s="103">
        <f t="shared" si="114"/>
        <v>0.49639999999999995</v>
      </c>
      <c r="Z300" s="100">
        <f t="shared" si="115"/>
        <v>0.23174603174603173</v>
      </c>
      <c r="AA300" s="8"/>
      <c r="AB300" s="8"/>
    </row>
    <row r="301" spans="1:28" x14ac:dyDescent="0.25">
      <c r="A301" s="172" t="s">
        <v>592</v>
      </c>
      <c r="B301" s="52" t="str">
        <f t="shared" si="93"/>
        <v>MAJOR ESOPHAGEAL DISORDERS W CC</v>
      </c>
      <c r="C301" s="49">
        <f t="shared" si="94"/>
        <v>44</v>
      </c>
      <c r="D301" s="49">
        <f t="shared" si="95"/>
        <v>0</v>
      </c>
      <c r="E301" s="49">
        <f t="shared" si="96"/>
        <v>24998.45</v>
      </c>
      <c r="F301" s="49">
        <f t="shared" si="97"/>
        <v>12712</v>
      </c>
      <c r="G301" s="158">
        <f t="shared" si="98"/>
        <v>4.18</v>
      </c>
      <c r="H301" s="98"/>
      <c r="I301" s="207">
        <f t="shared" si="99"/>
        <v>42</v>
      </c>
      <c r="J301" s="108">
        <f t="shared" si="100"/>
        <v>22898.45</v>
      </c>
      <c r="K301" s="108">
        <f t="shared" si="101"/>
        <v>8457.39</v>
      </c>
      <c r="L301" s="106">
        <f t="shared" si="102"/>
        <v>3.76</v>
      </c>
      <c r="M301" s="106">
        <f t="shared" si="103"/>
        <v>2.2799999999999998</v>
      </c>
      <c r="N301" s="106">
        <f t="shared" si="104"/>
        <v>3.22</v>
      </c>
      <c r="O301" s="12">
        <f t="shared" si="105"/>
        <v>1</v>
      </c>
      <c r="P301" s="102">
        <f t="shared" si="106"/>
        <v>0.9415</v>
      </c>
      <c r="Q301" s="102">
        <f t="shared" si="107"/>
        <v>0.96140000000000003</v>
      </c>
      <c r="R301" s="160" t="str">
        <f t="shared" si="108"/>
        <v>A</v>
      </c>
      <c r="S301" s="98"/>
      <c r="T301" s="184" t="str">
        <f t="shared" si="109"/>
        <v>A</v>
      </c>
      <c r="U301" s="102">
        <f t="shared" si="110"/>
        <v>1.0607</v>
      </c>
      <c r="V301" s="102">
        <f t="shared" si="111"/>
        <v>1.3487</v>
      </c>
      <c r="W301" s="102">
        <f t="shared" si="112"/>
        <v>1.3487</v>
      </c>
      <c r="X301" s="102">
        <f t="shared" si="113"/>
        <v>0</v>
      </c>
      <c r="Y301" s="103">
        <f t="shared" si="114"/>
        <v>0.28800000000000003</v>
      </c>
      <c r="Z301" s="100">
        <f t="shared" si="115"/>
        <v>0.27151880833411901</v>
      </c>
      <c r="AA301" s="8"/>
      <c r="AB301" s="8"/>
    </row>
    <row r="302" spans="1:28" x14ac:dyDescent="0.25">
      <c r="A302" s="174" t="s">
        <v>593</v>
      </c>
      <c r="B302" s="142" t="str">
        <f t="shared" si="93"/>
        <v>MAJOR ESOPHAGEAL DISORDERS W/O CC/MCC</v>
      </c>
      <c r="C302" s="143">
        <f t="shared" si="94"/>
        <v>4</v>
      </c>
      <c r="D302" s="143">
        <f t="shared" si="95"/>
        <v>2</v>
      </c>
      <c r="E302" s="143">
        <f t="shared" si="96"/>
        <v>16974.75</v>
      </c>
      <c r="F302" s="143">
        <f t="shared" si="97"/>
        <v>4440.99</v>
      </c>
      <c r="G302" s="159">
        <f t="shared" si="98"/>
        <v>3</v>
      </c>
      <c r="H302" s="98"/>
      <c r="I302" s="208">
        <f t="shared" si="99"/>
        <v>4</v>
      </c>
      <c r="J302" s="144">
        <f t="shared" si="100"/>
        <v>16974.75</v>
      </c>
      <c r="K302" s="144">
        <f t="shared" si="101"/>
        <v>4440.99</v>
      </c>
      <c r="L302" s="145">
        <f t="shared" si="102"/>
        <v>2.8</v>
      </c>
      <c r="M302" s="145">
        <f t="shared" si="103"/>
        <v>1.41</v>
      </c>
      <c r="N302" s="145">
        <f t="shared" si="104"/>
        <v>2.2000000000000002</v>
      </c>
      <c r="O302" s="146">
        <f t="shared" si="105"/>
        <v>0</v>
      </c>
      <c r="P302" s="147">
        <f t="shared" si="106"/>
        <v>0.69799999999999995</v>
      </c>
      <c r="Q302" s="147">
        <f t="shared" si="107"/>
        <v>0.75900000000000001</v>
      </c>
      <c r="R302" s="161" t="str">
        <f t="shared" si="108"/>
        <v>M</v>
      </c>
      <c r="S302" s="98"/>
      <c r="T302" s="185" t="str">
        <f t="shared" si="109"/>
        <v>M</v>
      </c>
      <c r="U302" s="147">
        <f t="shared" si="110"/>
        <v>0.7601</v>
      </c>
      <c r="V302" s="147">
        <f t="shared" si="111"/>
        <v>1.0648</v>
      </c>
      <c r="W302" s="147">
        <f t="shared" si="112"/>
        <v>1.0648</v>
      </c>
      <c r="X302" s="147">
        <f t="shared" si="113"/>
        <v>0</v>
      </c>
      <c r="Y302" s="104">
        <f t="shared" si="114"/>
        <v>0.30469999999999997</v>
      </c>
      <c r="Z302" s="101">
        <f t="shared" si="115"/>
        <v>0.40086830680173657</v>
      </c>
      <c r="AA302" s="8"/>
      <c r="AB302" s="8"/>
    </row>
    <row r="303" spans="1:28" x14ac:dyDescent="0.25">
      <c r="A303" s="172" t="s">
        <v>594</v>
      </c>
      <c r="B303" s="52" t="str">
        <f t="shared" si="93"/>
        <v>MAJOR GASTROINTESTINAL DISORDERS &amp; PERITONEAL INFECTIONS W MCC</v>
      </c>
      <c r="C303" s="49">
        <f t="shared" si="94"/>
        <v>48</v>
      </c>
      <c r="D303" s="49">
        <f t="shared" si="95"/>
        <v>7</v>
      </c>
      <c r="E303" s="49">
        <f t="shared" si="96"/>
        <v>40630.51</v>
      </c>
      <c r="F303" s="49">
        <f t="shared" si="97"/>
        <v>48998.68</v>
      </c>
      <c r="G303" s="158">
        <f t="shared" si="98"/>
        <v>7.83</v>
      </c>
      <c r="H303" s="98"/>
      <c r="I303" s="207">
        <f t="shared" si="99"/>
        <v>46</v>
      </c>
      <c r="J303" s="108">
        <f t="shared" si="100"/>
        <v>32202.02</v>
      </c>
      <c r="K303" s="108">
        <f t="shared" si="101"/>
        <v>23932.74</v>
      </c>
      <c r="L303" s="106">
        <f t="shared" si="102"/>
        <v>6.33</v>
      </c>
      <c r="M303" s="106">
        <f t="shared" si="103"/>
        <v>4.83</v>
      </c>
      <c r="N303" s="106">
        <f t="shared" si="104"/>
        <v>4.8</v>
      </c>
      <c r="O303" s="12">
        <f t="shared" si="105"/>
        <v>1</v>
      </c>
      <c r="P303" s="102">
        <f t="shared" si="106"/>
        <v>1.3241000000000001</v>
      </c>
      <c r="Q303" s="102">
        <f t="shared" si="107"/>
        <v>1.2706999999999999</v>
      </c>
      <c r="R303" s="160" t="str">
        <f t="shared" si="108"/>
        <v>A</v>
      </c>
      <c r="S303" s="98"/>
      <c r="T303" s="184" t="str">
        <f t="shared" si="109"/>
        <v>A</v>
      </c>
      <c r="U303" s="102">
        <f t="shared" si="110"/>
        <v>1.7929999999999999</v>
      </c>
      <c r="V303" s="102">
        <f t="shared" si="111"/>
        <v>1.7827</v>
      </c>
      <c r="W303" s="102">
        <f t="shared" si="112"/>
        <v>1.7827</v>
      </c>
      <c r="X303" s="102">
        <f t="shared" si="113"/>
        <v>0</v>
      </c>
      <c r="Y303" s="103">
        <f t="shared" si="114"/>
        <v>-1.0299999999999976E-2</v>
      </c>
      <c r="Z303" s="100">
        <f t="shared" si="115"/>
        <v>-5.7445621862799645E-3</v>
      </c>
      <c r="AA303" s="8"/>
      <c r="AB303" s="8"/>
    </row>
    <row r="304" spans="1:28" x14ac:dyDescent="0.25">
      <c r="A304" s="172" t="s">
        <v>595</v>
      </c>
      <c r="B304" s="52" t="str">
        <f t="shared" si="93"/>
        <v>MAJOR GASTROINTESTINAL DISORDERS &amp; PERITONEAL INFECTIONS W CC</v>
      </c>
      <c r="C304" s="49">
        <f t="shared" si="94"/>
        <v>186</v>
      </c>
      <c r="D304" s="49">
        <f t="shared" si="95"/>
        <v>7</v>
      </c>
      <c r="E304" s="49">
        <f t="shared" si="96"/>
        <v>20210.97</v>
      </c>
      <c r="F304" s="49">
        <f t="shared" si="97"/>
        <v>25936.46</v>
      </c>
      <c r="G304" s="158">
        <f t="shared" si="98"/>
        <v>4.6100000000000003</v>
      </c>
      <c r="H304" s="98"/>
      <c r="I304" s="207">
        <f t="shared" si="99"/>
        <v>185</v>
      </c>
      <c r="J304" s="108">
        <f t="shared" si="100"/>
        <v>18526.61</v>
      </c>
      <c r="K304" s="108">
        <f t="shared" si="101"/>
        <v>12191.94</v>
      </c>
      <c r="L304" s="106">
        <f t="shared" si="102"/>
        <v>4.37</v>
      </c>
      <c r="M304" s="106">
        <f t="shared" si="103"/>
        <v>2.83</v>
      </c>
      <c r="N304" s="106">
        <f t="shared" si="104"/>
        <v>3.52</v>
      </c>
      <c r="O304" s="12">
        <f t="shared" si="105"/>
        <v>1</v>
      </c>
      <c r="P304" s="102">
        <f t="shared" si="106"/>
        <v>0.76180000000000003</v>
      </c>
      <c r="Q304" s="102">
        <f t="shared" si="107"/>
        <v>0.74439999999999995</v>
      </c>
      <c r="R304" s="160" t="str">
        <f t="shared" si="108"/>
        <v>A</v>
      </c>
      <c r="S304" s="98"/>
      <c r="T304" s="184" t="str">
        <f t="shared" si="109"/>
        <v>A</v>
      </c>
      <c r="U304" s="102">
        <f t="shared" si="110"/>
        <v>0.97130000000000005</v>
      </c>
      <c r="V304" s="102">
        <f t="shared" si="111"/>
        <v>1.0443</v>
      </c>
      <c r="W304" s="102">
        <f t="shared" si="112"/>
        <v>1.0443</v>
      </c>
      <c r="X304" s="102">
        <f t="shared" si="113"/>
        <v>0</v>
      </c>
      <c r="Y304" s="103">
        <f t="shared" si="114"/>
        <v>7.2999999999999954E-2</v>
      </c>
      <c r="Z304" s="100">
        <f t="shared" si="115"/>
        <v>7.5157006074333316E-2</v>
      </c>
      <c r="AA304" s="8"/>
      <c r="AB304" s="8"/>
    </row>
    <row r="305" spans="1:28" x14ac:dyDescent="0.25">
      <c r="A305" s="172" t="s">
        <v>596</v>
      </c>
      <c r="B305" s="52" t="str">
        <f t="shared" si="93"/>
        <v>MAJOR GASTROINTESTINAL DISORDERS &amp; PERITONEAL INFECTIONS W/O CC/MCC</v>
      </c>
      <c r="C305" s="49">
        <f t="shared" si="94"/>
        <v>113</v>
      </c>
      <c r="D305" s="49">
        <f t="shared" si="95"/>
        <v>0</v>
      </c>
      <c r="E305" s="49">
        <f t="shared" si="96"/>
        <v>14911.5</v>
      </c>
      <c r="F305" s="49">
        <f t="shared" si="97"/>
        <v>8723.0300000000007</v>
      </c>
      <c r="G305" s="158">
        <f t="shared" si="98"/>
        <v>3.5</v>
      </c>
      <c r="H305" s="98"/>
      <c r="I305" s="207">
        <f t="shared" si="99"/>
        <v>111</v>
      </c>
      <c r="J305" s="108">
        <f t="shared" si="100"/>
        <v>14231.95</v>
      </c>
      <c r="K305" s="108">
        <f t="shared" si="101"/>
        <v>7091.83</v>
      </c>
      <c r="L305" s="106">
        <f t="shared" si="102"/>
        <v>3.34</v>
      </c>
      <c r="M305" s="106">
        <f t="shared" si="103"/>
        <v>1.96</v>
      </c>
      <c r="N305" s="106">
        <f t="shared" si="104"/>
        <v>2.88</v>
      </c>
      <c r="O305" s="12">
        <f t="shared" si="105"/>
        <v>1</v>
      </c>
      <c r="P305" s="102">
        <f t="shared" si="106"/>
        <v>0.58520000000000005</v>
      </c>
      <c r="Q305" s="102">
        <f t="shared" si="107"/>
        <v>0.59750000000000003</v>
      </c>
      <c r="R305" s="160" t="str">
        <f t="shared" si="108"/>
        <v>A</v>
      </c>
      <c r="S305" s="98"/>
      <c r="T305" s="184" t="str">
        <f t="shared" si="109"/>
        <v>A</v>
      </c>
      <c r="U305" s="102">
        <f t="shared" si="110"/>
        <v>0.86040000000000005</v>
      </c>
      <c r="V305" s="102">
        <f t="shared" si="111"/>
        <v>0.83819999999999995</v>
      </c>
      <c r="W305" s="102">
        <f t="shared" si="112"/>
        <v>0.83819999999999995</v>
      </c>
      <c r="X305" s="102">
        <f t="shared" si="113"/>
        <v>0</v>
      </c>
      <c r="Y305" s="103">
        <f t="shared" si="114"/>
        <v>-2.2200000000000109E-2</v>
      </c>
      <c r="Z305" s="100">
        <f t="shared" si="115"/>
        <v>-2.5801952580195381E-2</v>
      </c>
      <c r="AA305" s="8"/>
      <c r="AB305" s="8"/>
    </row>
    <row r="306" spans="1:28" x14ac:dyDescent="0.25">
      <c r="A306" s="172" t="s">
        <v>598</v>
      </c>
      <c r="B306" s="52" t="str">
        <f t="shared" si="93"/>
        <v>DIGESTIVE MALIGNANCY W MCC</v>
      </c>
      <c r="C306" s="49">
        <f t="shared" si="94"/>
        <v>31</v>
      </c>
      <c r="D306" s="49">
        <f t="shared" si="95"/>
        <v>2</v>
      </c>
      <c r="E306" s="49">
        <f t="shared" si="96"/>
        <v>44539.35</v>
      </c>
      <c r="F306" s="49">
        <f t="shared" si="97"/>
        <v>35961.32</v>
      </c>
      <c r="G306" s="158">
        <f t="shared" si="98"/>
        <v>8.1</v>
      </c>
      <c r="H306" s="98"/>
      <c r="I306" s="207">
        <f t="shared" si="99"/>
        <v>29</v>
      </c>
      <c r="J306" s="108">
        <f t="shared" si="100"/>
        <v>37254.32</v>
      </c>
      <c r="K306" s="108">
        <f t="shared" si="101"/>
        <v>22428.14</v>
      </c>
      <c r="L306" s="106">
        <f t="shared" si="102"/>
        <v>6.83</v>
      </c>
      <c r="M306" s="106">
        <f t="shared" si="103"/>
        <v>4.78</v>
      </c>
      <c r="N306" s="106">
        <f t="shared" si="104"/>
        <v>5.17</v>
      </c>
      <c r="O306" s="12">
        <f t="shared" si="105"/>
        <v>1</v>
      </c>
      <c r="P306" s="102">
        <f t="shared" si="106"/>
        <v>1.5318000000000001</v>
      </c>
      <c r="Q306" s="102">
        <f t="shared" si="107"/>
        <v>1.5642</v>
      </c>
      <c r="R306" s="160" t="str">
        <f t="shared" si="108"/>
        <v>A</v>
      </c>
      <c r="S306" s="98"/>
      <c r="T306" s="184" t="str">
        <f t="shared" si="109"/>
        <v>A</v>
      </c>
      <c r="U306" s="102">
        <f t="shared" si="110"/>
        <v>2.3855</v>
      </c>
      <c r="V306" s="102">
        <f t="shared" si="111"/>
        <v>2.1943999999999999</v>
      </c>
      <c r="W306" s="102">
        <f t="shared" si="112"/>
        <v>2.1943999999999999</v>
      </c>
      <c r="X306" s="102">
        <f t="shared" si="113"/>
        <v>0</v>
      </c>
      <c r="Y306" s="103">
        <f t="shared" si="114"/>
        <v>-0.19110000000000005</v>
      </c>
      <c r="Z306" s="100">
        <f t="shared" si="115"/>
        <v>-8.0108991825613096E-2</v>
      </c>
      <c r="AA306" s="8"/>
      <c r="AB306" s="8"/>
    </row>
    <row r="307" spans="1:28" x14ac:dyDescent="0.25">
      <c r="A307" s="174" t="s">
        <v>599</v>
      </c>
      <c r="B307" s="142" t="str">
        <f t="shared" si="93"/>
        <v>DIGESTIVE MALIGNANCY W CC</v>
      </c>
      <c r="C307" s="143">
        <f t="shared" si="94"/>
        <v>54</v>
      </c>
      <c r="D307" s="143">
        <f t="shared" si="95"/>
        <v>4</v>
      </c>
      <c r="E307" s="143">
        <f t="shared" si="96"/>
        <v>26518.44</v>
      </c>
      <c r="F307" s="143">
        <f t="shared" si="97"/>
        <v>18502.599999999999</v>
      </c>
      <c r="G307" s="159">
        <f t="shared" si="98"/>
        <v>4.93</v>
      </c>
      <c r="H307" s="98"/>
      <c r="I307" s="208">
        <f t="shared" si="99"/>
        <v>53</v>
      </c>
      <c r="J307" s="144">
        <f t="shared" si="100"/>
        <v>24924.93</v>
      </c>
      <c r="K307" s="144">
        <f t="shared" si="101"/>
        <v>14549.42</v>
      </c>
      <c r="L307" s="145">
        <f t="shared" si="102"/>
        <v>4.87</v>
      </c>
      <c r="M307" s="145">
        <f t="shared" si="103"/>
        <v>3.44</v>
      </c>
      <c r="N307" s="145">
        <f t="shared" si="104"/>
        <v>4.03</v>
      </c>
      <c r="O307" s="146">
        <f t="shared" si="105"/>
        <v>1</v>
      </c>
      <c r="P307" s="147">
        <f t="shared" si="106"/>
        <v>1.0247999999999999</v>
      </c>
      <c r="Q307" s="147">
        <f t="shared" si="107"/>
        <v>1.0464</v>
      </c>
      <c r="R307" s="161" t="str">
        <f t="shared" si="108"/>
        <v>A</v>
      </c>
      <c r="S307" s="98"/>
      <c r="T307" s="185" t="str">
        <f t="shared" si="109"/>
        <v>A</v>
      </c>
      <c r="U307" s="147">
        <f t="shared" si="110"/>
        <v>1.6797</v>
      </c>
      <c r="V307" s="147">
        <f t="shared" si="111"/>
        <v>1.468</v>
      </c>
      <c r="W307" s="147">
        <f t="shared" si="112"/>
        <v>1.468</v>
      </c>
      <c r="X307" s="147">
        <f t="shared" si="113"/>
        <v>0</v>
      </c>
      <c r="Y307" s="104">
        <f t="shared" si="114"/>
        <v>-0.2117</v>
      </c>
      <c r="Z307" s="101">
        <f t="shared" si="115"/>
        <v>-0.12603441090670953</v>
      </c>
      <c r="AA307" s="8"/>
      <c r="AB307" s="8"/>
    </row>
    <row r="308" spans="1:28" x14ac:dyDescent="0.25">
      <c r="A308" s="172" t="s">
        <v>600</v>
      </c>
      <c r="B308" s="52" t="str">
        <f t="shared" si="93"/>
        <v>DIGESTIVE MALIGNANCY W/O CC/MCC</v>
      </c>
      <c r="C308" s="49">
        <f t="shared" si="94"/>
        <v>6</v>
      </c>
      <c r="D308" s="49">
        <f t="shared" si="95"/>
        <v>0</v>
      </c>
      <c r="E308" s="49">
        <f t="shared" si="96"/>
        <v>24540.880000000001</v>
      </c>
      <c r="F308" s="49">
        <f t="shared" si="97"/>
        <v>12597.9</v>
      </c>
      <c r="G308" s="158">
        <f t="shared" si="98"/>
        <v>3.83</v>
      </c>
      <c r="H308" s="98"/>
      <c r="I308" s="207">
        <f t="shared" si="99"/>
        <v>6</v>
      </c>
      <c r="J308" s="108">
        <f t="shared" si="100"/>
        <v>24540.880000000001</v>
      </c>
      <c r="K308" s="108">
        <f t="shared" si="101"/>
        <v>12597.9</v>
      </c>
      <c r="L308" s="106">
        <f t="shared" si="102"/>
        <v>3.1</v>
      </c>
      <c r="M308" s="106">
        <f t="shared" si="103"/>
        <v>1.34</v>
      </c>
      <c r="N308" s="106">
        <f t="shared" si="104"/>
        <v>2.5</v>
      </c>
      <c r="O308" s="12">
        <f t="shared" si="105"/>
        <v>0</v>
      </c>
      <c r="P308" s="102">
        <f t="shared" si="106"/>
        <v>1.0091000000000001</v>
      </c>
      <c r="Q308" s="102">
        <f t="shared" si="107"/>
        <v>0.93500000000000005</v>
      </c>
      <c r="R308" s="160" t="str">
        <f t="shared" si="108"/>
        <v>M</v>
      </c>
      <c r="S308" s="98"/>
      <c r="T308" s="184" t="str">
        <f t="shared" si="109"/>
        <v>M</v>
      </c>
      <c r="U308" s="102">
        <f t="shared" si="110"/>
        <v>1.4811000000000001</v>
      </c>
      <c r="V308" s="102">
        <f t="shared" si="111"/>
        <v>1.3117000000000001</v>
      </c>
      <c r="W308" s="102">
        <f t="shared" si="112"/>
        <v>1.3117000000000001</v>
      </c>
      <c r="X308" s="102">
        <f t="shared" si="113"/>
        <v>0</v>
      </c>
      <c r="Y308" s="103">
        <f t="shared" si="114"/>
        <v>-0.1694</v>
      </c>
      <c r="Z308" s="100">
        <f t="shared" si="115"/>
        <v>-0.11437445142124096</v>
      </c>
      <c r="AA308" s="8"/>
      <c r="AB308" s="8"/>
    </row>
    <row r="309" spans="1:28" x14ac:dyDescent="0.25">
      <c r="A309" s="172" t="s">
        <v>601</v>
      </c>
      <c r="B309" s="52" t="str">
        <f t="shared" si="93"/>
        <v>G.I. HEMORRHAGE W MCC</v>
      </c>
      <c r="C309" s="49">
        <f t="shared" si="94"/>
        <v>132</v>
      </c>
      <c r="D309" s="49">
        <f t="shared" si="95"/>
        <v>15</v>
      </c>
      <c r="E309" s="49">
        <f t="shared" si="96"/>
        <v>39235.839999999997</v>
      </c>
      <c r="F309" s="49">
        <f t="shared" si="97"/>
        <v>25498.27</v>
      </c>
      <c r="G309" s="158">
        <f t="shared" si="98"/>
        <v>6.33</v>
      </c>
      <c r="H309" s="98"/>
      <c r="I309" s="207">
        <f t="shared" si="99"/>
        <v>129</v>
      </c>
      <c r="J309" s="108">
        <f t="shared" si="100"/>
        <v>37298.300000000003</v>
      </c>
      <c r="K309" s="108">
        <f t="shared" si="101"/>
        <v>22355.8</v>
      </c>
      <c r="L309" s="106">
        <f t="shared" si="102"/>
        <v>6.1</v>
      </c>
      <c r="M309" s="106">
        <f t="shared" si="103"/>
        <v>4.1399999999999997</v>
      </c>
      <c r="N309" s="106">
        <f t="shared" si="104"/>
        <v>4.83</v>
      </c>
      <c r="O309" s="12">
        <f t="shared" si="105"/>
        <v>1</v>
      </c>
      <c r="P309" s="102">
        <f t="shared" si="106"/>
        <v>1.5336000000000001</v>
      </c>
      <c r="Q309" s="102">
        <f t="shared" si="107"/>
        <v>1.5660000000000001</v>
      </c>
      <c r="R309" s="160" t="str">
        <f t="shared" si="108"/>
        <v>A</v>
      </c>
      <c r="S309" s="98"/>
      <c r="T309" s="184" t="str">
        <f t="shared" si="109"/>
        <v>A</v>
      </c>
      <c r="U309" s="102">
        <f t="shared" si="110"/>
        <v>2.2869999999999999</v>
      </c>
      <c r="V309" s="102">
        <f t="shared" si="111"/>
        <v>2.1968999999999999</v>
      </c>
      <c r="W309" s="102">
        <f t="shared" si="112"/>
        <v>2.1968999999999999</v>
      </c>
      <c r="X309" s="102">
        <f t="shared" si="113"/>
        <v>0</v>
      </c>
      <c r="Y309" s="103">
        <f t="shared" si="114"/>
        <v>-9.0100000000000069E-2</v>
      </c>
      <c r="Z309" s="100">
        <f t="shared" si="115"/>
        <v>-3.9396589418452151E-2</v>
      </c>
      <c r="AA309" s="8"/>
      <c r="AB309" s="8"/>
    </row>
    <row r="310" spans="1:28" x14ac:dyDescent="0.25">
      <c r="A310" s="172" t="s">
        <v>602</v>
      </c>
      <c r="B310" s="52" t="str">
        <f t="shared" si="93"/>
        <v>G.I. HEMORRHAGE W CC</v>
      </c>
      <c r="C310" s="49">
        <f t="shared" si="94"/>
        <v>455</v>
      </c>
      <c r="D310" s="49">
        <f t="shared" si="95"/>
        <v>21</v>
      </c>
      <c r="E310" s="49">
        <f t="shared" si="96"/>
        <v>21033.77</v>
      </c>
      <c r="F310" s="49">
        <f t="shared" si="97"/>
        <v>11743.79</v>
      </c>
      <c r="G310" s="158">
        <f t="shared" si="98"/>
        <v>3.51</v>
      </c>
      <c r="H310" s="98"/>
      <c r="I310" s="207">
        <f t="shared" si="99"/>
        <v>446</v>
      </c>
      <c r="J310" s="108">
        <f t="shared" si="100"/>
        <v>20104.919999999998</v>
      </c>
      <c r="K310" s="108">
        <f t="shared" si="101"/>
        <v>9741.94</v>
      </c>
      <c r="L310" s="106">
        <f t="shared" si="102"/>
        <v>3.34</v>
      </c>
      <c r="M310" s="106">
        <f t="shared" si="103"/>
        <v>2.1</v>
      </c>
      <c r="N310" s="106">
        <f t="shared" si="104"/>
        <v>2.8</v>
      </c>
      <c r="O310" s="12">
        <f t="shared" si="105"/>
        <v>1</v>
      </c>
      <c r="P310" s="102">
        <f t="shared" si="106"/>
        <v>0.82669999999999999</v>
      </c>
      <c r="Q310" s="102">
        <f t="shared" si="107"/>
        <v>0.84409999999999996</v>
      </c>
      <c r="R310" s="160" t="str">
        <f t="shared" si="108"/>
        <v>A</v>
      </c>
      <c r="S310" s="98"/>
      <c r="T310" s="184" t="str">
        <f t="shared" si="109"/>
        <v>A</v>
      </c>
      <c r="U310" s="102">
        <f t="shared" si="110"/>
        <v>1.1392</v>
      </c>
      <c r="V310" s="102">
        <f t="shared" si="111"/>
        <v>1.1841999999999999</v>
      </c>
      <c r="W310" s="102">
        <f t="shared" si="112"/>
        <v>1.1841999999999999</v>
      </c>
      <c r="X310" s="102">
        <f t="shared" si="113"/>
        <v>0</v>
      </c>
      <c r="Y310" s="103">
        <f t="shared" si="114"/>
        <v>4.4999999999999929E-2</v>
      </c>
      <c r="Z310" s="100">
        <f t="shared" si="115"/>
        <v>3.9501404494381963E-2</v>
      </c>
      <c r="AA310" s="8"/>
      <c r="AB310" s="8"/>
    </row>
    <row r="311" spans="1:28" x14ac:dyDescent="0.25">
      <c r="A311" s="172" t="s">
        <v>80</v>
      </c>
      <c r="B311" s="52" t="str">
        <f t="shared" si="93"/>
        <v>G.I. HEMORRHAGE W/O CC/MCC</v>
      </c>
      <c r="C311" s="49">
        <f t="shared" si="94"/>
        <v>91</v>
      </c>
      <c r="D311" s="49">
        <f t="shared" si="95"/>
        <v>1</v>
      </c>
      <c r="E311" s="49">
        <f t="shared" si="96"/>
        <v>12562.86</v>
      </c>
      <c r="F311" s="49">
        <f t="shared" si="97"/>
        <v>6101.69</v>
      </c>
      <c r="G311" s="158">
        <f t="shared" si="98"/>
        <v>2.0299999999999998</v>
      </c>
      <c r="H311" s="98"/>
      <c r="I311" s="207">
        <f t="shared" si="99"/>
        <v>90</v>
      </c>
      <c r="J311" s="108">
        <f t="shared" si="100"/>
        <v>12334.06</v>
      </c>
      <c r="K311" s="108">
        <f t="shared" si="101"/>
        <v>5734.14</v>
      </c>
      <c r="L311" s="106">
        <f t="shared" si="102"/>
        <v>2.0099999999999998</v>
      </c>
      <c r="M311" s="106">
        <f t="shared" si="103"/>
        <v>1.0900000000000001</v>
      </c>
      <c r="N311" s="106">
        <f t="shared" si="104"/>
        <v>1.75</v>
      </c>
      <c r="O311" s="12">
        <f t="shared" si="105"/>
        <v>1</v>
      </c>
      <c r="P311" s="102">
        <f t="shared" si="106"/>
        <v>0.5071</v>
      </c>
      <c r="Q311" s="102">
        <f t="shared" si="107"/>
        <v>0.51780000000000004</v>
      </c>
      <c r="R311" s="160" t="str">
        <f t="shared" si="108"/>
        <v>A</v>
      </c>
      <c r="S311" s="98"/>
      <c r="T311" s="184" t="str">
        <f t="shared" si="109"/>
        <v>A</v>
      </c>
      <c r="U311" s="102">
        <f t="shared" si="110"/>
        <v>0.69099999999999995</v>
      </c>
      <c r="V311" s="102">
        <f t="shared" si="111"/>
        <v>0.72640000000000005</v>
      </c>
      <c r="W311" s="102">
        <f t="shared" si="112"/>
        <v>0.72640000000000005</v>
      </c>
      <c r="X311" s="102">
        <f t="shared" si="113"/>
        <v>0</v>
      </c>
      <c r="Y311" s="103">
        <f t="shared" si="114"/>
        <v>3.5400000000000098E-2</v>
      </c>
      <c r="Z311" s="100">
        <f t="shared" si="115"/>
        <v>5.1230101302460349E-2</v>
      </c>
      <c r="AA311" s="8"/>
      <c r="AB311" s="8"/>
    </row>
    <row r="312" spans="1:28" x14ac:dyDescent="0.25">
      <c r="A312" s="174" t="s">
        <v>82</v>
      </c>
      <c r="B312" s="142" t="str">
        <f t="shared" si="93"/>
        <v>COMPLICATED PEPTIC ULCER W MCC</v>
      </c>
      <c r="C312" s="143">
        <f t="shared" si="94"/>
        <v>18</v>
      </c>
      <c r="D312" s="143">
        <f t="shared" si="95"/>
        <v>3</v>
      </c>
      <c r="E312" s="143">
        <f t="shared" si="96"/>
        <v>41368.31</v>
      </c>
      <c r="F312" s="143">
        <f t="shared" si="97"/>
        <v>25068.38</v>
      </c>
      <c r="G312" s="159">
        <f t="shared" si="98"/>
        <v>7.06</v>
      </c>
      <c r="H312" s="98"/>
      <c r="I312" s="208">
        <f t="shared" si="99"/>
        <v>17</v>
      </c>
      <c r="J312" s="144">
        <f t="shared" si="100"/>
        <v>37684.160000000003</v>
      </c>
      <c r="K312" s="144">
        <f t="shared" si="101"/>
        <v>20520.14</v>
      </c>
      <c r="L312" s="145">
        <f t="shared" si="102"/>
        <v>6.29</v>
      </c>
      <c r="M312" s="145">
        <f t="shared" si="103"/>
        <v>4.18</v>
      </c>
      <c r="N312" s="145">
        <f t="shared" si="104"/>
        <v>5.24</v>
      </c>
      <c r="O312" s="146">
        <f t="shared" si="105"/>
        <v>1</v>
      </c>
      <c r="P312" s="147">
        <f t="shared" si="106"/>
        <v>1.5495000000000001</v>
      </c>
      <c r="Q312" s="147">
        <f t="shared" si="107"/>
        <v>1.5823</v>
      </c>
      <c r="R312" s="161" t="str">
        <f t="shared" si="108"/>
        <v>A</v>
      </c>
      <c r="S312" s="98"/>
      <c r="T312" s="185" t="str">
        <f t="shared" si="109"/>
        <v>A</v>
      </c>
      <c r="U312" s="147">
        <f t="shared" si="110"/>
        <v>1.4134</v>
      </c>
      <c r="V312" s="147">
        <f t="shared" si="111"/>
        <v>2.2198000000000002</v>
      </c>
      <c r="W312" s="147">
        <f t="shared" si="112"/>
        <v>2.2198000000000002</v>
      </c>
      <c r="X312" s="147">
        <f t="shared" si="113"/>
        <v>0</v>
      </c>
      <c r="Y312" s="104">
        <f t="shared" si="114"/>
        <v>0.80640000000000023</v>
      </c>
      <c r="Z312" s="101">
        <f t="shared" si="115"/>
        <v>0.57053912551294772</v>
      </c>
      <c r="AA312" s="8"/>
      <c r="AB312" s="8"/>
    </row>
    <row r="313" spans="1:28" x14ac:dyDescent="0.25">
      <c r="A313" s="172" t="s">
        <v>83</v>
      </c>
      <c r="B313" s="52" t="str">
        <f t="shared" si="93"/>
        <v>COMPLICATED PEPTIC ULCER W CC</v>
      </c>
      <c r="C313" s="49">
        <f t="shared" si="94"/>
        <v>32</v>
      </c>
      <c r="D313" s="49">
        <f t="shared" si="95"/>
        <v>1</v>
      </c>
      <c r="E313" s="49">
        <f t="shared" si="96"/>
        <v>21133.48</v>
      </c>
      <c r="F313" s="49">
        <f t="shared" si="97"/>
        <v>7053.75</v>
      </c>
      <c r="G313" s="158">
        <f t="shared" si="98"/>
        <v>4.5</v>
      </c>
      <c r="H313" s="98"/>
      <c r="I313" s="207">
        <f t="shared" si="99"/>
        <v>31</v>
      </c>
      <c r="J313" s="108">
        <f t="shared" si="100"/>
        <v>20246.3</v>
      </c>
      <c r="K313" s="108">
        <f t="shared" si="101"/>
        <v>5116</v>
      </c>
      <c r="L313" s="106">
        <f t="shared" si="102"/>
        <v>4.42</v>
      </c>
      <c r="M313" s="106">
        <f t="shared" si="103"/>
        <v>2.15</v>
      </c>
      <c r="N313" s="106">
        <f t="shared" si="104"/>
        <v>3.93</v>
      </c>
      <c r="O313" s="12">
        <f t="shared" si="105"/>
        <v>1</v>
      </c>
      <c r="P313" s="102">
        <f t="shared" si="106"/>
        <v>0.83250000000000002</v>
      </c>
      <c r="Q313" s="102">
        <f t="shared" si="107"/>
        <v>0.85009999999999997</v>
      </c>
      <c r="R313" s="160" t="str">
        <f t="shared" si="108"/>
        <v>A</v>
      </c>
      <c r="S313" s="98"/>
      <c r="T313" s="184" t="str">
        <f t="shared" si="109"/>
        <v>A</v>
      </c>
      <c r="U313" s="102">
        <f t="shared" si="110"/>
        <v>1.1889000000000001</v>
      </c>
      <c r="V313" s="102">
        <f t="shared" si="111"/>
        <v>1.1926000000000001</v>
      </c>
      <c r="W313" s="102">
        <f t="shared" si="112"/>
        <v>1.1926000000000001</v>
      </c>
      <c r="X313" s="102">
        <f t="shared" si="113"/>
        <v>0</v>
      </c>
      <c r="Y313" s="103">
        <f t="shared" si="114"/>
        <v>3.7000000000000366E-3</v>
      </c>
      <c r="Z313" s="100">
        <f t="shared" si="115"/>
        <v>3.1121204474724843E-3</v>
      </c>
      <c r="AA313" s="8"/>
      <c r="AB313" s="8"/>
    </row>
    <row r="314" spans="1:28" x14ac:dyDescent="0.25">
      <c r="A314" s="172" t="s">
        <v>87</v>
      </c>
      <c r="B314" s="52" t="str">
        <f t="shared" si="93"/>
        <v>COMPLICATED PEPTIC ULCER W/O CC/MCC</v>
      </c>
      <c r="C314" s="49">
        <f t="shared" si="94"/>
        <v>11</v>
      </c>
      <c r="D314" s="49">
        <f t="shared" si="95"/>
        <v>0</v>
      </c>
      <c r="E314" s="49">
        <f t="shared" si="96"/>
        <v>10727.56</v>
      </c>
      <c r="F314" s="49">
        <f t="shared" si="97"/>
        <v>3142.63</v>
      </c>
      <c r="G314" s="158">
        <f t="shared" si="98"/>
        <v>2.36</v>
      </c>
      <c r="H314" s="98"/>
      <c r="I314" s="207">
        <f t="shared" si="99"/>
        <v>11</v>
      </c>
      <c r="J314" s="108">
        <f t="shared" si="100"/>
        <v>10727.56</v>
      </c>
      <c r="K314" s="108">
        <f t="shared" si="101"/>
        <v>3142.63</v>
      </c>
      <c r="L314" s="106">
        <f t="shared" si="102"/>
        <v>2.36</v>
      </c>
      <c r="M314" s="106">
        <f t="shared" si="103"/>
        <v>1.07</v>
      </c>
      <c r="N314" s="106">
        <f t="shared" si="104"/>
        <v>2.14</v>
      </c>
      <c r="O314" s="12">
        <f t="shared" si="105"/>
        <v>1</v>
      </c>
      <c r="P314" s="102">
        <f t="shared" si="106"/>
        <v>0.44109999999999999</v>
      </c>
      <c r="Q314" s="102">
        <f t="shared" si="107"/>
        <v>0.45040000000000002</v>
      </c>
      <c r="R314" s="160" t="str">
        <f t="shared" si="108"/>
        <v>A</v>
      </c>
      <c r="S314" s="98"/>
      <c r="T314" s="184" t="str">
        <f t="shared" si="109"/>
        <v>M</v>
      </c>
      <c r="U314" s="102">
        <f t="shared" si="110"/>
        <v>0.85229999999999995</v>
      </c>
      <c r="V314" s="102">
        <f t="shared" si="111"/>
        <v>0.63190000000000002</v>
      </c>
      <c r="W314" s="102">
        <f t="shared" si="112"/>
        <v>0.63190000000000002</v>
      </c>
      <c r="X314" s="102">
        <f t="shared" si="113"/>
        <v>0</v>
      </c>
      <c r="Y314" s="103">
        <f t="shared" si="114"/>
        <v>-0.22039999999999993</v>
      </c>
      <c r="Z314" s="100">
        <f t="shared" si="115"/>
        <v>-0.2585943916461339</v>
      </c>
      <c r="AA314" s="8"/>
      <c r="AB314" s="8"/>
    </row>
    <row r="315" spans="1:28" x14ac:dyDescent="0.25">
      <c r="A315" s="172" t="s">
        <v>89</v>
      </c>
      <c r="B315" s="52" t="str">
        <f t="shared" si="93"/>
        <v>UNCOMPLICATED PEPTIC ULCER W MCC</v>
      </c>
      <c r="C315" s="49">
        <f t="shared" si="94"/>
        <v>0</v>
      </c>
      <c r="D315" s="49">
        <f t="shared" si="95"/>
        <v>0</v>
      </c>
      <c r="E315" s="49">
        <f t="shared" si="96"/>
        <v>0</v>
      </c>
      <c r="F315" s="49">
        <f t="shared" si="97"/>
        <v>0</v>
      </c>
      <c r="G315" s="158">
        <f t="shared" si="98"/>
        <v>0</v>
      </c>
      <c r="H315" s="98"/>
      <c r="I315" s="207">
        <f t="shared" si="99"/>
        <v>0</v>
      </c>
      <c r="J315" s="108">
        <f t="shared" si="100"/>
        <v>0</v>
      </c>
      <c r="K315" s="108">
        <f t="shared" si="101"/>
        <v>0</v>
      </c>
      <c r="L315" s="106">
        <f t="shared" si="102"/>
        <v>5</v>
      </c>
      <c r="M315" s="106">
        <f t="shared" si="103"/>
        <v>0</v>
      </c>
      <c r="N315" s="106">
        <f t="shared" si="104"/>
        <v>4</v>
      </c>
      <c r="O315" s="12">
        <f t="shared" si="105"/>
        <v>0</v>
      </c>
      <c r="P315" s="102">
        <f t="shared" si="106"/>
        <v>0</v>
      </c>
      <c r="Q315" s="102">
        <f t="shared" si="107"/>
        <v>1.3347</v>
      </c>
      <c r="R315" s="160" t="str">
        <f t="shared" si="108"/>
        <v>M</v>
      </c>
      <c r="S315" s="98"/>
      <c r="T315" s="184" t="str">
        <f t="shared" si="109"/>
        <v>M</v>
      </c>
      <c r="U315" s="102">
        <f t="shared" si="110"/>
        <v>2.1187</v>
      </c>
      <c r="V315" s="102">
        <f t="shared" si="111"/>
        <v>1.8725000000000001</v>
      </c>
      <c r="W315" s="102">
        <f t="shared" si="112"/>
        <v>1.8725000000000001</v>
      </c>
      <c r="X315" s="102">
        <f t="shared" si="113"/>
        <v>0</v>
      </c>
      <c r="Y315" s="103">
        <f t="shared" si="114"/>
        <v>-0.24619999999999997</v>
      </c>
      <c r="Z315" s="100">
        <f t="shared" si="115"/>
        <v>-0.11620333223202906</v>
      </c>
      <c r="AA315" s="8"/>
      <c r="AB315" s="8"/>
    </row>
    <row r="316" spans="1:28" x14ac:dyDescent="0.25">
      <c r="A316" s="172" t="s">
        <v>90</v>
      </c>
      <c r="B316" s="52" t="str">
        <f t="shared" si="93"/>
        <v>UNCOMPLICATED PEPTIC ULCER W/O MCC</v>
      </c>
      <c r="C316" s="49">
        <f t="shared" si="94"/>
        <v>36</v>
      </c>
      <c r="D316" s="49">
        <f t="shared" si="95"/>
        <v>4</v>
      </c>
      <c r="E316" s="49">
        <f t="shared" si="96"/>
        <v>17657.59</v>
      </c>
      <c r="F316" s="49">
        <f t="shared" si="97"/>
        <v>13767.41</v>
      </c>
      <c r="G316" s="158">
        <f t="shared" si="98"/>
        <v>3.33</v>
      </c>
      <c r="H316" s="98"/>
      <c r="I316" s="207">
        <f t="shared" si="99"/>
        <v>34</v>
      </c>
      <c r="J316" s="108">
        <f t="shared" si="100"/>
        <v>14881.75</v>
      </c>
      <c r="K316" s="108">
        <f t="shared" si="101"/>
        <v>7400.83</v>
      </c>
      <c r="L316" s="106">
        <f t="shared" si="102"/>
        <v>2.94</v>
      </c>
      <c r="M316" s="106">
        <f t="shared" si="103"/>
        <v>1.8</v>
      </c>
      <c r="N316" s="106">
        <f t="shared" si="104"/>
        <v>2.39</v>
      </c>
      <c r="O316" s="12">
        <f t="shared" si="105"/>
        <v>1</v>
      </c>
      <c r="P316" s="102">
        <f t="shared" si="106"/>
        <v>0.6119</v>
      </c>
      <c r="Q316" s="102">
        <f t="shared" si="107"/>
        <v>0.62480000000000002</v>
      </c>
      <c r="R316" s="160" t="str">
        <f t="shared" si="108"/>
        <v>A</v>
      </c>
      <c r="S316" s="98"/>
      <c r="T316" s="184" t="str">
        <f t="shared" si="109"/>
        <v>A</v>
      </c>
      <c r="U316" s="102">
        <f t="shared" si="110"/>
        <v>0.99139999999999995</v>
      </c>
      <c r="V316" s="102">
        <f t="shared" si="111"/>
        <v>0.87649999999999995</v>
      </c>
      <c r="W316" s="102">
        <f t="shared" si="112"/>
        <v>0.87649999999999995</v>
      </c>
      <c r="X316" s="102">
        <f t="shared" si="113"/>
        <v>0</v>
      </c>
      <c r="Y316" s="103">
        <f t="shared" si="114"/>
        <v>-0.1149</v>
      </c>
      <c r="Z316" s="100">
        <f t="shared" si="115"/>
        <v>-0.11589671172079888</v>
      </c>
      <c r="AA316" s="8"/>
      <c r="AB316" s="8"/>
    </row>
    <row r="317" spans="1:28" x14ac:dyDescent="0.25">
      <c r="A317" s="174" t="s">
        <v>92</v>
      </c>
      <c r="B317" s="142" t="str">
        <f t="shared" si="93"/>
        <v>INFLAMMATORY BOWEL DISEASE W MCC</v>
      </c>
      <c r="C317" s="143">
        <f t="shared" si="94"/>
        <v>27</v>
      </c>
      <c r="D317" s="143">
        <f t="shared" si="95"/>
        <v>3</v>
      </c>
      <c r="E317" s="143">
        <f t="shared" si="96"/>
        <v>35906.18</v>
      </c>
      <c r="F317" s="143">
        <f t="shared" si="97"/>
        <v>33361.11</v>
      </c>
      <c r="G317" s="159">
        <f t="shared" si="98"/>
        <v>7.81</v>
      </c>
      <c r="H317" s="98"/>
      <c r="I317" s="208">
        <f t="shared" si="99"/>
        <v>25</v>
      </c>
      <c r="J317" s="144">
        <f t="shared" si="100"/>
        <v>27517.57</v>
      </c>
      <c r="K317" s="144">
        <f t="shared" si="101"/>
        <v>15874.62</v>
      </c>
      <c r="L317" s="145">
        <f t="shared" si="102"/>
        <v>6.4</v>
      </c>
      <c r="M317" s="145">
        <f t="shared" si="103"/>
        <v>4.33</v>
      </c>
      <c r="N317" s="145">
        <f t="shared" si="104"/>
        <v>5.16</v>
      </c>
      <c r="O317" s="146">
        <f t="shared" si="105"/>
        <v>1</v>
      </c>
      <c r="P317" s="147">
        <f t="shared" si="106"/>
        <v>1.1314</v>
      </c>
      <c r="Q317" s="147">
        <f t="shared" si="107"/>
        <v>1.1553</v>
      </c>
      <c r="R317" s="161" t="str">
        <f t="shared" si="108"/>
        <v>A</v>
      </c>
      <c r="S317" s="98"/>
      <c r="T317" s="185" t="str">
        <f t="shared" si="109"/>
        <v>M</v>
      </c>
      <c r="U317" s="147">
        <f t="shared" si="110"/>
        <v>2.6046</v>
      </c>
      <c r="V317" s="147">
        <f t="shared" si="111"/>
        <v>1.6208</v>
      </c>
      <c r="W317" s="147">
        <f t="shared" si="112"/>
        <v>1.6208</v>
      </c>
      <c r="X317" s="147">
        <f t="shared" si="113"/>
        <v>0</v>
      </c>
      <c r="Y317" s="104">
        <f t="shared" si="114"/>
        <v>-0.98380000000000001</v>
      </c>
      <c r="Z317" s="101">
        <f t="shared" si="115"/>
        <v>-0.37771634799969284</v>
      </c>
      <c r="AA317" s="8"/>
      <c r="AB317" s="8"/>
    </row>
    <row r="318" spans="1:28" x14ac:dyDescent="0.25">
      <c r="A318" s="172" t="s">
        <v>93</v>
      </c>
      <c r="B318" s="52" t="str">
        <f t="shared" si="93"/>
        <v>INFLAMMATORY BOWEL DISEASE W CC</v>
      </c>
      <c r="C318" s="49">
        <f t="shared" si="94"/>
        <v>181</v>
      </c>
      <c r="D318" s="49">
        <f t="shared" si="95"/>
        <v>6</v>
      </c>
      <c r="E318" s="49">
        <f t="shared" si="96"/>
        <v>17286.82</v>
      </c>
      <c r="F318" s="49">
        <f t="shared" si="97"/>
        <v>11109.92</v>
      </c>
      <c r="G318" s="158">
        <f t="shared" si="98"/>
        <v>4.0999999999999996</v>
      </c>
      <c r="H318" s="98"/>
      <c r="I318" s="207">
        <f t="shared" si="99"/>
        <v>176</v>
      </c>
      <c r="J318" s="108">
        <f t="shared" si="100"/>
        <v>16123.95</v>
      </c>
      <c r="K318" s="108">
        <f t="shared" si="101"/>
        <v>8727.5400000000009</v>
      </c>
      <c r="L318" s="106">
        <f t="shared" si="102"/>
        <v>3.85</v>
      </c>
      <c r="M318" s="106">
        <f t="shared" si="103"/>
        <v>2.38</v>
      </c>
      <c r="N318" s="106">
        <f t="shared" si="104"/>
        <v>3.25</v>
      </c>
      <c r="O318" s="12">
        <f t="shared" si="105"/>
        <v>1</v>
      </c>
      <c r="P318" s="102">
        <f t="shared" si="106"/>
        <v>0.66300000000000003</v>
      </c>
      <c r="Q318" s="102">
        <f t="shared" si="107"/>
        <v>0.67700000000000005</v>
      </c>
      <c r="R318" s="160" t="str">
        <f t="shared" si="108"/>
        <v>A</v>
      </c>
      <c r="S318" s="98"/>
      <c r="T318" s="184" t="str">
        <f t="shared" si="109"/>
        <v>A</v>
      </c>
      <c r="U318" s="102">
        <f t="shared" si="110"/>
        <v>0.92669999999999997</v>
      </c>
      <c r="V318" s="102">
        <f t="shared" si="111"/>
        <v>0.94979999999999998</v>
      </c>
      <c r="W318" s="102">
        <f t="shared" si="112"/>
        <v>0.94979999999999998</v>
      </c>
      <c r="X318" s="102">
        <f t="shared" si="113"/>
        <v>0</v>
      </c>
      <c r="Y318" s="103">
        <f t="shared" si="114"/>
        <v>2.3100000000000009E-2</v>
      </c>
      <c r="Z318" s="100">
        <f t="shared" si="115"/>
        <v>2.4927160893493051E-2</v>
      </c>
      <c r="AA318" s="8"/>
      <c r="AB318" s="8"/>
    </row>
    <row r="319" spans="1:28" x14ac:dyDescent="0.25">
      <c r="A319" s="172" t="s">
        <v>94</v>
      </c>
      <c r="B319" s="52" t="str">
        <f t="shared" si="93"/>
        <v>INFLAMMATORY BOWEL DISEASE W/O CC/MCC</v>
      </c>
      <c r="C319" s="49">
        <f t="shared" si="94"/>
        <v>77</v>
      </c>
      <c r="D319" s="49">
        <f t="shared" si="95"/>
        <v>3</v>
      </c>
      <c r="E319" s="49">
        <f t="shared" si="96"/>
        <v>13001.05</v>
      </c>
      <c r="F319" s="49">
        <f t="shared" si="97"/>
        <v>6419.61</v>
      </c>
      <c r="G319" s="158">
        <f t="shared" si="98"/>
        <v>3.52</v>
      </c>
      <c r="H319" s="98"/>
      <c r="I319" s="207">
        <f t="shared" si="99"/>
        <v>76</v>
      </c>
      <c r="J319" s="108">
        <f t="shared" si="100"/>
        <v>12713.25</v>
      </c>
      <c r="K319" s="108">
        <f t="shared" si="101"/>
        <v>5947.74</v>
      </c>
      <c r="L319" s="106">
        <f t="shared" si="102"/>
        <v>3.49</v>
      </c>
      <c r="M319" s="106">
        <f t="shared" si="103"/>
        <v>2.31</v>
      </c>
      <c r="N319" s="106">
        <f t="shared" si="104"/>
        <v>2.93</v>
      </c>
      <c r="O319" s="12">
        <f t="shared" si="105"/>
        <v>1</v>
      </c>
      <c r="P319" s="102">
        <f t="shared" si="106"/>
        <v>0.52270000000000005</v>
      </c>
      <c r="Q319" s="102">
        <f t="shared" si="107"/>
        <v>0.53380000000000005</v>
      </c>
      <c r="R319" s="160" t="str">
        <f t="shared" si="108"/>
        <v>A</v>
      </c>
      <c r="S319" s="98"/>
      <c r="T319" s="184" t="str">
        <f t="shared" si="109"/>
        <v>A</v>
      </c>
      <c r="U319" s="102">
        <f t="shared" si="110"/>
        <v>0.70440000000000003</v>
      </c>
      <c r="V319" s="102">
        <f t="shared" si="111"/>
        <v>0.74890000000000001</v>
      </c>
      <c r="W319" s="102">
        <f t="shared" si="112"/>
        <v>0.74890000000000001</v>
      </c>
      <c r="X319" s="102">
        <f t="shared" si="113"/>
        <v>0</v>
      </c>
      <c r="Y319" s="103">
        <f t="shared" si="114"/>
        <v>4.4499999999999984E-2</v>
      </c>
      <c r="Z319" s="100">
        <f t="shared" si="115"/>
        <v>6.3174332765474142E-2</v>
      </c>
      <c r="AA319" s="8"/>
      <c r="AB319" s="8"/>
    </row>
    <row r="320" spans="1:28" x14ac:dyDescent="0.25">
      <c r="A320" s="172" t="s">
        <v>95</v>
      </c>
      <c r="B320" s="52" t="str">
        <f t="shared" si="93"/>
        <v>G.I. OBSTRUCTION W MCC</v>
      </c>
      <c r="C320" s="49">
        <f t="shared" si="94"/>
        <v>58</v>
      </c>
      <c r="D320" s="49">
        <f t="shared" si="95"/>
        <v>10</v>
      </c>
      <c r="E320" s="49">
        <f t="shared" si="96"/>
        <v>25998.03</v>
      </c>
      <c r="F320" s="49">
        <f t="shared" si="97"/>
        <v>22378.66</v>
      </c>
      <c r="G320" s="158">
        <f t="shared" si="98"/>
        <v>5.74</v>
      </c>
      <c r="H320" s="98"/>
      <c r="I320" s="207">
        <f t="shared" si="99"/>
        <v>57</v>
      </c>
      <c r="J320" s="108">
        <f t="shared" si="100"/>
        <v>24365.82</v>
      </c>
      <c r="K320" s="108">
        <f t="shared" si="101"/>
        <v>18843.34</v>
      </c>
      <c r="L320" s="106">
        <f t="shared" si="102"/>
        <v>5.56</v>
      </c>
      <c r="M320" s="106">
        <f t="shared" si="103"/>
        <v>4.41</v>
      </c>
      <c r="N320" s="106">
        <f t="shared" si="104"/>
        <v>4.09</v>
      </c>
      <c r="O320" s="12">
        <f t="shared" si="105"/>
        <v>1</v>
      </c>
      <c r="P320" s="102">
        <f t="shared" si="106"/>
        <v>1.0019</v>
      </c>
      <c r="Q320" s="102">
        <f t="shared" si="107"/>
        <v>1.0230999999999999</v>
      </c>
      <c r="R320" s="160" t="str">
        <f t="shared" si="108"/>
        <v>A</v>
      </c>
      <c r="S320" s="98"/>
      <c r="T320" s="184" t="str">
        <f t="shared" si="109"/>
        <v>A</v>
      </c>
      <c r="U320" s="102">
        <f t="shared" si="110"/>
        <v>1.2347999999999999</v>
      </c>
      <c r="V320" s="102">
        <f t="shared" si="111"/>
        <v>1.4353</v>
      </c>
      <c r="W320" s="102">
        <f t="shared" si="112"/>
        <v>1.4353</v>
      </c>
      <c r="X320" s="102">
        <f t="shared" si="113"/>
        <v>0</v>
      </c>
      <c r="Y320" s="103">
        <f t="shared" si="114"/>
        <v>0.20050000000000012</v>
      </c>
      <c r="Z320" s="100">
        <f t="shared" si="115"/>
        <v>0.16237447359896351</v>
      </c>
      <c r="AA320" s="8"/>
      <c r="AB320" s="8"/>
    </row>
    <row r="321" spans="1:28" x14ac:dyDescent="0.25">
      <c r="A321" s="172" t="s">
        <v>97</v>
      </c>
      <c r="B321" s="52" t="str">
        <f t="shared" si="93"/>
        <v>G.I. OBSTRUCTION W CC</v>
      </c>
      <c r="C321" s="49">
        <f t="shared" si="94"/>
        <v>259</v>
      </c>
      <c r="D321" s="49">
        <f t="shared" si="95"/>
        <v>8</v>
      </c>
      <c r="E321" s="49">
        <f t="shared" si="96"/>
        <v>15034.62</v>
      </c>
      <c r="F321" s="49">
        <f t="shared" si="97"/>
        <v>22266.13</v>
      </c>
      <c r="G321" s="158">
        <f t="shared" si="98"/>
        <v>4.3899999999999997</v>
      </c>
      <c r="H321" s="98"/>
      <c r="I321" s="207">
        <f t="shared" si="99"/>
        <v>258</v>
      </c>
      <c r="J321" s="108">
        <f t="shared" si="100"/>
        <v>13741.23</v>
      </c>
      <c r="K321" s="108">
        <f t="shared" si="101"/>
        <v>8026.71</v>
      </c>
      <c r="L321" s="106">
        <f t="shared" si="102"/>
        <v>3.46</v>
      </c>
      <c r="M321" s="106">
        <f t="shared" si="103"/>
        <v>2.27</v>
      </c>
      <c r="N321" s="106">
        <f t="shared" si="104"/>
        <v>2.86</v>
      </c>
      <c r="O321" s="12">
        <f t="shared" si="105"/>
        <v>1</v>
      </c>
      <c r="P321" s="102">
        <f t="shared" si="106"/>
        <v>0.56499999999999995</v>
      </c>
      <c r="Q321" s="102">
        <f t="shared" si="107"/>
        <v>0.54959999999999998</v>
      </c>
      <c r="R321" s="160" t="str">
        <f t="shared" si="108"/>
        <v>A</v>
      </c>
      <c r="S321" s="98"/>
      <c r="T321" s="184" t="str">
        <f t="shared" si="109"/>
        <v>A</v>
      </c>
      <c r="U321" s="102">
        <f t="shared" si="110"/>
        <v>0.82230000000000003</v>
      </c>
      <c r="V321" s="102">
        <f t="shared" si="111"/>
        <v>0.77100000000000002</v>
      </c>
      <c r="W321" s="102">
        <f t="shared" si="112"/>
        <v>0.77100000000000002</v>
      </c>
      <c r="X321" s="102">
        <f t="shared" si="113"/>
        <v>0</v>
      </c>
      <c r="Y321" s="103">
        <f t="shared" si="114"/>
        <v>-5.1300000000000012E-2</v>
      </c>
      <c r="Z321" s="100">
        <f t="shared" si="115"/>
        <v>-6.2385990514410815E-2</v>
      </c>
      <c r="AA321" s="8"/>
      <c r="AB321" s="8"/>
    </row>
    <row r="322" spans="1:28" x14ac:dyDescent="0.25">
      <c r="A322" s="174" t="s">
        <v>98</v>
      </c>
      <c r="B322" s="142" t="str">
        <f t="shared" si="93"/>
        <v>G.I. OBSTRUCTION W/O CC/MCC</v>
      </c>
      <c r="C322" s="143">
        <f t="shared" si="94"/>
        <v>226</v>
      </c>
      <c r="D322" s="143">
        <f t="shared" si="95"/>
        <v>6</v>
      </c>
      <c r="E322" s="143">
        <f t="shared" si="96"/>
        <v>11475.09</v>
      </c>
      <c r="F322" s="143">
        <f t="shared" si="97"/>
        <v>6728.25</v>
      </c>
      <c r="G322" s="159">
        <f t="shared" si="98"/>
        <v>2.88</v>
      </c>
      <c r="H322" s="98"/>
      <c r="I322" s="208">
        <f t="shared" si="99"/>
        <v>223</v>
      </c>
      <c r="J322" s="144">
        <f t="shared" si="100"/>
        <v>11023.16</v>
      </c>
      <c r="K322" s="144">
        <f t="shared" si="101"/>
        <v>5419.82</v>
      </c>
      <c r="L322" s="145">
        <f t="shared" si="102"/>
        <v>2.81</v>
      </c>
      <c r="M322" s="145">
        <f t="shared" si="103"/>
        <v>1.72</v>
      </c>
      <c r="N322" s="145">
        <f t="shared" si="104"/>
        <v>2.38</v>
      </c>
      <c r="O322" s="146">
        <f t="shared" si="105"/>
        <v>1</v>
      </c>
      <c r="P322" s="147">
        <f t="shared" si="106"/>
        <v>0.45319999999999999</v>
      </c>
      <c r="Q322" s="147">
        <f t="shared" si="107"/>
        <v>0.4627</v>
      </c>
      <c r="R322" s="161" t="str">
        <f t="shared" si="108"/>
        <v>A</v>
      </c>
      <c r="S322" s="98"/>
      <c r="T322" s="185" t="str">
        <f t="shared" si="109"/>
        <v>A</v>
      </c>
      <c r="U322" s="147">
        <f t="shared" si="110"/>
        <v>0.66830000000000001</v>
      </c>
      <c r="V322" s="147">
        <f t="shared" si="111"/>
        <v>0.64910000000000001</v>
      </c>
      <c r="W322" s="147">
        <f t="shared" si="112"/>
        <v>0.64910000000000001</v>
      </c>
      <c r="X322" s="147">
        <f t="shared" si="113"/>
        <v>0</v>
      </c>
      <c r="Y322" s="104">
        <f t="shared" si="114"/>
        <v>-1.9199999999999995E-2</v>
      </c>
      <c r="Z322" s="101">
        <f t="shared" si="115"/>
        <v>-2.8729612449498721E-2</v>
      </c>
      <c r="AA322" s="8"/>
      <c r="AB322" s="8"/>
    </row>
    <row r="323" spans="1:28" x14ac:dyDescent="0.25">
      <c r="A323" s="172" t="s">
        <v>99</v>
      </c>
      <c r="B323" s="52" t="str">
        <f t="shared" si="93"/>
        <v>ESOPHAGITIS, GASTROENT &amp; MISC DIGEST DISORDERS W MCC</v>
      </c>
      <c r="C323" s="49">
        <f t="shared" si="94"/>
        <v>156</v>
      </c>
      <c r="D323" s="49">
        <f t="shared" si="95"/>
        <v>9</v>
      </c>
      <c r="E323" s="49">
        <f t="shared" si="96"/>
        <v>23823.759999999998</v>
      </c>
      <c r="F323" s="49">
        <f t="shared" si="97"/>
        <v>17998.79</v>
      </c>
      <c r="G323" s="158">
        <f t="shared" si="98"/>
        <v>5.0199999999999996</v>
      </c>
      <c r="H323" s="98"/>
      <c r="I323" s="207">
        <f t="shared" si="99"/>
        <v>153</v>
      </c>
      <c r="J323" s="108">
        <f t="shared" si="100"/>
        <v>22306.27</v>
      </c>
      <c r="K323" s="108">
        <f t="shared" si="101"/>
        <v>14384.47</v>
      </c>
      <c r="L323" s="106">
        <f t="shared" si="102"/>
        <v>4.82</v>
      </c>
      <c r="M323" s="106">
        <f t="shared" si="103"/>
        <v>3.3</v>
      </c>
      <c r="N323" s="106">
        <f t="shared" si="104"/>
        <v>3.82</v>
      </c>
      <c r="O323" s="12">
        <f t="shared" si="105"/>
        <v>1</v>
      </c>
      <c r="P323" s="102">
        <f t="shared" si="106"/>
        <v>0.91720000000000002</v>
      </c>
      <c r="Q323" s="102">
        <f t="shared" si="107"/>
        <v>0.93659999999999999</v>
      </c>
      <c r="R323" s="160" t="str">
        <f t="shared" si="108"/>
        <v>A</v>
      </c>
      <c r="S323" s="98"/>
      <c r="T323" s="184" t="str">
        <f t="shared" si="109"/>
        <v>A</v>
      </c>
      <c r="U323" s="102">
        <f t="shared" si="110"/>
        <v>1.2508999999999999</v>
      </c>
      <c r="V323" s="102">
        <f t="shared" si="111"/>
        <v>1.3140000000000001</v>
      </c>
      <c r="W323" s="102">
        <f t="shared" si="112"/>
        <v>1.3140000000000001</v>
      </c>
      <c r="X323" s="102">
        <f t="shared" si="113"/>
        <v>0</v>
      </c>
      <c r="Y323" s="103">
        <f t="shared" si="114"/>
        <v>6.3100000000000156E-2</v>
      </c>
      <c r="Z323" s="100">
        <f t="shared" si="115"/>
        <v>5.0443680550004123E-2</v>
      </c>
      <c r="AA323" s="8"/>
      <c r="AB323" s="8"/>
    </row>
    <row r="324" spans="1:28" x14ac:dyDescent="0.25">
      <c r="A324" s="172" t="s">
        <v>100</v>
      </c>
      <c r="B324" s="52" t="str">
        <f t="shared" si="93"/>
        <v>ESOPHAGITIS, GASTROENT &amp; MISC DIGEST DISORDERS W/O MCC</v>
      </c>
      <c r="C324" s="49">
        <f t="shared" si="94"/>
        <v>1313</v>
      </c>
      <c r="D324" s="49">
        <f t="shared" si="95"/>
        <v>22</v>
      </c>
      <c r="E324" s="49">
        <f t="shared" si="96"/>
        <v>13849.29</v>
      </c>
      <c r="F324" s="49">
        <f t="shared" si="97"/>
        <v>9164.31</v>
      </c>
      <c r="G324" s="158">
        <f t="shared" si="98"/>
        <v>3.04</v>
      </c>
      <c r="H324" s="98"/>
      <c r="I324" s="207">
        <f t="shared" si="99"/>
        <v>1290</v>
      </c>
      <c r="J324" s="108">
        <f t="shared" si="100"/>
        <v>13083.92</v>
      </c>
      <c r="K324" s="108">
        <f t="shared" si="101"/>
        <v>7007.49</v>
      </c>
      <c r="L324" s="106">
        <f t="shared" si="102"/>
        <v>2.89</v>
      </c>
      <c r="M324" s="106">
        <f t="shared" si="103"/>
        <v>1.79</v>
      </c>
      <c r="N324" s="106">
        <f t="shared" si="104"/>
        <v>2.42</v>
      </c>
      <c r="O324" s="12">
        <f t="shared" si="105"/>
        <v>1</v>
      </c>
      <c r="P324" s="102">
        <f t="shared" si="106"/>
        <v>0.53800000000000003</v>
      </c>
      <c r="Q324" s="102">
        <f t="shared" si="107"/>
        <v>0.5494</v>
      </c>
      <c r="R324" s="160" t="str">
        <f t="shared" si="108"/>
        <v>A</v>
      </c>
      <c r="S324" s="98"/>
      <c r="T324" s="184" t="str">
        <f t="shared" si="109"/>
        <v>A</v>
      </c>
      <c r="U324" s="102">
        <f t="shared" si="110"/>
        <v>0.75260000000000005</v>
      </c>
      <c r="V324" s="102">
        <f t="shared" si="111"/>
        <v>0.77080000000000004</v>
      </c>
      <c r="W324" s="102">
        <f t="shared" si="112"/>
        <v>0.77080000000000004</v>
      </c>
      <c r="X324" s="102">
        <f t="shared" si="113"/>
        <v>0</v>
      </c>
      <c r="Y324" s="103">
        <f t="shared" si="114"/>
        <v>1.8199999999999994E-2</v>
      </c>
      <c r="Z324" s="100">
        <f t="shared" si="115"/>
        <v>2.4182832846133394E-2</v>
      </c>
      <c r="AA324" s="8"/>
      <c r="AB324" s="8"/>
    </row>
    <row r="325" spans="1:28" x14ac:dyDescent="0.25">
      <c r="A325" s="172" t="s">
        <v>101</v>
      </c>
      <c r="B325" s="52" t="str">
        <f t="shared" si="93"/>
        <v>OTHER DIGESTIVE SYSTEM DIAGNOSES W MCC</v>
      </c>
      <c r="C325" s="49">
        <f t="shared" si="94"/>
        <v>76</v>
      </c>
      <c r="D325" s="49">
        <f t="shared" si="95"/>
        <v>6</v>
      </c>
      <c r="E325" s="49">
        <f t="shared" si="96"/>
        <v>38708.800000000003</v>
      </c>
      <c r="F325" s="49">
        <f t="shared" si="97"/>
        <v>35940.79</v>
      </c>
      <c r="G325" s="158">
        <f t="shared" si="98"/>
        <v>6.78</v>
      </c>
      <c r="H325" s="98"/>
      <c r="I325" s="207">
        <f t="shared" si="99"/>
        <v>75</v>
      </c>
      <c r="J325" s="108">
        <f t="shared" si="100"/>
        <v>36550.83</v>
      </c>
      <c r="K325" s="108">
        <f t="shared" si="101"/>
        <v>30903.82</v>
      </c>
      <c r="L325" s="106">
        <f t="shared" si="102"/>
        <v>6.59</v>
      </c>
      <c r="M325" s="106">
        <f t="shared" si="103"/>
        <v>5.72</v>
      </c>
      <c r="N325" s="106">
        <f t="shared" si="104"/>
        <v>4.68</v>
      </c>
      <c r="O325" s="12">
        <f t="shared" si="105"/>
        <v>1</v>
      </c>
      <c r="P325" s="102">
        <f t="shared" si="106"/>
        <v>1.5028999999999999</v>
      </c>
      <c r="Q325" s="102">
        <f t="shared" si="107"/>
        <v>1.5347</v>
      </c>
      <c r="R325" s="160" t="str">
        <f t="shared" si="108"/>
        <v>A</v>
      </c>
      <c r="S325" s="98"/>
      <c r="T325" s="184" t="str">
        <f t="shared" si="109"/>
        <v>A</v>
      </c>
      <c r="U325" s="102">
        <f t="shared" si="110"/>
        <v>1.9212</v>
      </c>
      <c r="V325" s="102">
        <f t="shared" si="111"/>
        <v>2.153</v>
      </c>
      <c r="W325" s="102">
        <f t="shared" si="112"/>
        <v>2.153</v>
      </c>
      <c r="X325" s="102">
        <f t="shared" si="113"/>
        <v>0</v>
      </c>
      <c r="Y325" s="103">
        <f t="shared" si="114"/>
        <v>0.23180000000000001</v>
      </c>
      <c r="Z325" s="100">
        <f t="shared" si="115"/>
        <v>0.12065375806787425</v>
      </c>
      <c r="AA325" s="8"/>
      <c r="AB325" s="8"/>
    </row>
    <row r="326" spans="1:28" x14ac:dyDescent="0.25">
      <c r="A326" s="172" t="s">
        <v>102</v>
      </c>
      <c r="B326" s="52" t="str">
        <f t="shared" si="93"/>
        <v>OTHER DIGESTIVE SYSTEM DIAGNOSES W CC</v>
      </c>
      <c r="C326" s="49">
        <f t="shared" si="94"/>
        <v>152</v>
      </c>
      <c r="D326" s="49">
        <f t="shared" si="95"/>
        <v>12</v>
      </c>
      <c r="E326" s="49">
        <f t="shared" si="96"/>
        <v>21826.1</v>
      </c>
      <c r="F326" s="49">
        <f t="shared" si="97"/>
        <v>16363.93</v>
      </c>
      <c r="G326" s="158">
        <f t="shared" si="98"/>
        <v>4.49</v>
      </c>
      <c r="H326" s="98"/>
      <c r="I326" s="207">
        <f t="shared" si="99"/>
        <v>148</v>
      </c>
      <c r="J326" s="108">
        <f t="shared" si="100"/>
        <v>19934.599999999999</v>
      </c>
      <c r="K326" s="108">
        <f t="shared" si="101"/>
        <v>11727.95</v>
      </c>
      <c r="L326" s="106">
        <f t="shared" si="102"/>
        <v>4.26</v>
      </c>
      <c r="M326" s="106">
        <f t="shared" si="103"/>
        <v>2.65</v>
      </c>
      <c r="N326" s="106">
        <f t="shared" si="104"/>
        <v>3.56</v>
      </c>
      <c r="O326" s="12">
        <f t="shared" si="105"/>
        <v>1</v>
      </c>
      <c r="P326" s="102">
        <f t="shared" si="106"/>
        <v>0.81969999999999998</v>
      </c>
      <c r="Q326" s="102">
        <f t="shared" si="107"/>
        <v>0.83699999999999997</v>
      </c>
      <c r="R326" s="160" t="str">
        <f t="shared" si="108"/>
        <v>A</v>
      </c>
      <c r="S326" s="98"/>
      <c r="T326" s="184" t="str">
        <f t="shared" si="109"/>
        <v>A</v>
      </c>
      <c r="U326" s="102">
        <f t="shared" si="110"/>
        <v>1.1158999999999999</v>
      </c>
      <c r="V326" s="102">
        <f t="shared" si="111"/>
        <v>1.1741999999999999</v>
      </c>
      <c r="W326" s="102">
        <f t="shared" si="112"/>
        <v>1.1741999999999999</v>
      </c>
      <c r="X326" s="102">
        <f t="shared" si="113"/>
        <v>0</v>
      </c>
      <c r="Y326" s="103">
        <f t="shared" si="114"/>
        <v>5.8300000000000018E-2</v>
      </c>
      <c r="Z326" s="100">
        <f t="shared" si="115"/>
        <v>5.224482480509008E-2</v>
      </c>
      <c r="AA326" s="8"/>
      <c r="AB326" s="8"/>
    </row>
    <row r="327" spans="1:28" x14ac:dyDescent="0.25">
      <c r="A327" s="174" t="s">
        <v>103</v>
      </c>
      <c r="B327" s="142" t="str">
        <f t="shared" si="93"/>
        <v>OTHER DIGESTIVE SYSTEM DIAGNOSES W/O CC/MCC</v>
      </c>
      <c r="C327" s="143">
        <f t="shared" si="94"/>
        <v>94</v>
      </c>
      <c r="D327" s="143">
        <f t="shared" si="95"/>
        <v>15</v>
      </c>
      <c r="E327" s="143">
        <f t="shared" si="96"/>
        <v>14383.69</v>
      </c>
      <c r="F327" s="143">
        <f t="shared" si="97"/>
        <v>9896.67</v>
      </c>
      <c r="G327" s="159">
        <f t="shared" si="98"/>
        <v>2.67</v>
      </c>
      <c r="H327" s="98"/>
      <c r="I327" s="208">
        <f t="shared" si="99"/>
        <v>93</v>
      </c>
      <c r="J327" s="144">
        <f t="shared" si="100"/>
        <v>13766.14</v>
      </c>
      <c r="K327" s="144">
        <f t="shared" si="101"/>
        <v>7946.61</v>
      </c>
      <c r="L327" s="145">
        <f t="shared" si="102"/>
        <v>2.65</v>
      </c>
      <c r="M327" s="145">
        <f t="shared" si="103"/>
        <v>1.75</v>
      </c>
      <c r="N327" s="145">
        <f t="shared" si="104"/>
        <v>2.19</v>
      </c>
      <c r="O327" s="146">
        <f t="shared" si="105"/>
        <v>1</v>
      </c>
      <c r="P327" s="147">
        <f t="shared" si="106"/>
        <v>0.56599999999999995</v>
      </c>
      <c r="Q327" s="147">
        <f t="shared" si="107"/>
        <v>0.57799999999999996</v>
      </c>
      <c r="R327" s="161" t="str">
        <f t="shared" si="108"/>
        <v>A</v>
      </c>
      <c r="S327" s="98"/>
      <c r="T327" s="185" t="str">
        <f t="shared" si="109"/>
        <v>A</v>
      </c>
      <c r="U327" s="147">
        <f t="shared" si="110"/>
        <v>0.78080000000000005</v>
      </c>
      <c r="V327" s="147">
        <f t="shared" si="111"/>
        <v>0.81089999999999995</v>
      </c>
      <c r="W327" s="147">
        <f t="shared" si="112"/>
        <v>0.81089999999999995</v>
      </c>
      <c r="X327" s="147">
        <f t="shared" si="113"/>
        <v>0</v>
      </c>
      <c r="Y327" s="104">
        <f t="shared" si="114"/>
        <v>3.0099999999999905E-2</v>
      </c>
      <c r="Z327" s="101">
        <f t="shared" si="115"/>
        <v>3.8550204918032661E-2</v>
      </c>
      <c r="AA327" s="8"/>
      <c r="AB327" s="8"/>
    </row>
    <row r="328" spans="1:28" x14ac:dyDescent="0.25">
      <c r="A328" s="172" t="s">
        <v>105</v>
      </c>
      <c r="B328" s="52" t="str">
        <f t="shared" ref="B328:B391" si="116">VLOOKUP($A328, Data_Tab, 6, FALSE)</f>
        <v>PANCREAS, LIVER &amp; SHUNT PROCEDURES W MCC</v>
      </c>
      <c r="C328" s="49">
        <f t="shared" ref="C328:C391" si="117">VLOOKUP($A328, Data_Tab, 8, FALSE)</f>
        <v>21</v>
      </c>
      <c r="D328" s="49">
        <f t="shared" ref="D328:D391" si="118">VLOOKUP($A328, Data_Tab, 9, FALSE)</f>
        <v>1</v>
      </c>
      <c r="E328" s="49">
        <f t="shared" ref="E328:E391" si="119">VLOOKUP($A328, Data_Tab, 12, FALSE)</f>
        <v>95935.27</v>
      </c>
      <c r="F328" s="49">
        <f t="shared" ref="F328:F391" si="120">VLOOKUP($A328, Data_Tab, 13, FALSE)</f>
        <v>43329.29</v>
      </c>
      <c r="G328" s="158">
        <f t="shared" ref="G328:G391" si="121">VLOOKUP($A328, Data_Tab, 14, FALSE)</f>
        <v>10.76</v>
      </c>
      <c r="H328" s="98"/>
      <c r="I328" s="207">
        <f t="shared" ref="I328:I391" si="122">VLOOKUP($A328, Data_Tab, 16, FALSE)</f>
        <v>20</v>
      </c>
      <c r="J328" s="108">
        <f t="shared" ref="J328:J391" si="123">VLOOKUP($A328, Data_Tab, 17, FALSE)</f>
        <v>90284.85</v>
      </c>
      <c r="K328" s="108">
        <f t="shared" ref="K328:K391" si="124">VLOOKUP($A328, Data_Tab, 18, FALSE)</f>
        <v>36066.959999999999</v>
      </c>
      <c r="L328" s="106">
        <f t="shared" ref="L328:L391" si="125">VLOOKUP($A328, Data_Tab, 19, FALSE)</f>
        <v>10.3</v>
      </c>
      <c r="M328" s="106">
        <f t="shared" ref="M328:M391" si="126">VLOOKUP($A328, Data_Tab, 20, FALSE)</f>
        <v>5.98</v>
      </c>
      <c r="N328" s="106">
        <f t="shared" ref="N328:N391" si="127">VLOOKUP($A328, Data_Tab, 21, FALSE)</f>
        <v>8.52</v>
      </c>
      <c r="O328" s="12">
        <f t="shared" ref="O328:O391" si="128">VLOOKUP($A328, Data_Tab, 22, FALSE)</f>
        <v>1</v>
      </c>
      <c r="P328" s="102">
        <f t="shared" ref="P328:P391" si="129">VLOOKUP($A328, Data_Tab, 23, FALSE)</f>
        <v>3.7122999999999999</v>
      </c>
      <c r="Q328" s="102">
        <f t="shared" ref="Q328:Q391" si="130">VLOOKUP($A328, Data_Tab, 32, FALSE)</f>
        <v>3.7907999999999999</v>
      </c>
      <c r="R328" s="160" t="str">
        <f t="shared" ref="R328:R391" si="131">VLOOKUP($A328, Data_Tab, 36, FALSE)</f>
        <v>A</v>
      </c>
      <c r="S328" s="98"/>
      <c r="T328" s="184" t="str">
        <f t="shared" ref="T328:T391" si="132">IFERROR(VLOOKUP($A328, Previous_Update, 5, FALSE), "")</f>
        <v>A</v>
      </c>
      <c r="U328" s="102">
        <f t="shared" ref="U328:U391" si="133">IFERROR(VLOOKUP($A328, Previous_Update, 4, FALSE), "")</f>
        <v>4.7515999999999998</v>
      </c>
      <c r="V328" s="102">
        <f t="shared" ref="V328:V391" si="134">IFERROR(VLOOKUP($A328, Data_Tab, 39, FALSE),"")</f>
        <v>5.3181000000000003</v>
      </c>
      <c r="W328" s="102">
        <f t="shared" si="112"/>
        <v>5.3181000000000003</v>
      </c>
      <c r="X328" s="102">
        <f t="shared" si="113"/>
        <v>0</v>
      </c>
      <c r="Y328" s="103">
        <f t="shared" si="114"/>
        <v>0.56650000000000045</v>
      </c>
      <c r="Z328" s="100">
        <f t="shared" si="115"/>
        <v>0.1192229985689032</v>
      </c>
      <c r="AA328" s="8"/>
      <c r="AB328" s="8"/>
    </row>
    <row r="329" spans="1:28" x14ac:dyDescent="0.25">
      <c r="A329" s="172" t="s">
        <v>106</v>
      </c>
      <c r="B329" s="52" t="str">
        <f t="shared" si="116"/>
        <v>PANCREAS, LIVER &amp; SHUNT PROCEDURES W CC</v>
      </c>
      <c r="C329" s="49">
        <f t="shared" si="117"/>
        <v>25</v>
      </c>
      <c r="D329" s="49">
        <f t="shared" si="118"/>
        <v>0</v>
      </c>
      <c r="E329" s="49">
        <f t="shared" si="119"/>
        <v>66577.070000000007</v>
      </c>
      <c r="F329" s="49">
        <f t="shared" si="120"/>
        <v>28529.71</v>
      </c>
      <c r="G329" s="158">
        <f t="shared" si="121"/>
        <v>7.56</v>
      </c>
      <c r="H329" s="98"/>
      <c r="I329" s="207">
        <f t="shared" si="122"/>
        <v>24</v>
      </c>
      <c r="J329" s="108">
        <f t="shared" si="123"/>
        <v>63209.08</v>
      </c>
      <c r="K329" s="108">
        <f t="shared" si="124"/>
        <v>23754.45</v>
      </c>
      <c r="L329" s="106">
        <f t="shared" si="125"/>
        <v>7.71</v>
      </c>
      <c r="M329" s="106">
        <f t="shared" si="126"/>
        <v>4.9000000000000004</v>
      </c>
      <c r="N329" s="106">
        <f t="shared" si="127"/>
        <v>5.91</v>
      </c>
      <c r="O329" s="12">
        <f t="shared" si="128"/>
        <v>1</v>
      </c>
      <c r="P329" s="102">
        <f t="shared" si="129"/>
        <v>2.5990000000000002</v>
      </c>
      <c r="Q329" s="102">
        <f t="shared" si="130"/>
        <v>3.21</v>
      </c>
      <c r="R329" s="160" t="str">
        <f t="shared" si="131"/>
        <v>AP</v>
      </c>
      <c r="S329" s="98"/>
      <c r="T329" s="184" t="str">
        <f t="shared" si="132"/>
        <v>A</v>
      </c>
      <c r="U329" s="102">
        <f t="shared" si="133"/>
        <v>3.1084000000000001</v>
      </c>
      <c r="V329" s="102">
        <f t="shared" si="134"/>
        <v>4.5033000000000003</v>
      </c>
      <c r="W329" s="102">
        <f t="shared" ref="W329:W392" si="135">IF(R329 = "Z", Q329, ROUND(Q329 * $W$5, 4))</f>
        <v>4.5033000000000003</v>
      </c>
      <c r="X329" s="102">
        <f t="shared" ref="X329:X392" si="136">W329 - V329</f>
        <v>0</v>
      </c>
      <c r="Y329" s="103">
        <f t="shared" ref="Y329:Y392" si="137">IF(U329 &lt;&gt; "", IF(V329 &lt;&gt; "", V329 - U329, ""), "")</f>
        <v>1.3949000000000003</v>
      </c>
      <c r="Z329" s="100">
        <f t="shared" ref="Z329:Z392" si="138">IF(Y329 = "", "", Y329 / U329)</f>
        <v>0.44875176939904782</v>
      </c>
      <c r="AA329" s="8"/>
      <c r="AB329" s="8"/>
    </row>
    <row r="330" spans="1:28" x14ac:dyDescent="0.25">
      <c r="A330" s="172" t="s">
        <v>107</v>
      </c>
      <c r="B330" s="52" t="str">
        <f t="shared" si="116"/>
        <v>PANCREAS, LIVER &amp; SHUNT PROCEDURES W/O CC/MCC</v>
      </c>
      <c r="C330" s="49">
        <f t="shared" si="117"/>
        <v>14</v>
      </c>
      <c r="D330" s="49">
        <f t="shared" si="118"/>
        <v>0</v>
      </c>
      <c r="E330" s="49">
        <f t="shared" si="119"/>
        <v>76846.83</v>
      </c>
      <c r="F330" s="49">
        <f t="shared" si="120"/>
        <v>37676.68</v>
      </c>
      <c r="G330" s="158">
        <f t="shared" si="121"/>
        <v>5.07</v>
      </c>
      <c r="H330" s="98"/>
      <c r="I330" s="207">
        <f t="shared" si="122"/>
        <v>14</v>
      </c>
      <c r="J330" s="108">
        <f t="shared" si="123"/>
        <v>76846.83</v>
      </c>
      <c r="K330" s="108">
        <f t="shared" si="124"/>
        <v>37676.68</v>
      </c>
      <c r="L330" s="106">
        <f t="shared" si="125"/>
        <v>5.07</v>
      </c>
      <c r="M330" s="106">
        <f t="shared" si="126"/>
        <v>3.51</v>
      </c>
      <c r="N330" s="106">
        <f t="shared" si="127"/>
        <v>3.82</v>
      </c>
      <c r="O330" s="12">
        <f t="shared" si="128"/>
        <v>1</v>
      </c>
      <c r="P330" s="102">
        <f t="shared" si="129"/>
        <v>3.1597</v>
      </c>
      <c r="Q330" s="102">
        <f t="shared" si="130"/>
        <v>2.2732000000000001</v>
      </c>
      <c r="R330" s="160" t="str">
        <f t="shared" si="131"/>
        <v>AP</v>
      </c>
      <c r="S330" s="98"/>
      <c r="T330" s="184" t="str">
        <f t="shared" si="132"/>
        <v>A</v>
      </c>
      <c r="U330" s="102">
        <f t="shared" si="133"/>
        <v>2.7799</v>
      </c>
      <c r="V330" s="102">
        <f t="shared" si="134"/>
        <v>3.1890999999999998</v>
      </c>
      <c r="W330" s="102">
        <f t="shared" si="135"/>
        <v>3.1890999999999998</v>
      </c>
      <c r="X330" s="102">
        <f t="shared" si="136"/>
        <v>0</v>
      </c>
      <c r="Y330" s="103">
        <f t="shared" si="137"/>
        <v>0.40919999999999979</v>
      </c>
      <c r="Z330" s="100">
        <f t="shared" si="138"/>
        <v>0.14719953955178236</v>
      </c>
      <c r="AA330" s="8"/>
      <c r="AB330" s="8"/>
    </row>
    <row r="331" spans="1:28" x14ac:dyDescent="0.25">
      <c r="A331" s="172" t="s">
        <v>108</v>
      </c>
      <c r="B331" s="52" t="str">
        <f t="shared" si="116"/>
        <v>BILIARY TRACT PROC EXCEPT ONLY CHOLECYST W OR W/O C.D.E. W MCC</v>
      </c>
      <c r="C331" s="49">
        <f t="shared" si="117"/>
        <v>5</v>
      </c>
      <c r="D331" s="49">
        <f t="shared" si="118"/>
        <v>0</v>
      </c>
      <c r="E331" s="49">
        <f t="shared" si="119"/>
        <v>52203.86</v>
      </c>
      <c r="F331" s="49">
        <f t="shared" si="120"/>
        <v>16855.36</v>
      </c>
      <c r="G331" s="158">
        <f t="shared" si="121"/>
        <v>6.6</v>
      </c>
      <c r="H331" s="98"/>
      <c r="I331" s="207">
        <f t="shared" si="122"/>
        <v>5</v>
      </c>
      <c r="J331" s="108">
        <f t="shared" si="123"/>
        <v>52203.86</v>
      </c>
      <c r="K331" s="108">
        <f t="shared" si="124"/>
        <v>16855.36</v>
      </c>
      <c r="L331" s="106">
        <f t="shared" si="125"/>
        <v>11.9</v>
      </c>
      <c r="M331" s="106">
        <f t="shared" si="126"/>
        <v>0.8</v>
      </c>
      <c r="N331" s="106">
        <f t="shared" si="127"/>
        <v>9.1999999999999993</v>
      </c>
      <c r="O331" s="12">
        <f t="shared" si="128"/>
        <v>0</v>
      </c>
      <c r="P331" s="102">
        <f t="shared" si="129"/>
        <v>2.1465000000000001</v>
      </c>
      <c r="Q331" s="102">
        <f t="shared" si="130"/>
        <v>4.1321000000000003</v>
      </c>
      <c r="R331" s="160" t="str">
        <f t="shared" si="131"/>
        <v>M</v>
      </c>
      <c r="S331" s="98"/>
      <c r="T331" s="184" t="str">
        <f t="shared" si="132"/>
        <v>M</v>
      </c>
      <c r="U331" s="102">
        <f t="shared" si="133"/>
        <v>6.2152000000000003</v>
      </c>
      <c r="V331" s="102">
        <f t="shared" si="134"/>
        <v>5.7968999999999999</v>
      </c>
      <c r="W331" s="102">
        <f t="shared" si="135"/>
        <v>5.7968999999999999</v>
      </c>
      <c r="X331" s="102">
        <f t="shared" si="136"/>
        <v>0</v>
      </c>
      <c r="Y331" s="103">
        <f t="shared" si="137"/>
        <v>-0.41830000000000034</v>
      </c>
      <c r="Z331" s="100">
        <f t="shared" si="138"/>
        <v>-6.7302741665594079E-2</v>
      </c>
      <c r="AA331" s="8"/>
      <c r="AB331" s="8"/>
    </row>
    <row r="332" spans="1:28" x14ac:dyDescent="0.25">
      <c r="A332" s="174" t="s">
        <v>109</v>
      </c>
      <c r="B332" s="142" t="str">
        <f t="shared" si="116"/>
        <v>BILIARY TRACT PROC EXCEPT ONLY CHOLECYST W OR W/O C.D.E. W CC</v>
      </c>
      <c r="C332" s="143">
        <f t="shared" si="117"/>
        <v>3</v>
      </c>
      <c r="D332" s="143">
        <f t="shared" si="118"/>
        <v>0</v>
      </c>
      <c r="E332" s="143">
        <f t="shared" si="119"/>
        <v>47469.8</v>
      </c>
      <c r="F332" s="143">
        <f t="shared" si="120"/>
        <v>16042.46</v>
      </c>
      <c r="G332" s="159">
        <f t="shared" si="121"/>
        <v>8.33</v>
      </c>
      <c r="H332" s="98"/>
      <c r="I332" s="208">
        <f t="shared" si="122"/>
        <v>3</v>
      </c>
      <c r="J332" s="144">
        <f t="shared" si="123"/>
        <v>47469.8</v>
      </c>
      <c r="K332" s="144">
        <f t="shared" si="124"/>
        <v>16042.46</v>
      </c>
      <c r="L332" s="145">
        <f t="shared" si="125"/>
        <v>6.9</v>
      </c>
      <c r="M332" s="145">
        <f t="shared" si="126"/>
        <v>1.25</v>
      </c>
      <c r="N332" s="145">
        <f t="shared" si="127"/>
        <v>5.6</v>
      </c>
      <c r="O332" s="146">
        <f t="shared" si="128"/>
        <v>0</v>
      </c>
      <c r="P332" s="147">
        <f t="shared" si="129"/>
        <v>1.9518</v>
      </c>
      <c r="Q332" s="147">
        <f t="shared" si="130"/>
        <v>2.3717999999999999</v>
      </c>
      <c r="R332" s="161" t="str">
        <f t="shared" si="131"/>
        <v>M</v>
      </c>
      <c r="S332" s="98"/>
      <c r="T332" s="185" t="str">
        <f t="shared" si="132"/>
        <v>M</v>
      </c>
      <c r="U332" s="147">
        <f t="shared" si="133"/>
        <v>3.6703999999999999</v>
      </c>
      <c r="V332" s="147">
        <f t="shared" si="134"/>
        <v>3.3273999999999999</v>
      </c>
      <c r="W332" s="147">
        <f t="shared" si="135"/>
        <v>3.3273999999999999</v>
      </c>
      <c r="X332" s="147">
        <f t="shared" si="136"/>
        <v>0</v>
      </c>
      <c r="Y332" s="104">
        <f t="shared" si="137"/>
        <v>-0.34299999999999997</v>
      </c>
      <c r="Z332" s="101">
        <f t="shared" si="138"/>
        <v>-9.3450305143853524E-2</v>
      </c>
      <c r="AA332" s="8"/>
      <c r="AB332" s="8"/>
    </row>
    <row r="333" spans="1:28" x14ac:dyDescent="0.25">
      <c r="A333" s="172" t="s">
        <v>111</v>
      </c>
      <c r="B333" s="52" t="str">
        <f t="shared" si="116"/>
        <v>BILIARY TRACT PROC EXCEPT ONLY CHOLECYST W OR W/O C.D.E. W/O CC/MCC</v>
      </c>
      <c r="C333" s="49">
        <f t="shared" si="117"/>
        <v>4</v>
      </c>
      <c r="D333" s="49">
        <f t="shared" si="118"/>
        <v>0</v>
      </c>
      <c r="E333" s="49">
        <f t="shared" si="119"/>
        <v>43287.19</v>
      </c>
      <c r="F333" s="49">
        <f t="shared" si="120"/>
        <v>20279.41</v>
      </c>
      <c r="G333" s="158">
        <f t="shared" si="121"/>
        <v>6.75</v>
      </c>
      <c r="H333" s="98"/>
      <c r="I333" s="207">
        <f t="shared" si="122"/>
        <v>4</v>
      </c>
      <c r="J333" s="108">
        <f t="shared" si="123"/>
        <v>43287.19</v>
      </c>
      <c r="K333" s="108">
        <f t="shared" si="124"/>
        <v>20279.41</v>
      </c>
      <c r="L333" s="106">
        <f t="shared" si="125"/>
        <v>4.5</v>
      </c>
      <c r="M333" s="106">
        <f t="shared" si="126"/>
        <v>3.7</v>
      </c>
      <c r="N333" s="106">
        <f t="shared" si="127"/>
        <v>3.7</v>
      </c>
      <c r="O333" s="12">
        <f t="shared" si="128"/>
        <v>0</v>
      </c>
      <c r="P333" s="102">
        <f t="shared" si="129"/>
        <v>1.7798</v>
      </c>
      <c r="Q333" s="102">
        <f t="shared" si="130"/>
        <v>1.5266</v>
      </c>
      <c r="R333" s="160" t="str">
        <f t="shared" si="131"/>
        <v>M</v>
      </c>
      <c r="S333" s="98"/>
      <c r="T333" s="184" t="str">
        <f t="shared" si="132"/>
        <v>M</v>
      </c>
      <c r="U333" s="102">
        <f t="shared" si="133"/>
        <v>2.7222</v>
      </c>
      <c r="V333" s="102">
        <f t="shared" si="134"/>
        <v>2.1417000000000002</v>
      </c>
      <c r="W333" s="102">
        <f t="shared" si="135"/>
        <v>2.1417000000000002</v>
      </c>
      <c r="X333" s="102">
        <f t="shared" si="136"/>
        <v>0</v>
      </c>
      <c r="Y333" s="103">
        <f t="shared" si="137"/>
        <v>-0.58049999999999979</v>
      </c>
      <c r="Z333" s="100">
        <f t="shared" si="138"/>
        <v>-0.21324663874807134</v>
      </c>
      <c r="AA333" s="8"/>
      <c r="AB333" s="8"/>
    </row>
    <row r="334" spans="1:28" x14ac:dyDescent="0.25">
      <c r="A334" s="172" t="s">
        <v>112</v>
      </c>
      <c r="B334" s="52" t="str">
        <f t="shared" si="116"/>
        <v>CHOLECYSTECTOMY W C.D.E. W MCC</v>
      </c>
      <c r="C334" s="49">
        <f t="shared" si="117"/>
        <v>0</v>
      </c>
      <c r="D334" s="49">
        <f t="shared" si="118"/>
        <v>0</v>
      </c>
      <c r="E334" s="49">
        <f t="shared" si="119"/>
        <v>0</v>
      </c>
      <c r="F334" s="49">
        <f t="shared" si="120"/>
        <v>0</v>
      </c>
      <c r="G334" s="158">
        <f t="shared" si="121"/>
        <v>0</v>
      </c>
      <c r="H334" s="98"/>
      <c r="I334" s="207">
        <f t="shared" si="122"/>
        <v>0</v>
      </c>
      <c r="J334" s="108">
        <f t="shared" si="123"/>
        <v>0</v>
      </c>
      <c r="K334" s="108">
        <f t="shared" si="124"/>
        <v>0</v>
      </c>
      <c r="L334" s="106">
        <f t="shared" si="125"/>
        <v>11.1</v>
      </c>
      <c r="M334" s="106">
        <f t="shared" si="126"/>
        <v>0</v>
      </c>
      <c r="N334" s="106">
        <f t="shared" si="127"/>
        <v>8.3000000000000007</v>
      </c>
      <c r="O334" s="12">
        <f t="shared" si="128"/>
        <v>0</v>
      </c>
      <c r="P334" s="102">
        <f t="shared" si="129"/>
        <v>0</v>
      </c>
      <c r="Q334" s="102">
        <f t="shared" si="130"/>
        <v>3.9499</v>
      </c>
      <c r="R334" s="160" t="str">
        <f t="shared" si="131"/>
        <v>M</v>
      </c>
      <c r="S334" s="98"/>
      <c r="T334" s="184" t="str">
        <f t="shared" si="132"/>
        <v>M</v>
      </c>
      <c r="U334" s="102">
        <f t="shared" si="133"/>
        <v>5.1966000000000001</v>
      </c>
      <c r="V334" s="102">
        <f t="shared" si="134"/>
        <v>5.5412999999999997</v>
      </c>
      <c r="W334" s="102">
        <f t="shared" si="135"/>
        <v>5.5412999999999997</v>
      </c>
      <c r="X334" s="102">
        <f t="shared" si="136"/>
        <v>0</v>
      </c>
      <c r="Y334" s="103">
        <f t="shared" si="137"/>
        <v>0.34469999999999956</v>
      </c>
      <c r="Z334" s="100">
        <f t="shared" si="138"/>
        <v>6.6331832351922332E-2</v>
      </c>
      <c r="AA334" s="8"/>
      <c r="AB334" s="8"/>
    </row>
    <row r="335" spans="1:28" x14ac:dyDescent="0.25">
      <c r="A335" s="172" t="s">
        <v>113</v>
      </c>
      <c r="B335" s="52" t="str">
        <f t="shared" si="116"/>
        <v>CHOLECYSTECTOMY W C.D.E. W CC</v>
      </c>
      <c r="C335" s="49">
        <f t="shared" si="117"/>
        <v>3</v>
      </c>
      <c r="D335" s="49">
        <f t="shared" si="118"/>
        <v>1</v>
      </c>
      <c r="E335" s="49">
        <f t="shared" si="119"/>
        <v>48009.77</v>
      </c>
      <c r="F335" s="49">
        <f t="shared" si="120"/>
        <v>1388.24</v>
      </c>
      <c r="G335" s="158">
        <f t="shared" si="121"/>
        <v>3</v>
      </c>
      <c r="H335" s="98"/>
      <c r="I335" s="207">
        <f t="shared" si="122"/>
        <v>3</v>
      </c>
      <c r="J335" s="108">
        <f t="shared" si="123"/>
        <v>48009.77</v>
      </c>
      <c r="K335" s="108">
        <f t="shared" si="124"/>
        <v>1388.24</v>
      </c>
      <c r="L335" s="106">
        <f t="shared" si="125"/>
        <v>3</v>
      </c>
      <c r="M335" s="106">
        <f t="shared" si="126"/>
        <v>0.82</v>
      </c>
      <c r="N335" s="106">
        <f t="shared" si="127"/>
        <v>2.88</v>
      </c>
      <c r="O335" s="12">
        <f t="shared" si="128"/>
        <v>1</v>
      </c>
      <c r="P335" s="102">
        <f t="shared" si="129"/>
        <v>1.974</v>
      </c>
      <c r="Q335" s="102">
        <f t="shared" si="130"/>
        <v>2.0156999999999998</v>
      </c>
      <c r="R335" s="160" t="str">
        <f t="shared" si="131"/>
        <v>A</v>
      </c>
      <c r="S335" s="98"/>
      <c r="T335" s="184" t="str">
        <f t="shared" si="132"/>
        <v>M</v>
      </c>
      <c r="U335" s="102">
        <f t="shared" si="133"/>
        <v>3.7406999999999999</v>
      </c>
      <c r="V335" s="102">
        <f t="shared" si="134"/>
        <v>2.8277999999999999</v>
      </c>
      <c r="W335" s="102">
        <f t="shared" si="135"/>
        <v>2.8277999999999999</v>
      </c>
      <c r="X335" s="102">
        <f t="shared" si="136"/>
        <v>0</v>
      </c>
      <c r="Y335" s="103">
        <f t="shared" si="137"/>
        <v>-0.91290000000000004</v>
      </c>
      <c r="Z335" s="100">
        <f t="shared" si="138"/>
        <v>-0.24404523217579599</v>
      </c>
      <c r="AA335" s="8"/>
      <c r="AB335" s="8"/>
    </row>
    <row r="336" spans="1:28" x14ac:dyDescent="0.25">
      <c r="A336" s="172" t="s">
        <v>114</v>
      </c>
      <c r="B336" s="52" t="str">
        <f t="shared" si="116"/>
        <v>CHOLECYSTECTOMY W C.D.E. W/O CC/MCC</v>
      </c>
      <c r="C336" s="49">
        <f t="shared" si="117"/>
        <v>3</v>
      </c>
      <c r="D336" s="49">
        <f t="shared" si="118"/>
        <v>0</v>
      </c>
      <c r="E336" s="49">
        <f t="shared" si="119"/>
        <v>48349.120000000003</v>
      </c>
      <c r="F336" s="49">
        <f t="shared" si="120"/>
        <v>16040.66</v>
      </c>
      <c r="G336" s="158">
        <f t="shared" si="121"/>
        <v>6.33</v>
      </c>
      <c r="H336" s="98"/>
      <c r="I336" s="207">
        <f t="shared" si="122"/>
        <v>3</v>
      </c>
      <c r="J336" s="108">
        <f t="shared" si="123"/>
        <v>48349.120000000003</v>
      </c>
      <c r="K336" s="108">
        <f t="shared" si="124"/>
        <v>16040.66</v>
      </c>
      <c r="L336" s="106">
        <f t="shared" si="125"/>
        <v>4.3</v>
      </c>
      <c r="M336" s="106">
        <f t="shared" si="126"/>
        <v>3.68</v>
      </c>
      <c r="N336" s="106">
        <f t="shared" si="127"/>
        <v>3.5</v>
      </c>
      <c r="O336" s="12">
        <f t="shared" si="128"/>
        <v>0</v>
      </c>
      <c r="P336" s="102">
        <f t="shared" si="129"/>
        <v>1.988</v>
      </c>
      <c r="Q336" s="102">
        <f t="shared" si="130"/>
        <v>1.7219</v>
      </c>
      <c r="R336" s="160" t="str">
        <f t="shared" si="131"/>
        <v>M</v>
      </c>
      <c r="S336" s="98"/>
      <c r="T336" s="184" t="str">
        <f t="shared" si="132"/>
        <v>M</v>
      </c>
      <c r="U336" s="102">
        <f t="shared" si="133"/>
        <v>2.657</v>
      </c>
      <c r="V336" s="102">
        <f t="shared" si="134"/>
        <v>2.4157000000000002</v>
      </c>
      <c r="W336" s="102">
        <f t="shared" si="135"/>
        <v>2.4157000000000002</v>
      </c>
      <c r="X336" s="102">
        <f t="shared" si="136"/>
        <v>0</v>
      </c>
      <c r="Y336" s="103">
        <f t="shared" si="137"/>
        <v>-0.24129999999999985</v>
      </c>
      <c r="Z336" s="100">
        <f t="shared" si="138"/>
        <v>-9.0816710575837359E-2</v>
      </c>
      <c r="AA336" s="8"/>
      <c r="AB336" s="8"/>
    </row>
    <row r="337" spans="1:28" x14ac:dyDescent="0.25">
      <c r="A337" s="174" t="s">
        <v>115</v>
      </c>
      <c r="B337" s="142" t="str">
        <f t="shared" si="116"/>
        <v>CHOLECYSTECTOMY EXCEPT BY LAPAROSCOPE W/O C.D.E. W MCC</v>
      </c>
      <c r="C337" s="143">
        <f t="shared" si="117"/>
        <v>10</v>
      </c>
      <c r="D337" s="143">
        <f t="shared" si="118"/>
        <v>0</v>
      </c>
      <c r="E337" s="143">
        <f t="shared" si="119"/>
        <v>64487.85</v>
      </c>
      <c r="F337" s="143">
        <f t="shared" si="120"/>
        <v>22528.71</v>
      </c>
      <c r="G337" s="159">
        <f t="shared" si="121"/>
        <v>8.4</v>
      </c>
      <c r="H337" s="98"/>
      <c r="I337" s="208">
        <f t="shared" si="122"/>
        <v>10</v>
      </c>
      <c r="J337" s="144">
        <f t="shared" si="123"/>
        <v>64487.85</v>
      </c>
      <c r="K337" s="144">
        <f t="shared" si="124"/>
        <v>22528.71</v>
      </c>
      <c r="L337" s="145">
        <f t="shared" si="125"/>
        <v>8.4</v>
      </c>
      <c r="M337" s="145">
        <f t="shared" si="126"/>
        <v>4.08</v>
      </c>
      <c r="N337" s="145">
        <f t="shared" si="127"/>
        <v>7.31</v>
      </c>
      <c r="O337" s="146">
        <f t="shared" si="128"/>
        <v>1</v>
      </c>
      <c r="P337" s="147">
        <f t="shared" si="129"/>
        <v>2.6516000000000002</v>
      </c>
      <c r="Q337" s="147">
        <f t="shared" si="130"/>
        <v>2.7075999999999998</v>
      </c>
      <c r="R337" s="161" t="str">
        <f t="shared" si="131"/>
        <v>A</v>
      </c>
      <c r="S337" s="98"/>
      <c r="T337" s="185" t="str">
        <f t="shared" si="132"/>
        <v>A</v>
      </c>
      <c r="U337" s="147">
        <f t="shared" si="133"/>
        <v>4.0557999999999996</v>
      </c>
      <c r="V337" s="147">
        <f t="shared" si="134"/>
        <v>3.7985000000000002</v>
      </c>
      <c r="W337" s="147">
        <f t="shared" si="135"/>
        <v>3.7985000000000002</v>
      </c>
      <c r="X337" s="147">
        <f t="shared" si="136"/>
        <v>0</v>
      </c>
      <c r="Y337" s="104">
        <f t="shared" si="137"/>
        <v>-0.25729999999999942</v>
      </c>
      <c r="Z337" s="101">
        <f t="shared" si="138"/>
        <v>-6.3440011834902971E-2</v>
      </c>
      <c r="AA337" s="8"/>
      <c r="AB337" s="8"/>
    </row>
    <row r="338" spans="1:28" x14ac:dyDescent="0.25">
      <c r="A338" s="172" t="s">
        <v>116</v>
      </c>
      <c r="B338" s="52" t="str">
        <f t="shared" si="116"/>
        <v>CHOLECYSTECTOMY EXCEPT BY LAPAROSCOPE W/O C.D.E. W CC</v>
      </c>
      <c r="C338" s="49">
        <f t="shared" si="117"/>
        <v>30</v>
      </c>
      <c r="D338" s="49">
        <f t="shared" si="118"/>
        <v>1</v>
      </c>
      <c r="E338" s="49">
        <f t="shared" si="119"/>
        <v>31294.02</v>
      </c>
      <c r="F338" s="49">
        <f t="shared" si="120"/>
        <v>10247.049999999999</v>
      </c>
      <c r="G338" s="158">
        <f t="shared" si="121"/>
        <v>3.73</v>
      </c>
      <c r="H338" s="98"/>
      <c r="I338" s="207">
        <f t="shared" si="122"/>
        <v>30</v>
      </c>
      <c r="J338" s="108">
        <f t="shared" si="123"/>
        <v>31294.02</v>
      </c>
      <c r="K338" s="108">
        <f t="shared" si="124"/>
        <v>10247.049999999999</v>
      </c>
      <c r="L338" s="106">
        <f t="shared" si="125"/>
        <v>3.73</v>
      </c>
      <c r="M338" s="106">
        <f t="shared" si="126"/>
        <v>1.81</v>
      </c>
      <c r="N338" s="106">
        <f t="shared" si="127"/>
        <v>3.23</v>
      </c>
      <c r="O338" s="12">
        <f t="shared" si="128"/>
        <v>1</v>
      </c>
      <c r="P338" s="102">
        <f t="shared" si="129"/>
        <v>1.2867</v>
      </c>
      <c r="Q338" s="102">
        <f t="shared" si="130"/>
        <v>1.3139000000000001</v>
      </c>
      <c r="R338" s="160" t="str">
        <f t="shared" si="131"/>
        <v>A</v>
      </c>
      <c r="S338" s="98"/>
      <c r="T338" s="184" t="str">
        <f t="shared" si="132"/>
        <v>A</v>
      </c>
      <c r="U338" s="102">
        <f t="shared" si="133"/>
        <v>1.9679</v>
      </c>
      <c r="V338" s="102">
        <f t="shared" si="134"/>
        <v>1.8432999999999999</v>
      </c>
      <c r="W338" s="102">
        <f t="shared" si="135"/>
        <v>1.8432999999999999</v>
      </c>
      <c r="X338" s="102">
        <f t="shared" si="136"/>
        <v>0</v>
      </c>
      <c r="Y338" s="103">
        <f t="shared" si="137"/>
        <v>-0.12460000000000004</v>
      </c>
      <c r="Z338" s="100">
        <f t="shared" si="138"/>
        <v>-6.3316225417958255E-2</v>
      </c>
      <c r="AA338" s="8"/>
      <c r="AB338" s="8"/>
    </row>
    <row r="339" spans="1:28" x14ac:dyDescent="0.25">
      <c r="A339" s="172" t="s">
        <v>117</v>
      </c>
      <c r="B339" s="52" t="str">
        <f t="shared" si="116"/>
        <v>CHOLECYSTECTOMY EXCEPT BY LAPAROSCOPE W/O C.D.E. W/O CC/MCC</v>
      </c>
      <c r="C339" s="49">
        <f t="shared" si="117"/>
        <v>29</v>
      </c>
      <c r="D339" s="49">
        <f t="shared" si="118"/>
        <v>2</v>
      </c>
      <c r="E339" s="49">
        <f t="shared" si="119"/>
        <v>32036.59</v>
      </c>
      <c r="F339" s="49">
        <f t="shared" si="120"/>
        <v>14340.96</v>
      </c>
      <c r="G339" s="158">
        <f t="shared" si="121"/>
        <v>4.66</v>
      </c>
      <c r="H339" s="98"/>
      <c r="I339" s="207">
        <f t="shared" si="122"/>
        <v>27</v>
      </c>
      <c r="J339" s="108">
        <f t="shared" si="123"/>
        <v>29346.06</v>
      </c>
      <c r="K339" s="108">
        <f t="shared" si="124"/>
        <v>10739.98</v>
      </c>
      <c r="L339" s="106">
        <f t="shared" si="125"/>
        <v>4.3</v>
      </c>
      <c r="M339" s="106">
        <f t="shared" si="126"/>
        <v>2.21</v>
      </c>
      <c r="N339" s="106">
        <f t="shared" si="127"/>
        <v>3.76</v>
      </c>
      <c r="O339" s="12">
        <f t="shared" si="128"/>
        <v>1</v>
      </c>
      <c r="P339" s="102">
        <f t="shared" si="129"/>
        <v>1.2065999999999999</v>
      </c>
      <c r="Q339" s="102">
        <f t="shared" si="130"/>
        <v>1.2321</v>
      </c>
      <c r="R339" s="160" t="str">
        <f t="shared" si="131"/>
        <v>A</v>
      </c>
      <c r="S339" s="98"/>
      <c r="T339" s="184" t="str">
        <f t="shared" si="132"/>
        <v>A</v>
      </c>
      <c r="U339" s="102">
        <f t="shared" si="133"/>
        <v>1.7548999999999999</v>
      </c>
      <c r="V339" s="102">
        <f t="shared" si="134"/>
        <v>1.7284999999999999</v>
      </c>
      <c r="W339" s="102">
        <f t="shared" si="135"/>
        <v>1.7284999999999999</v>
      </c>
      <c r="X339" s="102">
        <f t="shared" si="136"/>
        <v>0</v>
      </c>
      <c r="Y339" s="103">
        <f t="shared" si="137"/>
        <v>-2.6399999999999979E-2</v>
      </c>
      <c r="Z339" s="100">
        <f t="shared" si="138"/>
        <v>-1.5043592227477339E-2</v>
      </c>
      <c r="AA339" s="8"/>
      <c r="AB339" s="8"/>
    </row>
    <row r="340" spans="1:28" x14ac:dyDescent="0.25">
      <c r="A340" s="172" t="s">
        <v>118</v>
      </c>
      <c r="B340" s="52" t="str">
        <f t="shared" si="116"/>
        <v>LAPAROSCOPIC CHOLECYSTECTOMY W/O C.D.E. W MCC</v>
      </c>
      <c r="C340" s="49">
        <f t="shared" si="117"/>
        <v>80</v>
      </c>
      <c r="D340" s="49">
        <f t="shared" si="118"/>
        <v>1</v>
      </c>
      <c r="E340" s="49">
        <f t="shared" si="119"/>
        <v>40006.89</v>
      </c>
      <c r="F340" s="49">
        <f t="shared" si="120"/>
        <v>21177.63</v>
      </c>
      <c r="G340" s="158">
        <f t="shared" si="121"/>
        <v>5.4</v>
      </c>
      <c r="H340" s="98"/>
      <c r="I340" s="207">
        <f t="shared" si="122"/>
        <v>78</v>
      </c>
      <c r="J340" s="108">
        <f t="shared" si="123"/>
        <v>37748.99</v>
      </c>
      <c r="K340" s="108">
        <f t="shared" si="124"/>
        <v>15985.6</v>
      </c>
      <c r="L340" s="106">
        <f t="shared" si="125"/>
        <v>5.04</v>
      </c>
      <c r="M340" s="106">
        <f t="shared" si="126"/>
        <v>3.04</v>
      </c>
      <c r="N340" s="106">
        <f t="shared" si="127"/>
        <v>4.29</v>
      </c>
      <c r="O340" s="12">
        <f t="shared" si="128"/>
        <v>1</v>
      </c>
      <c r="P340" s="102">
        <f t="shared" si="129"/>
        <v>1.5521</v>
      </c>
      <c r="Q340" s="102">
        <f t="shared" si="130"/>
        <v>1.5849</v>
      </c>
      <c r="R340" s="160" t="str">
        <f t="shared" si="131"/>
        <v>A</v>
      </c>
      <c r="S340" s="98"/>
      <c r="T340" s="184" t="str">
        <f t="shared" si="132"/>
        <v>A</v>
      </c>
      <c r="U340" s="102">
        <f t="shared" si="133"/>
        <v>2.1520999999999999</v>
      </c>
      <c r="V340" s="102">
        <f t="shared" si="134"/>
        <v>2.2235</v>
      </c>
      <c r="W340" s="102">
        <f t="shared" si="135"/>
        <v>2.2235</v>
      </c>
      <c r="X340" s="102">
        <f t="shared" si="136"/>
        <v>0</v>
      </c>
      <c r="Y340" s="103">
        <f t="shared" si="137"/>
        <v>7.140000000000013E-2</v>
      </c>
      <c r="Z340" s="100">
        <f t="shared" si="138"/>
        <v>3.3176896984340939E-2</v>
      </c>
      <c r="AA340" s="8"/>
      <c r="AB340" s="8"/>
    </row>
    <row r="341" spans="1:28" x14ac:dyDescent="0.25">
      <c r="A341" s="172" t="s">
        <v>119</v>
      </c>
      <c r="B341" s="52" t="str">
        <f t="shared" si="116"/>
        <v>LAPAROSCOPIC CHOLECYSTECTOMY W/O C.D.E. W CC</v>
      </c>
      <c r="C341" s="49">
        <f t="shared" si="117"/>
        <v>234</v>
      </c>
      <c r="D341" s="49">
        <f t="shared" si="118"/>
        <v>0</v>
      </c>
      <c r="E341" s="49">
        <f t="shared" si="119"/>
        <v>32660.28</v>
      </c>
      <c r="F341" s="49">
        <f t="shared" si="120"/>
        <v>12892.41</v>
      </c>
      <c r="G341" s="158">
        <f t="shared" si="121"/>
        <v>3.99</v>
      </c>
      <c r="H341" s="98"/>
      <c r="I341" s="207">
        <f t="shared" si="122"/>
        <v>229</v>
      </c>
      <c r="J341" s="108">
        <f t="shared" si="123"/>
        <v>31654.14</v>
      </c>
      <c r="K341" s="108">
        <f t="shared" si="124"/>
        <v>11045.92</v>
      </c>
      <c r="L341" s="106">
        <f t="shared" si="125"/>
        <v>3.83</v>
      </c>
      <c r="M341" s="106">
        <f t="shared" si="126"/>
        <v>2.12</v>
      </c>
      <c r="N341" s="106">
        <f t="shared" si="127"/>
        <v>3.29</v>
      </c>
      <c r="O341" s="12">
        <f t="shared" si="128"/>
        <v>1</v>
      </c>
      <c r="P341" s="102">
        <f t="shared" si="129"/>
        <v>1.3015000000000001</v>
      </c>
      <c r="Q341" s="102">
        <f t="shared" si="130"/>
        <v>1.329</v>
      </c>
      <c r="R341" s="160" t="str">
        <f t="shared" si="131"/>
        <v>A</v>
      </c>
      <c r="S341" s="98"/>
      <c r="T341" s="184" t="str">
        <f t="shared" si="132"/>
        <v>A</v>
      </c>
      <c r="U341" s="102">
        <f t="shared" si="133"/>
        <v>1.8182</v>
      </c>
      <c r="V341" s="102">
        <f t="shared" si="134"/>
        <v>1.8645</v>
      </c>
      <c r="W341" s="102">
        <f t="shared" si="135"/>
        <v>1.8645</v>
      </c>
      <c r="X341" s="102">
        <f t="shared" si="136"/>
        <v>0</v>
      </c>
      <c r="Y341" s="103">
        <f t="shared" si="137"/>
        <v>4.6300000000000008E-2</v>
      </c>
      <c r="Z341" s="100">
        <f t="shared" si="138"/>
        <v>2.5464745352546479E-2</v>
      </c>
      <c r="AA341" s="8"/>
      <c r="AB341" s="8"/>
    </row>
    <row r="342" spans="1:28" x14ac:dyDescent="0.25">
      <c r="A342" s="174" t="s">
        <v>120</v>
      </c>
      <c r="B342" s="142" t="str">
        <f t="shared" si="116"/>
        <v>LAPAROSCOPIC CHOLECYSTECTOMY W/O C.D.E. W/O CC/MCC</v>
      </c>
      <c r="C342" s="143">
        <f t="shared" si="117"/>
        <v>269</v>
      </c>
      <c r="D342" s="143">
        <f t="shared" si="118"/>
        <v>1</v>
      </c>
      <c r="E342" s="143">
        <f t="shared" si="119"/>
        <v>25906.54</v>
      </c>
      <c r="F342" s="143">
        <f t="shared" si="120"/>
        <v>10333.709999999999</v>
      </c>
      <c r="G342" s="159">
        <f t="shared" si="121"/>
        <v>2.61</v>
      </c>
      <c r="H342" s="98"/>
      <c r="I342" s="208">
        <f t="shared" si="122"/>
        <v>265</v>
      </c>
      <c r="J342" s="144">
        <f t="shared" si="123"/>
        <v>25338.05</v>
      </c>
      <c r="K342" s="144">
        <f t="shared" si="124"/>
        <v>9296.93</v>
      </c>
      <c r="L342" s="145">
        <f t="shared" si="125"/>
        <v>2.54</v>
      </c>
      <c r="M342" s="145">
        <f t="shared" si="126"/>
        <v>1.51</v>
      </c>
      <c r="N342" s="145">
        <f t="shared" si="127"/>
        <v>2.19</v>
      </c>
      <c r="O342" s="146">
        <f t="shared" si="128"/>
        <v>1</v>
      </c>
      <c r="P342" s="147">
        <f t="shared" si="129"/>
        <v>1.0418000000000001</v>
      </c>
      <c r="Q342" s="147">
        <f t="shared" si="130"/>
        <v>1.0638000000000001</v>
      </c>
      <c r="R342" s="161" t="str">
        <f t="shared" si="131"/>
        <v>A</v>
      </c>
      <c r="S342" s="98"/>
      <c r="T342" s="185" t="str">
        <f t="shared" si="132"/>
        <v>A</v>
      </c>
      <c r="U342" s="147">
        <f t="shared" si="133"/>
        <v>1.4006000000000001</v>
      </c>
      <c r="V342" s="147">
        <f t="shared" si="134"/>
        <v>1.4923999999999999</v>
      </c>
      <c r="W342" s="147">
        <f t="shared" si="135"/>
        <v>1.4923999999999999</v>
      </c>
      <c r="X342" s="147">
        <f t="shared" si="136"/>
        <v>0</v>
      </c>
      <c r="Y342" s="104">
        <f t="shared" si="137"/>
        <v>9.1799999999999882E-2</v>
      </c>
      <c r="Z342" s="101">
        <f t="shared" si="138"/>
        <v>6.5543338569184553E-2</v>
      </c>
      <c r="AA342" s="8"/>
      <c r="AB342" s="8"/>
    </row>
    <row r="343" spans="1:28" x14ac:dyDescent="0.25">
      <c r="A343" s="172" t="s">
        <v>121</v>
      </c>
      <c r="B343" s="52" t="str">
        <f t="shared" si="116"/>
        <v>HEPATOBILIARY DIAGNOSTIC PROCEDURES W MCC</v>
      </c>
      <c r="C343" s="49">
        <f t="shared" si="117"/>
        <v>5</v>
      </c>
      <c r="D343" s="49">
        <f t="shared" si="118"/>
        <v>0</v>
      </c>
      <c r="E343" s="49">
        <f t="shared" si="119"/>
        <v>58669.91</v>
      </c>
      <c r="F343" s="49">
        <f t="shared" si="120"/>
        <v>31136.85</v>
      </c>
      <c r="G343" s="158">
        <f t="shared" si="121"/>
        <v>9.1999999999999993</v>
      </c>
      <c r="H343" s="98"/>
      <c r="I343" s="207">
        <f t="shared" si="122"/>
        <v>5</v>
      </c>
      <c r="J343" s="108">
        <f t="shared" si="123"/>
        <v>58669.91</v>
      </c>
      <c r="K343" s="108">
        <f t="shared" si="124"/>
        <v>31136.85</v>
      </c>
      <c r="L343" s="106">
        <f t="shared" si="125"/>
        <v>10.5</v>
      </c>
      <c r="M343" s="106">
        <f t="shared" si="126"/>
        <v>5.42</v>
      </c>
      <c r="N343" s="106">
        <f t="shared" si="127"/>
        <v>7.7</v>
      </c>
      <c r="O343" s="12">
        <f t="shared" si="128"/>
        <v>0</v>
      </c>
      <c r="P343" s="102">
        <f t="shared" si="129"/>
        <v>2.4123000000000001</v>
      </c>
      <c r="Q343" s="102">
        <f t="shared" si="130"/>
        <v>3.5918999999999999</v>
      </c>
      <c r="R343" s="160" t="str">
        <f t="shared" si="131"/>
        <v>M</v>
      </c>
      <c r="S343" s="98"/>
      <c r="T343" s="184" t="str">
        <f t="shared" si="132"/>
        <v>A</v>
      </c>
      <c r="U343" s="102">
        <f t="shared" si="133"/>
        <v>3.0146999999999999</v>
      </c>
      <c r="V343" s="102">
        <f t="shared" si="134"/>
        <v>5.0391000000000004</v>
      </c>
      <c r="W343" s="102">
        <f t="shared" si="135"/>
        <v>5.0391000000000004</v>
      </c>
      <c r="X343" s="102">
        <f t="shared" si="136"/>
        <v>0</v>
      </c>
      <c r="Y343" s="103">
        <f t="shared" si="137"/>
        <v>2.0244000000000004</v>
      </c>
      <c r="Z343" s="100">
        <f t="shared" si="138"/>
        <v>0.67150960294556683</v>
      </c>
      <c r="AA343" s="8"/>
      <c r="AB343" s="8"/>
    </row>
    <row r="344" spans="1:28" x14ac:dyDescent="0.25">
      <c r="A344" s="172" t="s">
        <v>122</v>
      </c>
      <c r="B344" s="52" t="str">
        <f t="shared" si="116"/>
        <v>HEPATOBILIARY DIAGNOSTIC PROCEDURES W CC</v>
      </c>
      <c r="C344" s="49">
        <f t="shared" si="117"/>
        <v>10</v>
      </c>
      <c r="D344" s="49">
        <f t="shared" si="118"/>
        <v>1</v>
      </c>
      <c r="E344" s="49">
        <f t="shared" si="119"/>
        <v>46958.04</v>
      </c>
      <c r="F344" s="49">
        <f t="shared" si="120"/>
        <v>14014.36</v>
      </c>
      <c r="G344" s="158">
        <f t="shared" si="121"/>
        <v>6.6</v>
      </c>
      <c r="H344" s="98"/>
      <c r="I344" s="207">
        <f t="shared" si="122"/>
        <v>10</v>
      </c>
      <c r="J344" s="108">
        <f t="shared" si="123"/>
        <v>46958.04</v>
      </c>
      <c r="K344" s="108">
        <f t="shared" si="124"/>
        <v>14014.36</v>
      </c>
      <c r="L344" s="106">
        <f t="shared" si="125"/>
        <v>6.6</v>
      </c>
      <c r="M344" s="106">
        <f t="shared" si="126"/>
        <v>3.9</v>
      </c>
      <c r="N344" s="106">
        <f t="shared" si="127"/>
        <v>5.19</v>
      </c>
      <c r="O344" s="12">
        <f t="shared" si="128"/>
        <v>1</v>
      </c>
      <c r="P344" s="102">
        <f t="shared" si="129"/>
        <v>1.9308000000000001</v>
      </c>
      <c r="Q344" s="102">
        <f t="shared" si="130"/>
        <v>1.9716</v>
      </c>
      <c r="R344" s="160" t="str">
        <f t="shared" si="131"/>
        <v>A</v>
      </c>
      <c r="S344" s="98"/>
      <c r="T344" s="184" t="str">
        <f t="shared" si="132"/>
        <v>A</v>
      </c>
      <c r="U344" s="102">
        <f t="shared" si="133"/>
        <v>1.7656000000000001</v>
      </c>
      <c r="V344" s="102">
        <f t="shared" si="134"/>
        <v>2.766</v>
      </c>
      <c r="W344" s="102">
        <f t="shared" si="135"/>
        <v>2.766</v>
      </c>
      <c r="X344" s="102">
        <f t="shared" si="136"/>
        <v>0</v>
      </c>
      <c r="Y344" s="103">
        <f t="shared" si="137"/>
        <v>1.0004</v>
      </c>
      <c r="Z344" s="100">
        <f t="shared" si="138"/>
        <v>0.56660625283189847</v>
      </c>
      <c r="AA344" s="8"/>
      <c r="AB344" s="8"/>
    </row>
    <row r="345" spans="1:28" x14ac:dyDescent="0.25">
      <c r="A345" s="172" t="s">
        <v>123</v>
      </c>
      <c r="B345" s="52" t="str">
        <f t="shared" si="116"/>
        <v>HEPATOBILIARY DIAGNOSTIC PROCEDURES W/O CC/MCC</v>
      </c>
      <c r="C345" s="49">
        <f t="shared" si="117"/>
        <v>3</v>
      </c>
      <c r="D345" s="49">
        <f t="shared" si="118"/>
        <v>0</v>
      </c>
      <c r="E345" s="49">
        <f t="shared" si="119"/>
        <v>65718.679999999993</v>
      </c>
      <c r="F345" s="49">
        <f t="shared" si="120"/>
        <v>18513.82</v>
      </c>
      <c r="G345" s="158">
        <f t="shared" si="121"/>
        <v>4.33</v>
      </c>
      <c r="H345" s="98"/>
      <c r="I345" s="207">
        <f t="shared" si="122"/>
        <v>3</v>
      </c>
      <c r="J345" s="108">
        <f t="shared" si="123"/>
        <v>65718.679999999993</v>
      </c>
      <c r="K345" s="108">
        <f t="shared" si="124"/>
        <v>18513.82</v>
      </c>
      <c r="L345" s="106">
        <f t="shared" si="125"/>
        <v>3.4</v>
      </c>
      <c r="M345" s="106">
        <f t="shared" si="126"/>
        <v>1.7</v>
      </c>
      <c r="N345" s="106">
        <f t="shared" si="127"/>
        <v>2.8</v>
      </c>
      <c r="O345" s="12">
        <f t="shared" si="128"/>
        <v>0</v>
      </c>
      <c r="P345" s="102">
        <f t="shared" si="129"/>
        <v>2.7021999999999999</v>
      </c>
      <c r="Q345" s="102">
        <f t="shared" si="130"/>
        <v>1.5395000000000001</v>
      </c>
      <c r="R345" s="160" t="str">
        <f t="shared" si="131"/>
        <v>M</v>
      </c>
      <c r="S345" s="98"/>
      <c r="T345" s="184" t="str">
        <f t="shared" si="132"/>
        <v>M</v>
      </c>
      <c r="U345" s="102">
        <f t="shared" si="133"/>
        <v>1.9015</v>
      </c>
      <c r="V345" s="102">
        <f t="shared" si="134"/>
        <v>2.1598000000000002</v>
      </c>
      <c r="W345" s="102">
        <f t="shared" si="135"/>
        <v>2.1598000000000002</v>
      </c>
      <c r="X345" s="102">
        <f t="shared" si="136"/>
        <v>0</v>
      </c>
      <c r="Y345" s="103">
        <f t="shared" si="137"/>
        <v>0.2583000000000002</v>
      </c>
      <c r="Z345" s="100">
        <f t="shared" si="138"/>
        <v>0.13584012621614525</v>
      </c>
      <c r="AA345" s="8"/>
      <c r="AB345" s="8"/>
    </row>
    <row r="346" spans="1:28" x14ac:dyDescent="0.25">
      <c r="A346" s="172" t="s">
        <v>124</v>
      </c>
      <c r="B346" s="52" t="str">
        <f t="shared" si="116"/>
        <v>OTHER HEPATOBILIARY OR PANCREAS O.R. PROCEDURES W MCC</v>
      </c>
      <c r="C346" s="49">
        <f t="shared" si="117"/>
        <v>4</v>
      </c>
      <c r="D346" s="49">
        <f t="shared" si="118"/>
        <v>0</v>
      </c>
      <c r="E346" s="49">
        <f t="shared" si="119"/>
        <v>59098.07</v>
      </c>
      <c r="F346" s="49">
        <f t="shared" si="120"/>
        <v>30285</v>
      </c>
      <c r="G346" s="158">
        <f t="shared" si="121"/>
        <v>7.25</v>
      </c>
      <c r="H346" s="98"/>
      <c r="I346" s="207">
        <f t="shared" si="122"/>
        <v>4</v>
      </c>
      <c r="J346" s="108">
        <f t="shared" si="123"/>
        <v>59098.07</v>
      </c>
      <c r="K346" s="108">
        <f t="shared" si="124"/>
        <v>30285</v>
      </c>
      <c r="L346" s="106">
        <f t="shared" si="125"/>
        <v>12.3</v>
      </c>
      <c r="M346" s="106">
        <f t="shared" si="126"/>
        <v>2.2799999999999998</v>
      </c>
      <c r="N346" s="106">
        <f t="shared" si="127"/>
        <v>8.6</v>
      </c>
      <c r="O346" s="12">
        <f t="shared" si="128"/>
        <v>0</v>
      </c>
      <c r="P346" s="102">
        <f t="shared" si="129"/>
        <v>2.4298999999999999</v>
      </c>
      <c r="Q346" s="102">
        <f t="shared" si="130"/>
        <v>4.0293999999999999</v>
      </c>
      <c r="R346" s="160" t="str">
        <f t="shared" si="131"/>
        <v>M</v>
      </c>
      <c r="S346" s="98"/>
      <c r="T346" s="184" t="str">
        <f t="shared" si="132"/>
        <v>M</v>
      </c>
      <c r="U346" s="102">
        <f t="shared" si="133"/>
        <v>5.9625000000000004</v>
      </c>
      <c r="V346" s="102">
        <f t="shared" si="134"/>
        <v>5.6528</v>
      </c>
      <c r="W346" s="102">
        <f t="shared" si="135"/>
        <v>5.6528</v>
      </c>
      <c r="X346" s="102">
        <f t="shared" si="136"/>
        <v>0</v>
      </c>
      <c r="Y346" s="103">
        <f t="shared" si="137"/>
        <v>-0.30970000000000031</v>
      </c>
      <c r="Z346" s="100">
        <f t="shared" si="138"/>
        <v>-5.1941299790356443E-2</v>
      </c>
      <c r="AA346" s="8"/>
      <c r="AB346" s="8"/>
    </row>
    <row r="347" spans="1:28" x14ac:dyDescent="0.25">
      <c r="A347" s="174" t="s">
        <v>125</v>
      </c>
      <c r="B347" s="142" t="str">
        <f t="shared" si="116"/>
        <v>OTHER HEPATOBILIARY OR PANCREAS O.R. PROCEDURES W CC</v>
      </c>
      <c r="C347" s="143">
        <f t="shared" si="117"/>
        <v>5</v>
      </c>
      <c r="D347" s="143">
        <f t="shared" si="118"/>
        <v>1</v>
      </c>
      <c r="E347" s="143">
        <f t="shared" si="119"/>
        <v>28998.49</v>
      </c>
      <c r="F347" s="143">
        <f t="shared" si="120"/>
        <v>13640.68</v>
      </c>
      <c r="G347" s="159">
        <f t="shared" si="121"/>
        <v>6.2</v>
      </c>
      <c r="H347" s="98"/>
      <c r="I347" s="208">
        <f t="shared" si="122"/>
        <v>5</v>
      </c>
      <c r="J347" s="144">
        <f t="shared" si="123"/>
        <v>28998.49</v>
      </c>
      <c r="K347" s="144">
        <f t="shared" si="124"/>
        <v>13640.68</v>
      </c>
      <c r="L347" s="145">
        <f t="shared" si="125"/>
        <v>7.4</v>
      </c>
      <c r="M347" s="145">
        <f t="shared" si="126"/>
        <v>5.56</v>
      </c>
      <c r="N347" s="145">
        <f t="shared" si="127"/>
        <v>5.6</v>
      </c>
      <c r="O347" s="146">
        <f t="shared" si="128"/>
        <v>0</v>
      </c>
      <c r="P347" s="147">
        <f t="shared" si="129"/>
        <v>1.1922999999999999</v>
      </c>
      <c r="Q347" s="147">
        <f t="shared" si="130"/>
        <v>2.2374999999999998</v>
      </c>
      <c r="R347" s="161" t="str">
        <f t="shared" si="131"/>
        <v>M</v>
      </c>
      <c r="S347" s="98"/>
      <c r="T347" s="185" t="str">
        <f t="shared" si="132"/>
        <v>M</v>
      </c>
      <c r="U347" s="147">
        <f t="shared" si="133"/>
        <v>3.5213000000000001</v>
      </c>
      <c r="V347" s="147">
        <f t="shared" si="134"/>
        <v>3.1389999999999998</v>
      </c>
      <c r="W347" s="147">
        <f t="shared" si="135"/>
        <v>3.1389999999999998</v>
      </c>
      <c r="X347" s="147">
        <f t="shared" si="136"/>
        <v>0</v>
      </c>
      <c r="Y347" s="104">
        <f t="shared" si="137"/>
        <v>-0.38230000000000031</v>
      </c>
      <c r="Z347" s="101">
        <f t="shared" si="138"/>
        <v>-0.10856785846136378</v>
      </c>
      <c r="AA347" s="8"/>
      <c r="AB347" s="8"/>
    </row>
    <row r="348" spans="1:28" x14ac:dyDescent="0.25">
      <c r="A348" s="172" t="s">
        <v>126</v>
      </c>
      <c r="B348" s="52" t="str">
        <f t="shared" si="116"/>
        <v>OTHER HEPATOBILIARY OR PANCREAS O.R. PROCEDURES W/O CC/MCC</v>
      </c>
      <c r="C348" s="49">
        <f t="shared" si="117"/>
        <v>0</v>
      </c>
      <c r="D348" s="49">
        <f t="shared" si="118"/>
        <v>0</v>
      </c>
      <c r="E348" s="49">
        <f t="shared" si="119"/>
        <v>0</v>
      </c>
      <c r="F348" s="49">
        <f t="shared" si="120"/>
        <v>0</v>
      </c>
      <c r="G348" s="158">
        <f t="shared" si="121"/>
        <v>0</v>
      </c>
      <c r="H348" s="98"/>
      <c r="I348" s="207">
        <f t="shared" si="122"/>
        <v>0</v>
      </c>
      <c r="J348" s="108">
        <f t="shared" si="123"/>
        <v>0</v>
      </c>
      <c r="K348" s="108">
        <f t="shared" si="124"/>
        <v>0</v>
      </c>
      <c r="L348" s="106">
        <f t="shared" si="125"/>
        <v>4.0999999999999996</v>
      </c>
      <c r="M348" s="106">
        <f t="shared" si="126"/>
        <v>0</v>
      </c>
      <c r="N348" s="106">
        <f t="shared" si="127"/>
        <v>3.4</v>
      </c>
      <c r="O348" s="12">
        <f t="shared" si="128"/>
        <v>0</v>
      </c>
      <c r="P348" s="102">
        <f t="shared" si="129"/>
        <v>0</v>
      </c>
      <c r="Q348" s="102">
        <f t="shared" si="130"/>
        <v>1.4749000000000001</v>
      </c>
      <c r="R348" s="160" t="str">
        <f t="shared" si="131"/>
        <v>M</v>
      </c>
      <c r="S348" s="98"/>
      <c r="T348" s="184" t="str">
        <f t="shared" si="132"/>
        <v>M</v>
      </c>
      <c r="U348" s="102">
        <f t="shared" si="133"/>
        <v>2.4424999999999999</v>
      </c>
      <c r="V348" s="102">
        <f t="shared" si="134"/>
        <v>2.0691000000000002</v>
      </c>
      <c r="W348" s="102">
        <f t="shared" si="135"/>
        <v>2.0691000000000002</v>
      </c>
      <c r="X348" s="102">
        <f t="shared" si="136"/>
        <v>0</v>
      </c>
      <c r="Y348" s="103">
        <f t="shared" si="137"/>
        <v>-0.37339999999999973</v>
      </c>
      <c r="Z348" s="100">
        <f t="shared" si="138"/>
        <v>-0.152876151484135</v>
      </c>
      <c r="AA348" s="8"/>
      <c r="AB348" s="8"/>
    </row>
    <row r="349" spans="1:28" x14ac:dyDescent="0.25">
      <c r="A349" s="172" t="s">
        <v>130</v>
      </c>
      <c r="B349" s="52" t="str">
        <f t="shared" si="116"/>
        <v>CIRRHOSIS &amp; ALCOHOLIC HEPATITIS W MCC</v>
      </c>
      <c r="C349" s="49">
        <f t="shared" si="117"/>
        <v>188</v>
      </c>
      <c r="D349" s="49">
        <f t="shared" si="118"/>
        <v>27</v>
      </c>
      <c r="E349" s="49">
        <f t="shared" si="119"/>
        <v>35997.410000000003</v>
      </c>
      <c r="F349" s="49">
        <f t="shared" si="120"/>
        <v>25532.55</v>
      </c>
      <c r="G349" s="158">
        <f t="shared" si="121"/>
        <v>6.63</v>
      </c>
      <c r="H349" s="98"/>
      <c r="I349" s="207">
        <f t="shared" si="122"/>
        <v>183</v>
      </c>
      <c r="J349" s="108">
        <f t="shared" si="123"/>
        <v>33406.519999999997</v>
      </c>
      <c r="K349" s="108">
        <f t="shared" si="124"/>
        <v>20376.349999999999</v>
      </c>
      <c r="L349" s="106">
        <f t="shared" si="125"/>
        <v>6.24</v>
      </c>
      <c r="M349" s="106">
        <f t="shared" si="126"/>
        <v>4.1399999999999997</v>
      </c>
      <c r="N349" s="106">
        <f t="shared" si="127"/>
        <v>4.96</v>
      </c>
      <c r="O349" s="12">
        <f t="shared" si="128"/>
        <v>1</v>
      </c>
      <c r="P349" s="102">
        <f t="shared" si="129"/>
        <v>1.3735999999999999</v>
      </c>
      <c r="Q349" s="102">
        <f t="shared" si="130"/>
        <v>1.4026000000000001</v>
      </c>
      <c r="R349" s="160" t="str">
        <f t="shared" si="131"/>
        <v>A</v>
      </c>
      <c r="S349" s="98"/>
      <c r="T349" s="184" t="str">
        <f t="shared" si="132"/>
        <v>A</v>
      </c>
      <c r="U349" s="102">
        <f t="shared" si="133"/>
        <v>1.7944</v>
      </c>
      <c r="V349" s="102">
        <f t="shared" si="134"/>
        <v>1.9677</v>
      </c>
      <c r="W349" s="102">
        <f t="shared" si="135"/>
        <v>1.9677</v>
      </c>
      <c r="X349" s="102">
        <f t="shared" si="136"/>
        <v>0</v>
      </c>
      <c r="Y349" s="103">
        <f t="shared" si="137"/>
        <v>0.17330000000000001</v>
      </c>
      <c r="Z349" s="100">
        <f t="shared" si="138"/>
        <v>9.6578243423985743E-2</v>
      </c>
      <c r="AA349" s="8"/>
      <c r="AB349" s="8"/>
    </row>
    <row r="350" spans="1:28" x14ac:dyDescent="0.25">
      <c r="A350" s="172" t="s">
        <v>132</v>
      </c>
      <c r="B350" s="52" t="str">
        <f t="shared" si="116"/>
        <v>CIRRHOSIS &amp; ALCOHOLIC HEPATITIS W CC</v>
      </c>
      <c r="C350" s="49">
        <f t="shared" si="117"/>
        <v>216</v>
      </c>
      <c r="D350" s="49">
        <f t="shared" si="118"/>
        <v>16</v>
      </c>
      <c r="E350" s="49">
        <f t="shared" si="119"/>
        <v>21008.52</v>
      </c>
      <c r="F350" s="49">
        <f t="shared" si="120"/>
        <v>13132.05</v>
      </c>
      <c r="G350" s="158">
        <f t="shared" si="121"/>
        <v>4.47</v>
      </c>
      <c r="H350" s="98"/>
      <c r="I350" s="207">
        <f t="shared" si="122"/>
        <v>214</v>
      </c>
      <c r="J350" s="108">
        <f t="shared" si="123"/>
        <v>20498.13</v>
      </c>
      <c r="K350" s="108">
        <f t="shared" si="124"/>
        <v>12073</v>
      </c>
      <c r="L350" s="106">
        <f t="shared" si="125"/>
        <v>4.3600000000000003</v>
      </c>
      <c r="M350" s="106">
        <f t="shared" si="126"/>
        <v>3</v>
      </c>
      <c r="N350" s="106">
        <f t="shared" si="127"/>
        <v>3.42</v>
      </c>
      <c r="O350" s="12">
        <f t="shared" si="128"/>
        <v>1</v>
      </c>
      <c r="P350" s="102">
        <f t="shared" si="129"/>
        <v>0.84279999999999999</v>
      </c>
      <c r="Q350" s="102">
        <f t="shared" si="130"/>
        <v>0.86060000000000003</v>
      </c>
      <c r="R350" s="160" t="str">
        <f t="shared" si="131"/>
        <v>A</v>
      </c>
      <c r="S350" s="98"/>
      <c r="T350" s="184" t="str">
        <f t="shared" si="132"/>
        <v>A</v>
      </c>
      <c r="U350" s="102">
        <f t="shared" si="133"/>
        <v>1.1686000000000001</v>
      </c>
      <c r="V350" s="102">
        <f t="shared" si="134"/>
        <v>1.2073</v>
      </c>
      <c r="W350" s="102">
        <f t="shared" si="135"/>
        <v>1.2073</v>
      </c>
      <c r="X350" s="102">
        <f t="shared" si="136"/>
        <v>0</v>
      </c>
      <c r="Y350" s="103">
        <f t="shared" si="137"/>
        <v>3.8699999999999957E-2</v>
      </c>
      <c r="Z350" s="100">
        <f t="shared" si="138"/>
        <v>3.3116549717610778E-2</v>
      </c>
      <c r="AA350" s="8"/>
      <c r="AB350" s="8"/>
    </row>
    <row r="351" spans="1:28" x14ac:dyDescent="0.25">
      <c r="A351" s="172" t="s">
        <v>133</v>
      </c>
      <c r="B351" s="52" t="str">
        <f t="shared" si="116"/>
        <v>CIRRHOSIS &amp; ALCOHOLIC HEPATITIS W/O CC/MCC</v>
      </c>
      <c r="C351" s="49">
        <f t="shared" si="117"/>
        <v>21</v>
      </c>
      <c r="D351" s="49">
        <f t="shared" si="118"/>
        <v>3</v>
      </c>
      <c r="E351" s="49">
        <f t="shared" si="119"/>
        <v>16279.09</v>
      </c>
      <c r="F351" s="49">
        <f t="shared" si="120"/>
        <v>7612.73</v>
      </c>
      <c r="G351" s="158">
        <f t="shared" si="121"/>
        <v>3.14</v>
      </c>
      <c r="H351" s="98"/>
      <c r="I351" s="207">
        <f t="shared" si="122"/>
        <v>20</v>
      </c>
      <c r="J351" s="108">
        <f t="shared" si="123"/>
        <v>15380.86</v>
      </c>
      <c r="K351" s="108">
        <f t="shared" si="124"/>
        <v>6626.33</v>
      </c>
      <c r="L351" s="106">
        <f t="shared" si="125"/>
        <v>3</v>
      </c>
      <c r="M351" s="106">
        <f t="shared" si="126"/>
        <v>1.61</v>
      </c>
      <c r="N351" s="106">
        <f t="shared" si="127"/>
        <v>2.59</v>
      </c>
      <c r="O351" s="12">
        <f t="shared" si="128"/>
        <v>1</v>
      </c>
      <c r="P351" s="102">
        <f t="shared" si="129"/>
        <v>0.63239999999999996</v>
      </c>
      <c r="Q351" s="102">
        <f t="shared" si="130"/>
        <v>0.64580000000000004</v>
      </c>
      <c r="R351" s="160" t="str">
        <f t="shared" si="131"/>
        <v>A</v>
      </c>
      <c r="S351" s="98"/>
      <c r="T351" s="184" t="str">
        <f t="shared" si="132"/>
        <v>M</v>
      </c>
      <c r="U351" s="102">
        <f t="shared" si="133"/>
        <v>0.98970000000000002</v>
      </c>
      <c r="V351" s="102">
        <f t="shared" si="134"/>
        <v>0.90600000000000003</v>
      </c>
      <c r="W351" s="102">
        <f t="shared" si="135"/>
        <v>0.90600000000000003</v>
      </c>
      <c r="X351" s="102">
        <f t="shared" si="136"/>
        <v>0</v>
      </c>
      <c r="Y351" s="103">
        <f t="shared" si="137"/>
        <v>-8.3699999999999997E-2</v>
      </c>
      <c r="Z351" s="100">
        <f t="shared" si="138"/>
        <v>-8.457108214610487E-2</v>
      </c>
      <c r="AA351" s="8"/>
      <c r="AB351" s="8"/>
    </row>
    <row r="352" spans="1:28" x14ac:dyDescent="0.25">
      <c r="A352" s="174" t="s">
        <v>134</v>
      </c>
      <c r="B352" s="142" t="str">
        <f t="shared" si="116"/>
        <v>MALIGNANCY OF HEPATOBILIARY SYSTEM OR PANCREAS W MCC</v>
      </c>
      <c r="C352" s="143">
        <f t="shared" si="117"/>
        <v>39</v>
      </c>
      <c r="D352" s="143">
        <f t="shared" si="118"/>
        <v>3</v>
      </c>
      <c r="E352" s="143">
        <f t="shared" si="119"/>
        <v>34368.22</v>
      </c>
      <c r="F352" s="143">
        <f t="shared" si="120"/>
        <v>26630.92</v>
      </c>
      <c r="G352" s="159">
        <f t="shared" si="121"/>
        <v>7.03</v>
      </c>
      <c r="H352" s="98"/>
      <c r="I352" s="208">
        <f t="shared" si="122"/>
        <v>37</v>
      </c>
      <c r="J352" s="144">
        <f t="shared" si="123"/>
        <v>29661.9</v>
      </c>
      <c r="K352" s="144">
        <f t="shared" si="124"/>
        <v>17032.45</v>
      </c>
      <c r="L352" s="145">
        <f t="shared" si="125"/>
        <v>6.11</v>
      </c>
      <c r="M352" s="145">
        <f t="shared" si="126"/>
        <v>3.68</v>
      </c>
      <c r="N352" s="145">
        <f t="shared" si="127"/>
        <v>5.12</v>
      </c>
      <c r="O352" s="146">
        <f t="shared" si="128"/>
        <v>1</v>
      </c>
      <c r="P352" s="147">
        <f t="shared" si="129"/>
        <v>1.2196</v>
      </c>
      <c r="Q352" s="147">
        <f t="shared" si="130"/>
        <v>1.2454000000000001</v>
      </c>
      <c r="R352" s="161" t="str">
        <f t="shared" si="131"/>
        <v>A</v>
      </c>
      <c r="S352" s="98"/>
      <c r="T352" s="185" t="str">
        <f t="shared" si="132"/>
        <v>A</v>
      </c>
      <c r="U352" s="147">
        <f t="shared" si="133"/>
        <v>1.8787</v>
      </c>
      <c r="V352" s="147">
        <f t="shared" si="134"/>
        <v>1.7472000000000001</v>
      </c>
      <c r="W352" s="147">
        <f t="shared" si="135"/>
        <v>1.7472000000000001</v>
      </c>
      <c r="X352" s="147">
        <f t="shared" si="136"/>
        <v>0</v>
      </c>
      <c r="Y352" s="104">
        <f t="shared" si="137"/>
        <v>-0.13149999999999995</v>
      </c>
      <c r="Z352" s="101">
        <f t="shared" si="138"/>
        <v>-6.9995209453345364E-2</v>
      </c>
      <c r="AA352" s="8"/>
      <c r="AB352" s="8"/>
    </row>
    <row r="353" spans="1:28" x14ac:dyDescent="0.25">
      <c r="A353" s="172" t="s">
        <v>135</v>
      </c>
      <c r="B353" s="52" t="str">
        <f t="shared" si="116"/>
        <v>MALIGNANCY OF HEPATOBILIARY SYSTEM OR PANCREAS W CC</v>
      </c>
      <c r="C353" s="49">
        <f t="shared" si="117"/>
        <v>38</v>
      </c>
      <c r="D353" s="49">
        <f t="shared" si="118"/>
        <v>2</v>
      </c>
      <c r="E353" s="49">
        <f t="shared" si="119"/>
        <v>27463.86</v>
      </c>
      <c r="F353" s="49">
        <f t="shared" si="120"/>
        <v>18198.75</v>
      </c>
      <c r="G353" s="158">
        <f t="shared" si="121"/>
        <v>5.39</v>
      </c>
      <c r="H353" s="98"/>
      <c r="I353" s="207">
        <f t="shared" si="122"/>
        <v>36</v>
      </c>
      <c r="J353" s="108">
        <f t="shared" si="123"/>
        <v>24920.880000000001</v>
      </c>
      <c r="K353" s="108">
        <f t="shared" si="124"/>
        <v>14901.39</v>
      </c>
      <c r="L353" s="106">
        <f t="shared" si="125"/>
        <v>4.9400000000000004</v>
      </c>
      <c r="M353" s="106">
        <f t="shared" si="126"/>
        <v>3.78</v>
      </c>
      <c r="N353" s="106">
        <f t="shared" si="127"/>
        <v>3.86</v>
      </c>
      <c r="O353" s="12">
        <f t="shared" si="128"/>
        <v>1</v>
      </c>
      <c r="P353" s="102">
        <f t="shared" si="129"/>
        <v>1.0246999999999999</v>
      </c>
      <c r="Q353" s="102">
        <f t="shared" si="130"/>
        <v>1.0463</v>
      </c>
      <c r="R353" s="160" t="str">
        <f t="shared" si="131"/>
        <v>A</v>
      </c>
      <c r="S353" s="98"/>
      <c r="T353" s="184" t="str">
        <f t="shared" si="132"/>
        <v>A</v>
      </c>
      <c r="U353" s="102">
        <f t="shared" si="133"/>
        <v>1.3185</v>
      </c>
      <c r="V353" s="102">
        <f t="shared" si="134"/>
        <v>1.4679</v>
      </c>
      <c r="W353" s="102">
        <f t="shared" si="135"/>
        <v>1.4679</v>
      </c>
      <c r="X353" s="102">
        <f t="shared" si="136"/>
        <v>0</v>
      </c>
      <c r="Y353" s="103">
        <f t="shared" si="137"/>
        <v>0.14939999999999998</v>
      </c>
      <c r="Z353" s="100">
        <f t="shared" si="138"/>
        <v>0.11331058020477813</v>
      </c>
      <c r="AA353" s="8"/>
      <c r="AB353" s="8"/>
    </row>
    <row r="354" spans="1:28" x14ac:dyDescent="0.25">
      <c r="A354" s="172" t="s">
        <v>136</v>
      </c>
      <c r="B354" s="52" t="str">
        <f t="shared" si="116"/>
        <v>MALIGNANCY OF HEPATOBILIARY SYSTEM OR PANCREAS W/O CC/MCC</v>
      </c>
      <c r="C354" s="49">
        <f t="shared" si="117"/>
        <v>5</v>
      </c>
      <c r="D354" s="49">
        <f t="shared" si="118"/>
        <v>0</v>
      </c>
      <c r="E354" s="49">
        <f t="shared" si="119"/>
        <v>13062.31</v>
      </c>
      <c r="F354" s="49">
        <f t="shared" si="120"/>
        <v>4150.87</v>
      </c>
      <c r="G354" s="158">
        <f t="shared" si="121"/>
        <v>2.8</v>
      </c>
      <c r="H354" s="98"/>
      <c r="I354" s="207">
        <f t="shared" si="122"/>
        <v>5</v>
      </c>
      <c r="J354" s="108">
        <f t="shared" si="123"/>
        <v>13062.31</v>
      </c>
      <c r="K354" s="108">
        <f t="shared" si="124"/>
        <v>4150.87</v>
      </c>
      <c r="L354" s="106">
        <f t="shared" si="125"/>
        <v>3.1</v>
      </c>
      <c r="M354" s="106">
        <f t="shared" si="126"/>
        <v>1.83</v>
      </c>
      <c r="N354" s="106">
        <f t="shared" si="127"/>
        <v>2.4</v>
      </c>
      <c r="O354" s="12">
        <f t="shared" si="128"/>
        <v>0</v>
      </c>
      <c r="P354" s="102">
        <f t="shared" si="129"/>
        <v>0.53710000000000002</v>
      </c>
      <c r="Q354" s="102">
        <f t="shared" si="130"/>
        <v>0.88419999999999999</v>
      </c>
      <c r="R354" s="160" t="str">
        <f t="shared" si="131"/>
        <v>M</v>
      </c>
      <c r="S354" s="98"/>
      <c r="T354" s="184" t="str">
        <f t="shared" si="132"/>
        <v>M</v>
      </c>
      <c r="U354" s="102">
        <f t="shared" si="133"/>
        <v>0.94510000000000005</v>
      </c>
      <c r="V354" s="102">
        <f t="shared" si="134"/>
        <v>1.2403999999999999</v>
      </c>
      <c r="W354" s="102">
        <f t="shared" si="135"/>
        <v>1.2403999999999999</v>
      </c>
      <c r="X354" s="102">
        <f t="shared" si="136"/>
        <v>0</v>
      </c>
      <c r="Y354" s="103">
        <f t="shared" si="137"/>
        <v>0.2952999999999999</v>
      </c>
      <c r="Z354" s="100">
        <f t="shared" si="138"/>
        <v>0.31245370860226418</v>
      </c>
      <c r="AA354" s="8"/>
      <c r="AB354" s="8"/>
    </row>
    <row r="355" spans="1:28" x14ac:dyDescent="0.25">
      <c r="A355" s="172" t="s">
        <v>137</v>
      </c>
      <c r="B355" s="52" t="str">
        <f t="shared" si="116"/>
        <v>DISORDERS OF PANCREAS EXCEPT MALIGNANCY W MCC</v>
      </c>
      <c r="C355" s="49">
        <f t="shared" si="117"/>
        <v>163</v>
      </c>
      <c r="D355" s="49">
        <f t="shared" si="118"/>
        <v>13</v>
      </c>
      <c r="E355" s="49">
        <f t="shared" si="119"/>
        <v>33511.94</v>
      </c>
      <c r="F355" s="49">
        <f t="shared" si="120"/>
        <v>33979.68</v>
      </c>
      <c r="G355" s="158">
        <f t="shared" si="121"/>
        <v>6.63</v>
      </c>
      <c r="H355" s="98"/>
      <c r="I355" s="207">
        <f t="shared" si="122"/>
        <v>159</v>
      </c>
      <c r="J355" s="108">
        <f t="shared" si="123"/>
        <v>29416.400000000001</v>
      </c>
      <c r="K355" s="108">
        <f t="shared" si="124"/>
        <v>20144</v>
      </c>
      <c r="L355" s="106">
        <f t="shared" si="125"/>
        <v>5.89</v>
      </c>
      <c r="M355" s="106">
        <f t="shared" si="126"/>
        <v>3.73</v>
      </c>
      <c r="N355" s="106">
        <f t="shared" si="127"/>
        <v>4.8499999999999996</v>
      </c>
      <c r="O355" s="12">
        <f t="shared" si="128"/>
        <v>1</v>
      </c>
      <c r="P355" s="102">
        <f t="shared" si="129"/>
        <v>1.2095</v>
      </c>
      <c r="Q355" s="102">
        <f t="shared" si="130"/>
        <v>1.2099</v>
      </c>
      <c r="R355" s="160" t="str">
        <f t="shared" si="131"/>
        <v>A</v>
      </c>
      <c r="S355" s="98"/>
      <c r="T355" s="184" t="str">
        <f t="shared" si="132"/>
        <v>A</v>
      </c>
      <c r="U355" s="102">
        <f t="shared" si="133"/>
        <v>1.4239999999999999</v>
      </c>
      <c r="V355" s="102">
        <f t="shared" si="134"/>
        <v>1.6974</v>
      </c>
      <c r="W355" s="102">
        <f t="shared" si="135"/>
        <v>1.6974</v>
      </c>
      <c r="X355" s="102">
        <f t="shared" si="136"/>
        <v>0</v>
      </c>
      <c r="Y355" s="103">
        <f t="shared" si="137"/>
        <v>0.27340000000000009</v>
      </c>
      <c r="Z355" s="100">
        <f t="shared" si="138"/>
        <v>0.19199438202247199</v>
      </c>
      <c r="AA355" s="8"/>
      <c r="AB355" s="8"/>
    </row>
    <row r="356" spans="1:28" x14ac:dyDescent="0.25">
      <c r="A356" s="172" t="s">
        <v>138</v>
      </c>
      <c r="B356" s="52" t="str">
        <f t="shared" si="116"/>
        <v>DISORDERS OF PANCREAS EXCEPT MALIGNANCY W CC</v>
      </c>
      <c r="C356" s="49">
        <f t="shared" si="117"/>
        <v>590</v>
      </c>
      <c r="D356" s="49">
        <f t="shared" si="118"/>
        <v>36</v>
      </c>
      <c r="E356" s="49">
        <f t="shared" si="119"/>
        <v>17153.45</v>
      </c>
      <c r="F356" s="49">
        <f t="shared" si="120"/>
        <v>11206.05</v>
      </c>
      <c r="G356" s="158">
        <f t="shared" si="121"/>
        <v>3.97</v>
      </c>
      <c r="H356" s="98"/>
      <c r="I356" s="207">
        <f t="shared" si="122"/>
        <v>578</v>
      </c>
      <c r="J356" s="108">
        <f t="shared" si="123"/>
        <v>16095.19</v>
      </c>
      <c r="K356" s="108">
        <f t="shared" si="124"/>
        <v>8246.68</v>
      </c>
      <c r="L356" s="106">
        <f t="shared" si="125"/>
        <v>3.78</v>
      </c>
      <c r="M356" s="106">
        <f t="shared" si="126"/>
        <v>2.27</v>
      </c>
      <c r="N356" s="106">
        <f t="shared" si="127"/>
        <v>3.19</v>
      </c>
      <c r="O356" s="12">
        <f t="shared" si="128"/>
        <v>1</v>
      </c>
      <c r="P356" s="102">
        <f t="shared" si="129"/>
        <v>0.66180000000000005</v>
      </c>
      <c r="Q356" s="102">
        <f t="shared" si="130"/>
        <v>0.67579999999999996</v>
      </c>
      <c r="R356" s="160" t="str">
        <f t="shared" si="131"/>
        <v>A</v>
      </c>
      <c r="S356" s="98"/>
      <c r="T356" s="184" t="str">
        <f t="shared" si="132"/>
        <v>A</v>
      </c>
      <c r="U356" s="102">
        <f t="shared" si="133"/>
        <v>0.93059999999999998</v>
      </c>
      <c r="V356" s="102">
        <f t="shared" si="134"/>
        <v>0.94810000000000005</v>
      </c>
      <c r="W356" s="102">
        <f t="shared" si="135"/>
        <v>0.94810000000000005</v>
      </c>
      <c r="X356" s="102">
        <f t="shared" si="136"/>
        <v>0</v>
      </c>
      <c r="Y356" s="103">
        <f t="shared" si="137"/>
        <v>1.7500000000000071E-2</v>
      </c>
      <c r="Z356" s="100">
        <f t="shared" si="138"/>
        <v>1.8805071996561434E-2</v>
      </c>
      <c r="AA356" s="8"/>
      <c r="AB356" s="8"/>
    </row>
    <row r="357" spans="1:28" x14ac:dyDescent="0.25">
      <c r="A357" s="174" t="s">
        <v>139</v>
      </c>
      <c r="B357" s="142" t="str">
        <f t="shared" si="116"/>
        <v>DISORDERS OF PANCREAS EXCEPT MALIGNANCY W/O CC/MCC</v>
      </c>
      <c r="C357" s="143">
        <f t="shared" si="117"/>
        <v>400</v>
      </c>
      <c r="D357" s="143">
        <f t="shared" si="118"/>
        <v>13</v>
      </c>
      <c r="E357" s="143">
        <f t="shared" si="119"/>
        <v>13111.92</v>
      </c>
      <c r="F357" s="143">
        <f t="shared" si="120"/>
        <v>7965.17</v>
      </c>
      <c r="G357" s="159">
        <f t="shared" si="121"/>
        <v>3.09</v>
      </c>
      <c r="H357" s="98"/>
      <c r="I357" s="208">
        <f t="shared" si="122"/>
        <v>392</v>
      </c>
      <c r="J357" s="144">
        <f t="shared" si="123"/>
        <v>12434.56</v>
      </c>
      <c r="K357" s="144">
        <f t="shared" si="124"/>
        <v>6341.71</v>
      </c>
      <c r="L357" s="145">
        <f t="shared" si="125"/>
        <v>2.95</v>
      </c>
      <c r="M357" s="145">
        <f t="shared" si="126"/>
        <v>1.81</v>
      </c>
      <c r="N357" s="145">
        <f t="shared" si="127"/>
        <v>2.52</v>
      </c>
      <c r="O357" s="146">
        <f t="shared" si="128"/>
        <v>1</v>
      </c>
      <c r="P357" s="147">
        <f t="shared" si="129"/>
        <v>0.51129999999999998</v>
      </c>
      <c r="Q357" s="147">
        <f t="shared" si="130"/>
        <v>0.52210000000000001</v>
      </c>
      <c r="R357" s="161" t="str">
        <f t="shared" si="131"/>
        <v>A</v>
      </c>
      <c r="S357" s="98"/>
      <c r="T357" s="185" t="str">
        <f t="shared" si="132"/>
        <v>A</v>
      </c>
      <c r="U357" s="147">
        <f t="shared" si="133"/>
        <v>0.69830000000000003</v>
      </c>
      <c r="V357" s="147">
        <f t="shared" si="134"/>
        <v>0.73250000000000004</v>
      </c>
      <c r="W357" s="147">
        <f t="shared" si="135"/>
        <v>0.73250000000000004</v>
      </c>
      <c r="X357" s="147">
        <f t="shared" si="136"/>
        <v>0</v>
      </c>
      <c r="Y357" s="104">
        <f t="shared" si="137"/>
        <v>3.4200000000000008E-2</v>
      </c>
      <c r="Z357" s="101">
        <f t="shared" si="138"/>
        <v>4.8976084777316346E-2</v>
      </c>
      <c r="AA357" s="8"/>
      <c r="AB357" s="8"/>
    </row>
    <row r="358" spans="1:28" x14ac:dyDescent="0.25">
      <c r="A358" s="172" t="s">
        <v>140</v>
      </c>
      <c r="B358" s="52" t="str">
        <f t="shared" si="116"/>
        <v>DISORDERS OF LIVER EXCEPT MALIG,CIRR,ALC HEPA W MCC</v>
      </c>
      <c r="C358" s="49">
        <f t="shared" si="117"/>
        <v>152</v>
      </c>
      <c r="D358" s="49">
        <f t="shared" si="118"/>
        <v>13</v>
      </c>
      <c r="E358" s="49">
        <f t="shared" si="119"/>
        <v>36603.03</v>
      </c>
      <c r="F358" s="49">
        <f t="shared" si="120"/>
        <v>42089.53</v>
      </c>
      <c r="G358" s="158">
        <f t="shared" si="121"/>
        <v>6.63</v>
      </c>
      <c r="H358" s="98"/>
      <c r="I358" s="207">
        <f t="shared" si="122"/>
        <v>148</v>
      </c>
      <c r="J358" s="108">
        <f t="shared" si="123"/>
        <v>30999.39</v>
      </c>
      <c r="K358" s="108">
        <f t="shared" si="124"/>
        <v>23946.9</v>
      </c>
      <c r="L358" s="106">
        <f t="shared" si="125"/>
        <v>6.02</v>
      </c>
      <c r="M358" s="106">
        <f t="shared" si="126"/>
        <v>4.4800000000000004</v>
      </c>
      <c r="N358" s="106">
        <f t="shared" si="127"/>
        <v>4.8499999999999996</v>
      </c>
      <c r="O358" s="12">
        <f t="shared" si="128"/>
        <v>1</v>
      </c>
      <c r="P358" s="102">
        <f t="shared" si="129"/>
        <v>1.2746</v>
      </c>
      <c r="Q358" s="102">
        <f t="shared" si="130"/>
        <v>1.2496</v>
      </c>
      <c r="R358" s="160" t="str">
        <f t="shared" si="131"/>
        <v>A</v>
      </c>
      <c r="S358" s="98"/>
      <c r="T358" s="184" t="str">
        <f t="shared" si="132"/>
        <v>A</v>
      </c>
      <c r="U358" s="102">
        <f t="shared" si="133"/>
        <v>2.0009000000000001</v>
      </c>
      <c r="V358" s="102">
        <f t="shared" si="134"/>
        <v>1.7531000000000001</v>
      </c>
      <c r="W358" s="102">
        <f t="shared" si="135"/>
        <v>1.7531000000000001</v>
      </c>
      <c r="X358" s="102">
        <f t="shared" si="136"/>
        <v>0</v>
      </c>
      <c r="Y358" s="103">
        <f t="shared" si="137"/>
        <v>-0.24780000000000002</v>
      </c>
      <c r="Z358" s="100">
        <f t="shared" si="138"/>
        <v>-0.1238442700784647</v>
      </c>
      <c r="AA358" s="8"/>
      <c r="AB358" s="8"/>
    </row>
    <row r="359" spans="1:28" x14ac:dyDescent="0.25">
      <c r="A359" s="172" t="s">
        <v>141</v>
      </c>
      <c r="B359" s="52" t="str">
        <f t="shared" si="116"/>
        <v>DISORDERS OF LIVER EXCEPT MALIG,CIRR,ALC HEPA W CC</v>
      </c>
      <c r="C359" s="49">
        <f t="shared" si="117"/>
        <v>271</v>
      </c>
      <c r="D359" s="49">
        <f t="shared" si="118"/>
        <v>23</v>
      </c>
      <c r="E359" s="49">
        <f t="shared" si="119"/>
        <v>17334.14</v>
      </c>
      <c r="F359" s="49">
        <f t="shared" si="120"/>
        <v>11479.5</v>
      </c>
      <c r="G359" s="158">
        <f t="shared" si="121"/>
        <v>3.76</v>
      </c>
      <c r="H359" s="98"/>
      <c r="I359" s="207">
        <f t="shared" si="122"/>
        <v>266</v>
      </c>
      <c r="J359" s="108">
        <f t="shared" si="123"/>
        <v>16479.91</v>
      </c>
      <c r="K359" s="108">
        <f t="shared" si="124"/>
        <v>9675.4500000000007</v>
      </c>
      <c r="L359" s="106">
        <f t="shared" si="125"/>
        <v>3.64</v>
      </c>
      <c r="M359" s="106">
        <f t="shared" si="126"/>
        <v>2.69</v>
      </c>
      <c r="N359" s="106">
        <f t="shared" si="127"/>
        <v>2.93</v>
      </c>
      <c r="O359" s="12">
        <f t="shared" si="128"/>
        <v>1</v>
      </c>
      <c r="P359" s="102">
        <f t="shared" si="129"/>
        <v>0.67759999999999998</v>
      </c>
      <c r="Q359" s="102">
        <f t="shared" si="130"/>
        <v>0.69189999999999996</v>
      </c>
      <c r="R359" s="160" t="str">
        <f t="shared" si="131"/>
        <v>A</v>
      </c>
      <c r="S359" s="98"/>
      <c r="T359" s="184" t="str">
        <f t="shared" si="132"/>
        <v>A</v>
      </c>
      <c r="U359" s="102">
        <f t="shared" si="133"/>
        <v>0.89119999999999999</v>
      </c>
      <c r="V359" s="102">
        <f t="shared" si="134"/>
        <v>0.97070000000000001</v>
      </c>
      <c r="W359" s="102">
        <f t="shared" si="135"/>
        <v>0.97070000000000001</v>
      </c>
      <c r="X359" s="102">
        <f t="shared" si="136"/>
        <v>0</v>
      </c>
      <c r="Y359" s="103">
        <f t="shared" si="137"/>
        <v>7.9500000000000015E-2</v>
      </c>
      <c r="Z359" s="100">
        <f t="shared" si="138"/>
        <v>8.9205565529622999E-2</v>
      </c>
      <c r="AA359" s="8"/>
      <c r="AB359" s="8"/>
    </row>
    <row r="360" spans="1:28" x14ac:dyDescent="0.25">
      <c r="A360" s="172" t="s">
        <v>142</v>
      </c>
      <c r="B360" s="52" t="str">
        <f t="shared" si="116"/>
        <v>DISORDERS OF LIVER EXCEPT MALIG,CIRR,ALC HEPA W/O CC/MCC</v>
      </c>
      <c r="C360" s="49">
        <f t="shared" si="117"/>
        <v>100</v>
      </c>
      <c r="D360" s="49">
        <f t="shared" si="118"/>
        <v>9</v>
      </c>
      <c r="E360" s="49">
        <f t="shared" si="119"/>
        <v>14251.11</v>
      </c>
      <c r="F360" s="49">
        <f t="shared" si="120"/>
        <v>8710.4699999999993</v>
      </c>
      <c r="G360" s="158">
        <f t="shared" si="121"/>
        <v>3.08</v>
      </c>
      <c r="H360" s="98"/>
      <c r="I360" s="207">
        <f t="shared" si="122"/>
        <v>97</v>
      </c>
      <c r="J360" s="108">
        <f t="shared" si="123"/>
        <v>13369.29</v>
      </c>
      <c r="K360" s="108">
        <f t="shared" si="124"/>
        <v>7221.98</v>
      </c>
      <c r="L360" s="106">
        <f t="shared" si="125"/>
        <v>2.88</v>
      </c>
      <c r="M360" s="106">
        <f t="shared" si="126"/>
        <v>2.1800000000000002</v>
      </c>
      <c r="N360" s="106">
        <f t="shared" si="127"/>
        <v>2.3199999999999998</v>
      </c>
      <c r="O360" s="12">
        <f t="shared" si="128"/>
        <v>1</v>
      </c>
      <c r="P360" s="102">
        <f t="shared" si="129"/>
        <v>0.54969999999999997</v>
      </c>
      <c r="Q360" s="102">
        <f t="shared" si="130"/>
        <v>0.56140000000000001</v>
      </c>
      <c r="R360" s="160" t="str">
        <f t="shared" si="131"/>
        <v>A</v>
      </c>
      <c r="S360" s="98"/>
      <c r="T360" s="184" t="str">
        <f t="shared" si="132"/>
        <v>A</v>
      </c>
      <c r="U360" s="102">
        <f t="shared" si="133"/>
        <v>0.75229999999999997</v>
      </c>
      <c r="V360" s="102">
        <f t="shared" si="134"/>
        <v>0.78759999999999997</v>
      </c>
      <c r="W360" s="102">
        <f t="shared" si="135"/>
        <v>0.78759999999999997</v>
      </c>
      <c r="X360" s="102">
        <f t="shared" si="136"/>
        <v>0</v>
      </c>
      <c r="Y360" s="103">
        <f t="shared" si="137"/>
        <v>3.5299999999999998E-2</v>
      </c>
      <c r="Z360" s="100">
        <f t="shared" si="138"/>
        <v>4.6922770171474143E-2</v>
      </c>
      <c r="AA360" s="8"/>
      <c r="AB360" s="8"/>
    </row>
    <row r="361" spans="1:28" x14ac:dyDescent="0.25">
      <c r="A361" s="172" t="s">
        <v>143</v>
      </c>
      <c r="B361" s="52" t="str">
        <f t="shared" si="116"/>
        <v>DISORDERS OF THE BILIARY TRACT W MCC</v>
      </c>
      <c r="C361" s="49">
        <f t="shared" si="117"/>
        <v>56</v>
      </c>
      <c r="D361" s="49">
        <f t="shared" si="118"/>
        <v>10</v>
      </c>
      <c r="E361" s="49">
        <f t="shared" si="119"/>
        <v>35780.11</v>
      </c>
      <c r="F361" s="49">
        <f t="shared" si="120"/>
        <v>44697.55</v>
      </c>
      <c r="G361" s="158">
        <f t="shared" si="121"/>
        <v>7.23</v>
      </c>
      <c r="H361" s="98"/>
      <c r="I361" s="207">
        <f t="shared" si="122"/>
        <v>54</v>
      </c>
      <c r="J361" s="108">
        <f t="shared" si="123"/>
        <v>28168.38</v>
      </c>
      <c r="K361" s="108">
        <f t="shared" si="124"/>
        <v>18377.849999999999</v>
      </c>
      <c r="L361" s="106">
        <f t="shared" si="125"/>
        <v>5.69</v>
      </c>
      <c r="M361" s="106">
        <f t="shared" si="126"/>
        <v>4.8099999999999996</v>
      </c>
      <c r="N361" s="106">
        <f t="shared" si="127"/>
        <v>4.28</v>
      </c>
      <c r="O361" s="12">
        <f t="shared" si="128"/>
        <v>1</v>
      </c>
      <c r="P361" s="102">
        <f t="shared" si="129"/>
        <v>1.1581999999999999</v>
      </c>
      <c r="Q361" s="102">
        <f t="shared" si="130"/>
        <v>1.1187</v>
      </c>
      <c r="R361" s="160" t="str">
        <f t="shared" si="131"/>
        <v>A</v>
      </c>
      <c r="S361" s="98"/>
      <c r="T361" s="184" t="str">
        <f t="shared" si="132"/>
        <v>A</v>
      </c>
      <c r="U361" s="102">
        <f t="shared" si="133"/>
        <v>1.6147</v>
      </c>
      <c r="V361" s="102">
        <f t="shared" si="134"/>
        <v>1.5693999999999999</v>
      </c>
      <c r="W361" s="102">
        <f t="shared" si="135"/>
        <v>1.5693999999999999</v>
      </c>
      <c r="X361" s="102">
        <f t="shared" si="136"/>
        <v>0</v>
      </c>
      <c r="Y361" s="103">
        <f t="shared" si="137"/>
        <v>-4.5300000000000118E-2</v>
      </c>
      <c r="Z361" s="100">
        <f t="shared" si="138"/>
        <v>-2.8054747011828897E-2</v>
      </c>
      <c r="AA361" s="8"/>
      <c r="AB361" s="8"/>
    </row>
    <row r="362" spans="1:28" x14ac:dyDescent="0.25">
      <c r="A362" s="174" t="s">
        <v>144</v>
      </c>
      <c r="B362" s="142" t="str">
        <f t="shared" si="116"/>
        <v>DISORDERS OF THE BILIARY TRACT W CC</v>
      </c>
      <c r="C362" s="143">
        <f t="shared" si="117"/>
        <v>106</v>
      </c>
      <c r="D362" s="143">
        <f t="shared" si="118"/>
        <v>7</v>
      </c>
      <c r="E362" s="143">
        <f t="shared" si="119"/>
        <v>23608.35</v>
      </c>
      <c r="F362" s="143">
        <f t="shared" si="120"/>
        <v>20439.61</v>
      </c>
      <c r="G362" s="159">
        <f t="shared" si="121"/>
        <v>3.78</v>
      </c>
      <c r="H362" s="98"/>
      <c r="I362" s="208">
        <f t="shared" si="122"/>
        <v>104</v>
      </c>
      <c r="J362" s="144">
        <f t="shared" si="123"/>
        <v>21347.71</v>
      </c>
      <c r="K362" s="144">
        <f t="shared" si="124"/>
        <v>10471.1</v>
      </c>
      <c r="L362" s="145">
        <f t="shared" si="125"/>
        <v>3.47</v>
      </c>
      <c r="M362" s="145">
        <f t="shared" si="126"/>
        <v>2.14</v>
      </c>
      <c r="N362" s="145">
        <f t="shared" si="127"/>
        <v>2.95</v>
      </c>
      <c r="O362" s="146">
        <f t="shared" si="128"/>
        <v>1</v>
      </c>
      <c r="P362" s="147">
        <f t="shared" si="129"/>
        <v>0.87780000000000002</v>
      </c>
      <c r="Q362" s="147">
        <f t="shared" si="130"/>
        <v>0.89629999999999999</v>
      </c>
      <c r="R362" s="161" t="str">
        <f t="shared" si="131"/>
        <v>A</v>
      </c>
      <c r="S362" s="98"/>
      <c r="T362" s="185" t="str">
        <f t="shared" si="132"/>
        <v>A</v>
      </c>
      <c r="U362" s="147">
        <f t="shared" si="133"/>
        <v>1.2891999999999999</v>
      </c>
      <c r="V362" s="147">
        <f t="shared" si="134"/>
        <v>1.2574000000000001</v>
      </c>
      <c r="W362" s="147">
        <f t="shared" si="135"/>
        <v>1.2574000000000001</v>
      </c>
      <c r="X362" s="147">
        <f t="shared" si="136"/>
        <v>0</v>
      </c>
      <c r="Y362" s="104">
        <f t="shared" si="137"/>
        <v>-3.1799999999999828E-2</v>
      </c>
      <c r="Z362" s="101">
        <f t="shared" si="138"/>
        <v>-2.4666459820043306E-2</v>
      </c>
      <c r="AA362" s="8"/>
      <c r="AB362" s="8"/>
    </row>
    <row r="363" spans="1:28" x14ac:dyDescent="0.25">
      <c r="A363" s="172" t="s">
        <v>145</v>
      </c>
      <c r="B363" s="52" t="str">
        <f t="shared" si="116"/>
        <v>DISORDERS OF THE BILIARY TRACT W/O CC/MCC</v>
      </c>
      <c r="C363" s="49">
        <f t="shared" si="117"/>
        <v>87</v>
      </c>
      <c r="D363" s="49">
        <f t="shared" si="118"/>
        <v>3</v>
      </c>
      <c r="E363" s="49">
        <f t="shared" si="119"/>
        <v>15865.79</v>
      </c>
      <c r="F363" s="49">
        <f t="shared" si="120"/>
        <v>7719.46</v>
      </c>
      <c r="G363" s="158">
        <f t="shared" si="121"/>
        <v>2.48</v>
      </c>
      <c r="H363" s="98"/>
      <c r="I363" s="207">
        <f t="shared" si="122"/>
        <v>85</v>
      </c>
      <c r="J363" s="108">
        <f t="shared" si="123"/>
        <v>15143.76</v>
      </c>
      <c r="K363" s="108">
        <f t="shared" si="124"/>
        <v>6189.68</v>
      </c>
      <c r="L363" s="106">
        <f t="shared" si="125"/>
        <v>2.41</v>
      </c>
      <c r="M363" s="106">
        <f t="shared" si="126"/>
        <v>1.54</v>
      </c>
      <c r="N363" s="106">
        <f t="shared" si="127"/>
        <v>2.0699999999999998</v>
      </c>
      <c r="O363" s="12">
        <f t="shared" si="128"/>
        <v>1</v>
      </c>
      <c r="P363" s="102">
        <f t="shared" si="129"/>
        <v>0.62270000000000003</v>
      </c>
      <c r="Q363" s="102">
        <f t="shared" si="130"/>
        <v>0.63590000000000002</v>
      </c>
      <c r="R363" s="160" t="str">
        <f t="shared" si="131"/>
        <v>A</v>
      </c>
      <c r="S363" s="98"/>
      <c r="T363" s="184" t="str">
        <f t="shared" si="132"/>
        <v>A</v>
      </c>
      <c r="U363" s="102">
        <f t="shared" si="133"/>
        <v>0.86429999999999996</v>
      </c>
      <c r="V363" s="102">
        <f t="shared" si="134"/>
        <v>0.8921</v>
      </c>
      <c r="W363" s="102">
        <f t="shared" si="135"/>
        <v>0.8921</v>
      </c>
      <c r="X363" s="102">
        <f t="shared" si="136"/>
        <v>0</v>
      </c>
      <c r="Y363" s="103">
        <f t="shared" si="137"/>
        <v>2.7800000000000047E-2</v>
      </c>
      <c r="Z363" s="100">
        <f t="shared" si="138"/>
        <v>3.2164757607312335E-2</v>
      </c>
      <c r="AA363" s="8"/>
      <c r="AB363" s="8"/>
    </row>
    <row r="364" spans="1:28" x14ac:dyDescent="0.25">
      <c r="A364" s="172" t="s">
        <v>156</v>
      </c>
      <c r="B364" s="52" t="str">
        <f t="shared" si="116"/>
        <v>COMBINED ANTERIOR/POSTERIOR SPINAL FUSION W MCC</v>
      </c>
      <c r="C364" s="49">
        <f t="shared" si="117"/>
        <v>9</v>
      </c>
      <c r="D364" s="49">
        <f t="shared" si="118"/>
        <v>1</v>
      </c>
      <c r="E364" s="49">
        <f t="shared" si="119"/>
        <v>187357.25</v>
      </c>
      <c r="F364" s="49">
        <f t="shared" si="120"/>
        <v>70375.12</v>
      </c>
      <c r="G364" s="158">
        <f t="shared" si="121"/>
        <v>13.33</v>
      </c>
      <c r="H364" s="98"/>
      <c r="I364" s="207">
        <f t="shared" si="122"/>
        <v>8</v>
      </c>
      <c r="J364" s="108">
        <f t="shared" si="123"/>
        <v>167910.79</v>
      </c>
      <c r="K364" s="108">
        <f t="shared" si="124"/>
        <v>46564.54</v>
      </c>
      <c r="L364" s="106">
        <f t="shared" si="125"/>
        <v>9.6999999999999993</v>
      </c>
      <c r="M364" s="106">
        <f t="shared" si="126"/>
        <v>10.01</v>
      </c>
      <c r="N364" s="106">
        <f t="shared" si="127"/>
        <v>7.6</v>
      </c>
      <c r="O364" s="12">
        <f t="shared" si="128"/>
        <v>0</v>
      </c>
      <c r="P364" s="102">
        <f t="shared" si="129"/>
        <v>6.9039999999999999</v>
      </c>
      <c r="Q364" s="102">
        <f t="shared" si="130"/>
        <v>9.6975999999999996</v>
      </c>
      <c r="R364" s="160" t="str">
        <f t="shared" si="131"/>
        <v>M</v>
      </c>
      <c r="S364" s="98"/>
      <c r="T364" s="184" t="str">
        <f t="shared" si="132"/>
        <v>M</v>
      </c>
      <c r="U364" s="102">
        <f t="shared" si="133"/>
        <v>15.343400000000001</v>
      </c>
      <c r="V364" s="102">
        <f t="shared" si="134"/>
        <v>13.604799999999999</v>
      </c>
      <c r="W364" s="102">
        <f t="shared" si="135"/>
        <v>13.604799999999999</v>
      </c>
      <c r="X364" s="102">
        <f t="shared" si="136"/>
        <v>0</v>
      </c>
      <c r="Y364" s="103">
        <f t="shared" si="137"/>
        <v>-1.7386000000000017</v>
      </c>
      <c r="Z364" s="100">
        <f t="shared" si="138"/>
        <v>-0.11331256435992033</v>
      </c>
      <c r="AA364" s="8"/>
      <c r="AB364" s="8"/>
    </row>
    <row r="365" spans="1:28" x14ac:dyDescent="0.25">
      <c r="A365" s="172" t="s">
        <v>157</v>
      </c>
      <c r="B365" s="52" t="str">
        <f t="shared" si="116"/>
        <v>COMBINED ANTERIOR/POSTERIOR SPINAL FUSION W CC</v>
      </c>
      <c r="C365" s="49">
        <f t="shared" si="117"/>
        <v>30</v>
      </c>
      <c r="D365" s="49">
        <f t="shared" si="118"/>
        <v>1</v>
      </c>
      <c r="E365" s="49">
        <f t="shared" si="119"/>
        <v>125024.9</v>
      </c>
      <c r="F365" s="49">
        <f t="shared" si="120"/>
        <v>74241.52</v>
      </c>
      <c r="G365" s="158">
        <f t="shared" si="121"/>
        <v>4.7699999999999996</v>
      </c>
      <c r="H365" s="98"/>
      <c r="I365" s="207">
        <f t="shared" si="122"/>
        <v>29</v>
      </c>
      <c r="J365" s="108">
        <f t="shared" si="123"/>
        <v>115167.53</v>
      </c>
      <c r="K365" s="108">
        <f t="shared" si="124"/>
        <v>52790.48</v>
      </c>
      <c r="L365" s="106">
        <f t="shared" si="125"/>
        <v>4.41</v>
      </c>
      <c r="M365" s="106">
        <f t="shared" si="126"/>
        <v>3.82</v>
      </c>
      <c r="N365" s="106">
        <f t="shared" si="127"/>
        <v>3.62</v>
      </c>
      <c r="O365" s="12">
        <f t="shared" si="128"/>
        <v>1</v>
      </c>
      <c r="P365" s="102">
        <f t="shared" si="129"/>
        <v>4.7354000000000003</v>
      </c>
      <c r="Q365" s="102">
        <f t="shared" si="130"/>
        <v>4.5888</v>
      </c>
      <c r="R365" s="160" t="str">
        <f t="shared" si="131"/>
        <v>A</v>
      </c>
      <c r="S365" s="98"/>
      <c r="T365" s="184" t="str">
        <f t="shared" si="132"/>
        <v>A</v>
      </c>
      <c r="U365" s="102">
        <f t="shared" si="133"/>
        <v>9.2578999999999994</v>
      </c>
      <c r="V365" s="102">
        <f t="shared" si="134"/>
        <v>6.4375999999999998</v>
      </c>
      <c r="W365" s="102">
        <f t="shared" si="135"/>
        <v>6.4375999999999998</v>
      </c>
      <c r="X365" s="102">
        <f t="shared" si="136"/>
        <v>0</v>
      </c>
      <c r="Y365" s="103">
        <f t="shared" si="137"/>
        <v>-2.8202999999999996</v>
      </c>
      <c r="Z365" s="100">
        <f t="shared" si="138"/>
        <v>-0.30463712072932303</v>
      </c>
      <c r="AA365" s="8"/>
      <c r="AB365" s="8"/>
    </row>
    <row r="366" spans="1:28" x14ac:dyDescent="0.25">
      <c r="A366" s="172" t="s">
        <v>158</v>
      </c>
      <c r="B366" s="52" t="str">
        <f t="shared" si="116"/>
        <v>COMBINED ANTERIOR/POSTERIOR SPINAL FUSION W/O CC/MCC</v>
      </c>
      <c r="C366" s="49">
        <f t="shared" si="117"/>
        <v>49</v>
      </c>
      <c r="D366" s="49">
        <f t="shared" si="118"/>
        <v>0</v>
      </c>
      <c r="E366" s="49">
        <f t="shared" si="119"/>
        <v>101561.61</v>
      </c>
      <c r="F366" s="49">
        <f t="shared" si="120"/>
        <v>70632.039999999994</v>
      </c>
      <c r="G366" s="158">
        <f t="shared" si="121"/>
        <v>2.5099999999999998</v>
      </c>
      <c r="H366" s="98"/>
      <c r="I366" s="207">
        <f t="shared" si="122"/>
        <v>45</v>
      </c>
      <c r="J366" s="108">
        <f t="shared" si="123"/>
        <v>84481.14</v>
      </c>
      <c r="K366" s="108">
        <f t="shared" si="124"/>
        <v>42684.42</v>
      </c>
      <c r="L366" s="106">
        <f t="shared" si="125"/>
        <v>2.42</v>
      </c>
      <c r="M366" s="106">
        <f t="shared" si="126"/>
        <v>1.1100000000000001</v>
      </c>
      <c r="N366" s="106">
        <f t="shared" si="127"/>
        <v>2.16</v>
      </c>
      <c r="O366" s="12">
        <f t="shared" si="128"/>
        <v>1</v>
      </c>
      <c r="P366" s="102">
        <f t="shared" si="129"/>
        <v>3.4735999999999998</v>
      </c>
      <c r="Q366" s="102">
        <f t="shared" si="130"/>
        <v>3.4639000000000002</v>
      </c>
      <c r="R366" s="160" t="str">
        <f t="shared" si="131"/>
        <v>A</v>
      </c>
      <c r="S366" s="98"/>
      <c r="T366" s="184" t="str">
        <f t="shared" si="132"/>
        <v>A</v>
      </c>
      <c r="U366" s="102">
        <f t="shared" si="133"/>
        <v>7.9303999999999997</v>
      </c>
      <c r="V366" s="102">
        <f t="shared" si="134"/>
        <v>4.8594999999999997</v>
      </c>
      <c r="W366" s="102">
        <f t="shared" si="135"/>
        <v>4.8594999999999997</v>
      </c>
      <c r="X366" s="102">
        <f t="shared" si="136"/>
        <v>0</v>
      </c>
      <c r="Y366" s="103">
        <f t="shared" si="137"/>
        <v>-3.0709</v>
      </c>
      <c r="Z366" s="100">
        <f t="shared" si="138"/>
        <v>-0.38723141329567234</v>
      </c>
      <c r="AA366" s="8"/>
      <c r="AB366" s="8"/>
    </row>
    <row r="367" spans="1:28" x14ac:dyDescent="0.25">
      <c r="A367" s="174" t="s">
        <v>159</v>
      </c>
      <c r="B367" s="142" t="str">
        <f t="shared" si="116"/>
        <v>SPINAL FUS EXC CERV W SPINAL CURV/MALIG/INFEC OR EXT FUS W MCC</v>
      </c>
      <c r="C367" s="143">
        <f t="shared" si="117"/>
        <v>15</v>
      </c>
      <c r="D367" s="143">
        <f t="shared" si="118"/>
        <v>2</v>
      </c>
      <c r="E367" s="143">
        <f t="shared" si="119"/>
        <v>195180.58</v>
      </c>
      <c r="F367" s="143">
        <f t="shared" si="120"/>
        <v>64986.18</v>
      </c>
      <c r="G367" s="159">
        <f t="shared" si="121"/>
        <v>18.27</v>
      </c>
      <c r="H367" s="98"/>
      <c r="I367" s="208">
        <f t="shared" si="122"/>
        <v>15</v>
      </c>
      <c r="J367" s="144">
        <f t="shared" si="123"/>
        <v>195180.58</v>
      </c>
      <c r="K367" s="144">
        <f t="shared" si="124"/>
        <v>64986.18</v>
      </c>
      <c r="L367" s="145">
        <f t="shared" si="125"/>
        <v>18.27</v>
      </c>
      <c r="M367" s="145">
        <f t="shared" si="126"/>
        <v>15.43</v>
      </c>
      <c r="N367" s="145">
        <f t="shared" si="127"/>
        <v>11.83</v>
      </c>
      <c r="O367" s="146">
        <f t="shared" si="128"/>
        <v>1</v>
      </c>
      <c r="P367" s="147">
        <f t="shared" si="129"/>
        <v>8.0252999999999997</v>
      </c>
      <c r="Q367" s="147">
        <f t="shared" si="130"/>
        <v>8.1950000000000003</v>
      </c>
      <c r="R367" s="161" t="str">
        <f t="shared" si="131"/>
        <v>A</v>
      </c>
      <c r="S367" s="98"/>
      <c r="T367" s="185" t="str">
        <f t="shared" si="132"/>
        <v>A</v>
      </c>
      <c r="U367" s="147">
        <f t="shared" si="133"/>
        <v>12.1273</v>
      </c>
      <c r="V367" s="147">
        <f t="shared" si="134"/>
        <v>11.4968</v>
      </c>
      <c r="W367" s="147">
        <f t="shared" si="135"/>
        <v>11.4968</v>
      </c>
      <c r="X367" s="147">
        <f t="shared" si="136"/>
        <v>0</v>
      </c>
      <c r="Y367" s="104">
        <f t="shared" si="137"/>
        <v>-0.63049999999999962</v>
      </c>
      <c r="Z367" s="101">
        <f t="shared" si="138"/>
        <v>-5.1990137953212966E-2</v>
      </c>
      <c r="AA367" s="8"/>
      <c r="AB367" s="8"/>
    </row>
    <row r="368" spans="1:28" x14ac:dyDescent="0.25">
      <c r="A368" s="172" t="s">
        <v>160</v>
      </c>
      <c r="B368" s="52" t="str">
        <f t="shared" si="116"/>
        <v>SPINAL FUS EXC CERV W SPINAL CURV/MALIG/INFEC OR EXT FUS W CC</v>
      </c>
      <c r="C368" s="49">
        <f t="shared" si="117"/>
        <v>24</v>
      </c>
      <c r="D368" s="49">
        <f t="shared" si="118"/>
        <v>2</v>
      </c>
      <c r="E368" s="49">
        <f t="shared" si="119"/>
        <v>154938.32999999999</v>
      </c>
      <c r="F368" s="49">
        <f t="shared" si="120"/>
        <v>51546.95</v>
      </c>
      <c r="G368" s="158">
        <f t="shared" si="121"/>
        <v>6.13</v>
      </c>
      <c r="H368" s="98"/>
      <c r="I368" s="207">
        <f t="shared" si="122"/>
        <v>23</v>
      </c>
      <c r="J368" s="108">
        <f t="shared" si="123"/>
        <v>147870.74</v>
      </c>
      <c r="K368" s="108">
        <f t="shared" si="124"/>
        <v>39671.07</v>
      </c>
      <c r="L368" s="106">
        <f t="shared" si="125"/>
        <v>6.17</v>
      </c>
      <c r="M368" s="106">
        <f t="shared" si="126"/>
        <v>4.47</v>
      </c>
      <c r="N368" s="106">
        <f t="shared" si="127"/>
        <v>5.21</v>
      </c>
      <c r="O368" s="12">
        <f t="shared" si="128"/>
        <v>1</v>
      </c>
      <c r="P368" s="102">
        <f t="shared" si="129"/>
        <v>6.08</v>
      </c>
      <c r="Q368" s="102">
        <f t="shared" si="130"/>
        <v>6.1325000000000003</v>
      </c>
      <c r="R368" s="160" t="str">
        <f t="shared" si="131"/>
        <v>A</v>
      </c>
      <c r="S368" s="98"/>
      <c r="T368" s="184" t="str">
        <f t="shared" si="132"/>
        <v>A</v>
      </c>
      <c r="U368" s="102">
        <f t="shared" si="133"/>
        <v>9.6121999999999996</v>
      </c>
      <c r="V368" s="102">
        <f t="shared" si="134"/>
        <v>8.6033000000000008</v>
      </c>
      <c r="W368" s="102">
        <f t="shared" si="135"/>
        <v>8.6033000000000008</v>
      </c>
      <c r="X368" s="102">
        <f t="shared" si="136"/>
        <v>0</v>
      </c>
      <c r="Y368" s="103">
        <f t="shared" si="137"/>
        <v>-1.0088999999999988</v>
      </c>
      <c r="Z368" s="100">
        <f t="shared" si="138"/>
        <v>-0.10496036287218315</v>
      </c>
      <c r="AA368" s="8"/>
      <c r="AB368" s="8"/>
    </row>
    <row r="369" spans="1:28" x14ac:dyDescent="0.25">
      <c r="A369" s="172" t="s">
        <v>161</v>
      </c>
      <c r="B369" s="52" t="str">
        <f t="shared" si="116"/>
        <v>SPINAL FUS EXC CERV W SPINAL CURV/MALIG/INFEC OR EXT FUS W/O CC/MCC</v>
      </c>
      <c r="C369" s="49">
        <f t="shared" si="117"/>
        <v>23</v>
      </c>
      <c r="D369" s="49">
        <f t="shared" si="118"/>
        <v>0</v>
      </c>
      <c r="E369" s="49">
        <f t="shared" si="119"/>
        <v>111243.14</v>
      </c>
      <c r="F369" s="49">
        <f t="shared" si="120"/>
        <v>34375.32</v>
      </c>
      <c r="G369" s="158">
        <f t="shared" si="121"/>
        <v>3.04</v>
      </c>
      <c r="H369" s="98"/>
      <c r="I369" s="207">
        <f t="shared" si="122"/>
        <v>21</v>
      </c>
      <c r="J369" s="108">
        <f t="shared" si="123"/>
        <v>103019.89</v>
      </c>
      <c r="K369" s="108">
        <f t="shared" si="124"/>
        <v>22157.59</v>
      </c>
      <c r="L369" s="106">
        <f t="shared" si="125"/>
        <v>2.86</v>
      </c>
      <c r="M369" s="106">
        <f t="shared" si="126"/>
        <v>0.77</v>
      </c>
      <c r="N369" s="106">
        <f t="shared" si="127"/>
        <v>2.75</v>
      </c>
      <c r="O369" s="12">
        <f t="shared" si="128"/>
        <v>1</v>
      </c>
      <c r="P369" s="102">
        <f t="shared" si="129"/>
        <v>4.2359</v>
      </c>
      <c r="Q369" s="102">
        <f t="shared" si="130"/>
        <v>4.3254999999999999</v>
      </c>
      <c r="R369" s="160" t="str">
        <f t="shared" si="131"/>
        <v>A</v>
      </c>
      <c r="S369" s="98"/>
      <c r="T369" s="184" t="str">
        <f t="shared" si="132"/>
        <v>A</v>
      </c>
      <c r="U369" s="102">
        <f t="shared" si="133"/>
        <v>7.6435000000000004</v>
      </c>
      <c r="V369" s="102">
        <f t="shared" si="134"/>
        <v>6.0682</v>
      </c>
      <c r="W369" s="102">
        <f t="shared" si="135"/>
        <v>6.0682</v>
      </c>
      <c r="X369" s="102">
        <f t="shared" si="136"/>
        <v>0</v>
      </c>
      <c r="Y369" s="103">
        <f t="shared" si="137"/>
        <v>-1.5753000000000004</v>
      </c>
      <c r="Z369" s="100">
        <f t="shared" si="138"/>
        <v>-0.20609668345653173</v>
      </c>
      <c r="AA369" s="8"/>
      <c r="AB369" s="8"/>
    </row>
    <row r="370" spans="1:28" x14ac:dyDescent="0.25">
      <c r="A370" s="172" t="s">
        <v>162</v>
      </c>
      <c r="B370" s="52" t="str">
        <f t="shared" si="116"/>
        <v>SPINAL FUSION EXCEPT CERVICAL W MCC</v>
      </c>
      <c r="C370" s="49">
        <f t="shared" si="117"/>
        <v>18</v>
      </c>
      <c r="D370" s="49">
        <f t="shared" si="118"/>
        <v>5</v>
      </c>
      <c r="E370" s="49">
        <f t="shared" si="119"/>
        <v>122881.17</v>
      </c>
      <c r="F370" s="49">
        <f t="shared" si="120"/>
        <v>78397.61</v>
      </c>
      <c r="G370" s="158">
        <f t="shared" si="121"/>
        <v>11.89</v>
      </c>
      <c r="H370" s="98"/>
      <c r="I370" s="207">
        <f t="shared" si="122"/>
        <v>17</v>
      </c>
      <c r="J370" s="108">
        <f t="shared" si="123"/>
        <v>110927.06</v>
      </c>
      <c r="K370" s="108">
        <f t="shared" si="124"/>
        <v>62733.64</v>
      </c>
      <c r="L370" s="106">
        <f t="shared" si="125"/>
        <v>10.71</v>
      </c>
      <c r="M370" s="106">
        <f t="shared" si="126"/>
        <v>13.23</v>
      </c>
      <c r="N370" s="106">
        <f t="shared" si="127"/>
        <v>6.7</v>
      </c>
      <c r="O370" s="12">
        <f t="shared" si="128"/>
        <v>1</v>
      </c>
      <c r="P370" s="102">
        <f t="shared" si="129"/>
        <v>4.5609999999999999</v>
      </c>
      <c r="Q370" s="102">
        <f t="shared" si="130"/>
        <v>4.4930000000000003</v>
      </c>
      <c r="R370" s="160" t="str">
        <f t="shared" si="131"/>
        <v>A</v>
      </c>
      <c r="S370" s="98"/>
      <c r="T370" s="184" t="str">
        <f t="shared" si="132"/>
        <v>A</v>
      </c>
      <c r="U370" s="102">
        <f t="shared" si="133"/>
        <v>7.8288000000000002</v>
      </c>
      <c r="V370" s="102">
        <f t="shared" si="134"/>
        <v>6.3032000000000004</v>
      </c>
      <c r="W370" s="102">
        <f t="shared" si="135"/>
        <v>6.3032000000000004</v>
      </c>
      <c r="X370" s="102">
        <f t="shared" si="136"/>
        <v>0</v>
      </c>
      <c r="Y370" s="103">
        <f t="shared" si="137"/>
        <v>-1.5255999999999998</v>
      </c>
      <c r="Z370" s="100">
        <f t="shared" si="138"/>
        <v>-0.19487022276721844</v>
      </c>
      <c r="AA370" s="8"/>
      <c r="AB370" s="8"/>
    </row>
    <row r="371" spans="1:28" x14ac:dyDescent="0.25">
      <c r="A371" s="172" t="s">
        <v>163</v>
      </c>
      <c r="B371" s="52" t="str">
        <f t="shared" si="116"/>
        <v>SPINAL FUSION EXCEPT CERVICAL W/O MCC</v>
      </c>
      <c r="C371" s="49">
        <f t="shared" si="117"/>
        <v>260</v>
      </c>
      <c r="D371" s="49">
        <f t="shared" si="118"/>
        <v>8</v>
      </c>
      <c r="E371" s="49">
        <f t="shared" si="119"/>
        <v>86146.33</v>
      </c>
      <c r="F371" s="49">
        <f t="shared" si="120"/>
        <v>46867.59</v>
      </c>
      <c r="G371" s="158">
        <f t="shared" si="121"/>
        <v>2.95</v>
      </c>
      <c r="H371" s="98"/>
      <c r="I371" s="207">
        <f t="shared" si="122"/>
        <v>254</v>
      </c>
      <c r="J371" s="108">
        <f t="shared" si="123"/>
        <v>81129.09</v>
      </c>
      <c r="K371" s="108">
        <f t="shared" si="124"/>
        <v>33170.550000000003</v>
      </c>
      <c r="L371" s="106">
        <f t="shared" si="125"/>
        <v>2.93</v>
      </c>
      <c r="M371" s="106">
        <f t="shared" si="126"/>
        <v>1.98</v>
      </c>
      <c r="N371" s="106">
        <f t="shared" si="127"/>
        <v>2.38</v>
      </c>
      <c r="O371" s="12">
        <f t="shared" si="128"/>
        <v>1</v>
      </c>
      <c r="P371" s="102">
        <f t="shared" si="129"/>
        <v>3.3357999999999999</v>
      </c>
      <c r="Q371" s="102">
        <f t="shared" si="130"/>
        <v>3.3411</v>
      </c>
      <c r="R371" s="160" t="str">
        <f t="shared" si="131"/>
        <v>A</v>
      </c>
      <c r="S371" s="98"/>
      <c r="T371" s="184" t="str">
        <f t="shared" si="132"/>
        <v>A</v>
      </c>
      <c r="U371" s="102">
        <f t="shared" si="133"/>
        <v>4.6121999999999996</v>
      </c>
      <c r="V371" s="102">
        <f t="shared" si="134"/>
        <v>4.6871999999999998</v>
      </c>
      <c r="W371" s="102">
        <f t="shared" si="135"/>
        <v>4.6871999999999998</v>
      </c>
      <c r="X371" s="102">
        <f t="shared" si="136"/>
        <v>0</v>
      </c>
      <c r="Y371" s="103">
        <f t="shared" si="137"/>
        <v>7.5000000000000178E-2</v>
      </c>
      <c r="Z371" s="100">
        <f t="shared" si="138"/>
        <v>1.6261220241966998E-2</v>
      </c>
      <c r="AA371" s="8"/>
      <c r="AB371" s="8"/>
    </row>
    <row r="372" spans="1:28" x14ac:dyDescent="0.25">
      <c r="A372" s="174" t="s">
        <v>164</v>
      </c>
      <c r="B372" s="142" t="str">
        <f t="shared" si="116"/>
        <v>BILATERAL OR MULTIPLE MAJOR JOINT PROCS OF LOWER EXTREMITY W MCC</v>
      </c>
      <c r="C372" s="143">
        <f t="shared" si="117"/>
        <v>0</v>
      </c>
      <c r="D372" s="143">
        <f t="shared" si="118"/>
        <v>0</v>
      </c>
      <c r="E372" s="143">
        <f t="shared" si="119"/>
        <v>0</v>
      </c>
      <c r="F372" s="143">
        <f t="shared" si="120"/>
        <v>0</v>
      </c>
      <c r="G372" s="159">
        <f t="shared" si="121"/>
        <v>0</v>
      </c>
      <c r="H372" s="98"/>
      <c r="I372" s="208">
        <f t="shared" si="122"/>
        <v>0</v>
      </c>
      <c r="J372" s="144">
        <f t="shared" si="123"/>
        <v>0</v>
      </c>
      <c r="K372" s="144">
        <f t="shared" si="124"/>
        <v>0</v>
      </c>
      <c r="L372" s="145">
        <f t="shared" si="125"/>
        <v>6.7</v>
      </c>
      <c r="M372" s="145">
        <f t="shared" si="126"/>
        <v>0</v>
      </c>
      <c r="N372" s="145">
        <f t="shared" si="127"/>
        <v>5.6</v>
      </c>
      <c r="O372" s="146">
        <f t="shared" si="128"/>
        <v>0</v>
      </c>
      <c r="P372" s="147">
        <f t="shared" si="129"/>
        <v>0</v>
      </c>
      <c r="Q372" s="147">
        <f t="shared" si="130"/>
        <v>4.4283999999999999</v>
      </c>
      <c r="R372" s="161" t="str">
        <f t="shared" si="131"/>
        <v>M</v>
      </c>
      <c r="S372" s="98"/>
      <c r="T372" s="185" t="str">
        <f t="shared" si="132"/>
        <v>M</v>
      </c>
      <c r="U372" s="147">
        <f t="shared" si="133"/>
        <v>7.4587000000000003</v>
      </c>
      <c r="V372" s="147">
        <f t="shared" si="134"/>
        <v>6.2126000000000001</v>
      </c>
      <c r="W372" s="147">
        <f t="shared" si="135"/>
        <v>6.2126000000000001</v>
      </c>
      <c r="X372" s="147">
        <f t="shared" si="136"/>
        <v>0</v>
      </c>
      <c r="Y372" s="104">
        <f t="shared" si="137"/>
        <v>-1.2461000000000002</v>
      </c>
      <c r="Z372" s="101">
        <f t="shared" si="138"/>
        <v>-0.16706664700282894</v>
      </c>
      <c r="AA372" s="8"/>
      <c r="AB372" s="8"/>
    </row>
    <row r="373" spans="1:28" x14ac:dyDescent="0.25">
      <c r="A373" s="172" t="s">
        <v>165</v>
      </c>
      <c r="B373" s="52" t="str">
        <f t="shared" si="116"/>
        <v>BILATERAL OR MULTIPLE MAJOR JOINT PROCS OF LOWER EXTREMITY W/O MCC</v>
      </c>
      <c r="C373" s="49">
        <f t="shared" si="117"/>
        <v>19</v>
      </c>
      <c r="D373" s="49">
        <f t="shared" si="118"/>
        <v>29</v>
      </c>
      <c r="E373" s="49">
        <f t="shared" si="119"/>
        <v>57974.03</v>
      </c>
      <c r="F373" s="49">
        <f t="shared" si="120"/>
        <v>18278.099999999999</v>
      </c>
      <c r="G373" s="158">
        <f t="shared" si="121"/>
        <v>3.53</v>
      </c>
      <c r="H373" s="98"/>
      <c r="I373" s="207">
        <f t="shared" si="122"/>
        <v>17</v>
      </c>
      <c r="J373" s="108">
        <f t="shared" si="123"/>
        <v>53436.52</v>
      </c>
      <c r="K373" s="108">
        <f t="shared" si="124"/>
        <v>13334.01</v>
      </c>
      <c r="L373" s="106">
        <f t="shared" si="125"/>
        <v>3.35</v>
      </c>
      <c r="M373" s="106">
        <f t="shared" si="126"/>
        <v>1.08</v>
      </c>
      <c r="N373" s="106">
        <f t="shared" si="127"/>
        <v>3.2</v>
      </c>
      <c r="O373" s="12">
        <f t="shared" si="128"/>
        <v>1</v>
      </c>
      <c r="P373" s="102">
        <f t="shared" si="129"/>
        <v>2.1972</v>
      </c>
      <c r="Q373" s="102">
        <f t="shared" si="130"/>
        <v>2.2437</v>
      </c>
      <c r="R373" s="160" t="str">
        <f t="shared" si="131"/>
        <v>A</v>
      </c>
      <c r="S373" s="98"/>
      <c r="T373" s="184" t="str">
        <f t="shared" si="132"/>
        <v>A</v>
      </c>
      <c r="U373" s="102">
        <f t="shared" si="133"/>
        <v>3.5078</v>
      </c>
      <c r="V373" s="102">
        <f t="shared" si="134"/>
        <v>3.1476999999999999</v>
      </c>
      <c r="W373" s="102">
        <f t="shared" si="135"/>
        <v>3.1476999999999999</v>
      </c>
      <c r="X373" s="102">
        <f t="shared" si="136"/>
        <v>0</v>
      </c>
      <c r="Y373" s="103">
        <f t="shared" si="137"/>
        <v>-0.36010000000000009</v>
      </c>
      <c r="Z373" s="100">
        <f t="shared" si="138"/>
        <v>-0.10265693597126406</v>
      </c>
      <c r="AA373" s="8"/>
      <c r="AB373" s="8"/>
    </row>
    <row r="374" spans="1:28" x14ac:dyDescent="0.25">
      <c r="A374" s="172" t="s">
        <v>166</v>
      </c>
      <c r="B374" s="52" t="str">
        <f t="shared" si="116"/>
        <v>WND DEBRID &amp; SKN GRFT EXC HAND, FOR MUSCULO-CONN TISS DIS W MCC</v>
      </c>
      <c r="C374" s="49">
        <f t="shared" si="117"/>
        <v>37</v>
      </c>
      <c r="D374" s="49">
        <f t="shared" si="118"/>
        <v>2</v>
      </c>
      <c r="E374" s="49">
        <f t="shared" si="119"/>
        <v>96482.27</v>
      </c>
      <c r="F374" s="49">
        <f t="shared" si="120"/>
        <v>86972.96</v>
      </c>
      <c r="G374" s="158">
        <f t="shared" si="121"/>
        <v>13.54</v>
      </c>
      <c r="H374" s="98"/>
      <c r="I374" s="207">
        <f t="shared" si="122"/>
        <v>35</v>
      </c>
      <c r="J374" s="108">
        <f t="shared" si="123"/>
        <v>81044.160000000003</v>
      </c>
      <c r="K374" s="108">
        <f t="shared" si="124"/>
        <v>59040.18</v>
      </c>
      <c r="L374" s="106">
        <f t="shared" si="125"/>
        <v>12.4</v>
      </c>
      <c r="M374" s="106">
        <f t="shared" si="126"/>
        <v>8.17</v>
      </c>
      <c r="N374" s="106">
        <f t="shared" si="127"/>
        <v>10.3</v>
      </c>
      <c r="O374" s="12">
        <f t="shared" si="128"/>
        <v>1</v>
      </c>
      <c r="P374" s="102">
        <f t="shared" si="129"/>
        <v>3.3323</v>
      </c>
      <c r="Q374" s="102">
        <f t="shared" si="130"/>
        <v>2.9376000000000002</v>
      </c>
      <c r="R374" s="160" t="str">
        <f t="shared" si="131"/>
        <v>A</v>
      </c>
      <c r="S374" s="98"/>
      <c r="T374" s="184" t="str">
        <f t="shared" si="132"/>
        <v>A</v>
      </c>
      <c r="U374" s="102">
        <f t="shared" si="133"/>
        <v>4.3837000000000002</v>
      </c>
      <c r="V374" s="102">
        <f t="shared" si="134"/>
        <v>4.1212</v>
      </c>
      <c r="W374" s="102">
        <f t="shared" si="135"/>
        <v>4.1212</v>
      </c>
      <c r="X374" s="102">
        <f t="shared" si="136"/>
        <v>0</v>
      </c>
      <c r="Y374" s="103">
        <f t="shared" si="137"/>
        <v>-0.26250000000000018</v>
      </c>
      <c r="Z374" s="100">
        <f t="shared" si="138"/>
        <v>-5.9880922508383366E-2</v>
      </c>
      <c r="AA374" s="8"/>
      <c r="AB374" s="8"/>
    </row>
    <row r="375" spans="1:28" x14ac:dyDescent="0.25">
      <c r="A375" s="172" t="s">
        <v>167</v>
      </c>
      <c r="B375" s="52" t="str">
        <f t="shared" si="116"/>
        <v>WND DEBRID &amp; SKN GRFT EXC HAND, FOR MUSCULO-CONN TISS DIS W CC</v>
      </c>
      <c r="C375" s="49">
        <f t="shared" si="117"/>
        <v>95</v>
      </c>
      <c r="D375" s="49">
        <f t="shared" si="118"/>
        <v>6</v>
      </c>
      <c r="E375" s="49">
        <f t="shared" si="119"/>
        <v>53104.9</v>
      </c>
      <c r="F375" s="49">
        <f t="shared" si="120"/>
        <v>41110.79</v>
      </c>
      <c r="G375" s="158">
        <f t="shared" si="121"/>
        <v>8.19</v>
      </c>
      <c r="H375" s="98"/>
      <c r="I375" s="207">
        <f t="shared" si="122"/>
        <v>93</v>
      </c>
      <c r="J375" s="108">
        <f t="shared" si="123"/>
        <v>49503.71</v>
      </c>
      <c r="K375" s="108">
        <f t="shared" si="124"/>
        <v>33188.22</v>
      </c>
      <c r="L375" s="106">
        <f t="shared" si="125"/>
        <v>7.95</v>
      </c>
      <c r="M375" s="106">
        <f t="shared" si="126"/>
        <v>6.9</v>
      </c>
      <c r="N375" s="106">
        <f t="shared" si="127"/>
        <v>5.88</v>
      </c>
      <c r="O375" s="12">
        <f t="shared" si="128"/>
        <v>1</v>
      </c>
      <c r="P375" s="102">
        <f t="shared" si="129"/>
        <v>2.0354999999999999</v>
      </c>
      <c r="Q375" s="102">
        <f t="shared" si="130"/>
        <v>2.0282</v>
      </c>
      <c r="R375" s="160" t="str">
        <f t="shared" si="131"/>
        <v>A</v>
      </c>
      <c r="S375" s="98"/>
      <c r="T375" s="184" t="str">
        <f t="shared" si="132"/>
        <v>A</v>
      </c>
      <c r="U375" s="102">
        <f t="shared" si="133"/>
        <v>3.3791000000000002</v>
      </c>
      <c r="V375" s="102">
        <f t="shared" si="134"/>
        <v>2.8454000000000002</v>
      </c>
      <c r="W375" s="102">
        <f t="shared" si="135"/>
        <v>2.8454000000000002</v>
      </c>
      <c r="X375" s="102">
        <f t="shared" si="136"/>
        <v>0</v>
      </c>
      <c r="Y375" s="103">
        <f t="shared" si="137"/>
        <v>-0.53370000000000006</v>
      </c>
      <c r="Z375" s="100">
        <f t="shared" si="138"/>
        <v>-0.15794146370335296</v>
      </c>
      <c r="AA375" s="8"/>
      <c r="AB375" s="8"/>
    </row>
    <row r="376" spans="1:28" x14ac:dyDescent="0.25">
      <c r="A376" s="172" t="s">
        <v>168</v>
      </c>
      <c r="B376" s="52" t="str">
        <f t="shared" si="116"/>
        <v>WND DEBRID &amp; SKN GRFT EXC HAND, FOR MUSCULO-CONN TISS DIS W/O CC/MCC</v>
      </c>
      <c r="C376" s="49">
        <f t="shared" si="117"/>
        <v>34</v>
      </c>
      <c r="D376" s="49">
        <f t="shared" si="118"/>
        <v>2</v>
      </c>
      <c r="E376" s="49">
        <f t="shared" si="119"/>
        <v>38073.230000000003</v>
      </c>
      <c r="F376" s="49">
        <f t="shared" si="120"/>
        <v>18811.650000000001</v>
      </c>
      <c r="G376" s="158">
        <f t="shared" si="121"/>
        <v>4.03</v>
      </c>
      <c r="H376" s="98"/>
      <c r="I376" s="207">
        <f t="shared" si="122"/>
        <v>33</v>
      </c>
      <c r="J376" s="108">
        <f t="shared" si="123"/>
        <v>36898.01</v>
      </c>
      <c r="K376" s="108">
        <f t="shared" si="124"/>
        <v>17822.55</v>
      </c>
      <c r="L376" s="106">
        <f t="shared" si="125"/>
        <v>3.97</v>
      </c>
      <c r="M376" s="106">
        <f t="shared" si="126"/>
        <v>2.72</v>
      </c>
      <c r="N376" s="106">
        <f t="shared" si="127"/>
        <v>3.06</v>
      </c>
      <c r="O376" s="12">
        <f t="shared" si="128"/>
        <v>1</v>
      </c>
      <c r="P376" s="102">
        <f t="shared" si="129"/>
        <v>1.5170999999999999</v>
      </c>
      <c r="Q376" s="102">
        <f t="shared" si="130"/>
        <v>1.5491999999999999</v>
      </c>
      <c r="R376" s="160" t="str">
        <f t="shared" si="131"/>
        <v>A</v>
      </c>
      <c r="S376" s="98"/>
      <c r="T376" s="184" t="str">
        <f t="shared" si="132"/>
        <v>A</v>
      </c>
      <c r="U376" s="102">
        <f t="shared" si="133"/>
        <v>2.5181</v>
      </c>
      <c r="V376" s="102">
        <f t="shared" si="134"/>
        <v>2.1734</v>
      </c>
      <c r="W376" s="102">
        <f t="shared" si="135"/>
        <v>2.1734</v>
      </c>
      <c r="X376" s="102">
        <f t="shared" si="136"/>
        <v>0</v>
      </c>
      <c r="Y376" s="103">
        <f t="shared" si="137"/>
        <v>-0.34470000000000001</v>
      </c>
      <c r="Z376" s="100">
        <f t="shared" si="138"/>
        <v>-0.13688892418887255</v>
      </c>
      <c r="AA376" s="8"/>
      <c r="AB376" s="8"/>
    </row>
    <row r="377" spans="1:28" x14ac:dyDescent="0.25">
      <c r="A377" s="174" t="s">
        <v>169</v>
      </c>
      <c r="B377" s="142" t="str">
        <f t="shared" si="116"/>
        <v>REVISION OF HIP OR KNEE REPLACEMENT W MCC</v>
      </c>
      <c r="C377" s="143">
        <f t="shared" si="117"/>
        <v>4</v>
      </c>
      <c r="D377" s="143">
        <f t="shared" si="118"/>
        <v>0</v>
      </c>
      <c r="E377" s="143">
        <f t="shared" si="119"/>
        <v>103390.39999999999</v>
      </c>
      <c r="F377" s="143">
        <f t="shared" si="120"/>
        <v>31993.17</v>
      </c>
      <c r="G377" s="159">
        <f t="shared" si="121"/>
        <v>4.25</v>
      </c>
      <c r="H377" s="98"/>
      <c r="I377" s="208">
        <f t="shared" si="122"/>
        <v>4</v>
      </c>
      <c r="J377" s="144">
        <f t="shared" si="123"/>
        <v>103390.39999999999</v>
      </c>
      <c r="K377" s="144">
        <f t="shared" si="124"/>
        <v>31993.17</v>
      </c>
      <c r="L377" s="145">
        <f t="shared" si="125"/>
        <v>8.3000000000000007</v>
      </c>
      <c r="M377" s="145">
        <f t="shared" si="126"/>
        <v>2.0499999999999998</v>
      </c>
      <c r="N377" s="145">
        <f t="shared" si="127"/>
        <v>6.6</v>
      </c>
      <c r="O377" s="146">
        <f t="shared" si="128"/>
        <v>0</v>
      </c>
      <c r="P377" s="147">
        <f t="shared" si="129"/>
        <v>4.2511000000000001</v>
      </c>
      <c r="Q377" s="147">
        <f t="shared" si="130"/>
        <v>5.2213000000000003</v>
      </c>
      <c r="R377" s="161" t="str">
        <f t="shared" si="131"/>
        <v>M</v>
      </c>
      <c r="S377" s="98"/>
      <c r="T377" s="185" t="str">
        <f t="shared" si="132"/>
        <v>M</v>
      </c>
      <c r="U377" s="147">
        <f t="shared" si="133"/>
        <v>7.9424000000000001</v>
      </c>
      <c r="V377" s="147">
        <f t="shared" si="134"/>
        <v>7.3250000000000002</v>
      </c>
      <c r="W377" s="147">
        <f t="shared" si="135"/>
        <v>7.3250000000000002</v>
      </c>
      <c r="X377" s="147">
        <f t="shared" si="136"/>
        <v>0</v>
      </c>
      <c r="Y377" s="104">
        <f t="shared" si="137"/>
        <v>-0.61739999999999995</v>
      </c>
      <c r="Z377" s="101">
        <f t="shared" si="138"/>
        <v>-7.7734689766317477E-2</v>
      </c>
      <c r="AA377" s="8"/>
      <c r="AB377" s="8"/>
    </row>
    <row r="378" spans="1:28" x14ac:dyDescent="0.25">
      <c r="A378" s="172" t="s">
        <v>170</v>
      </c>
      <c r="B378" s="52" t="str">
        <f t="shared" si="116"/>
        <v>REVISION OF HIP OR KNEE REPLACEMENT W CC</v>
      </c>
      <c r="C378" s="49">
        <f t="shared" si="117"/>
        <v>69</v>
      </c>
      <c r="D378" s="49">
        <f t="shared" si="118"/>
        <v>6</v>
      </c>
      <c r="E378" s="49">
        <f t="shared" si="119"/>
        <v>65491.08</v>
      </c>
      <c r="F378" s="49">
        <f t="shared" si="120"/>
        <v>26103.14</v>
      </c>
      <c r="G378" s="158">
        <f t="shared" si="121"/>
        <v>4.0599999999999996</v>
      </c>
      <c r="H378" s="98"/>
      <c r="I378" s="207">
        <f t="shared" si="122"/>
        <v>69</v>
      </c>
      <c r="J378" s="108">
        <f t="shared" si="123"/>
        <v>65491.08</v>
      </c>
      <c r="K378" s="108">
        <f t="shared" si="124"/>
        <v>26103.14</v>
      </c>
      <c r="L378" s="106">
        <f t="shared" si="125"/>
        <v>4.0599999999999996</v>
      </c>
      <c r="M378" s="106">
        <f t="shared" si="126"/>
        <v>1.9</v>
      </c>
      <c r="N378" s="106">
        <f t="shared" si="127"/>
        <v>3.59</v>
      </c>
      <c r="O378" s="12">
        <f t="shared" si="128"/>
        <v>1</v>
      </c>
      <c r="P378" s="102">
        <f t="shared" si="129"/>
        <v>2.6928000000000001</v>
      </c>
      <c r="Q378" s="102">
        <f t="shared" si="130"/>
        <v>2.7496999999999998</v>
      </c>
      <c r="R378" s="160" t="str">
        <f t="shared" si="131"/>
        <v>A</v>
      </c>
      <c r="S378" s="98"/>
      <c r="T378" s="184" t="str">
        <f t="shared" si="132"/>
        <v>A</v>
      </c>
      <c r="U378" s="102">
        <f t="shared" si="133"/>
        <v>4.0167000000000002</v>
      </c>
      <c r="V378" s="102">
        <f t="shared" si="134"/>
        <v>3.8576000000000001</v>
      </c>
      <c r="W378" s="102">
        <f t="shared" si="135"/>
        <v>3.8576000000000001</v>
      </c>
      <c r="X378" s="102">
        <f t="shared" si="136"/>
        <v>0</v>
      </c>
      <c r="Y378" s="103">
        <f t="shared" si="137"/>
        <v>-0.15910000000000002</v>
      </c>
      <c r="Z378" s="100">
        <f t="shared" si="138"/>
        <v>-3.9609629795603361E-2</v>
      </c>
      <c r="AA378" s="8"/>
      <c r="AB378" s="8"/>
    </row>
    <row r="379" spans="1:28" x14ac:dyDescent="0.25">
      <c r="A379" s="172" t="s">
        <v>172</v>
      </c>
      <c r="B379" s="52" t="str">
        <f t="shared" si="116"/>
        <v>REVISION OF HIP OR KNEE REPLACEMENT W/O CC/MCC</v>
      </c>
      <c r="C379" s="49">
        <f t="shared" si="117"/>
        <v>48</v>
      </c>
      <c r="D379" s="49">
        <f t="shared" si="118"/>
        <v>3</v>
      </c>
      <c r="E379" s="49">
        <f t="shared" si="119"/>
        <v>50477.67</v>
      </c>
      <c r="F379" s="49">
        <f t="shared" si="120"/>
        <v>21110.799999999999</v>
      </c>
      <c r="G379" s="158">
        <f t="shared" si="121"/>
        <v>2.38</v>
      </c>
      <c r="H379" s="98"/>
      <c r="I379" s="207">
        <f t="shared" si="122"/>
        <v>45</v>
      </c>
      <c r="J379" s="108">
        <f t="shared" si="123"/>
        <v>47287.77</v>
      </c>
      <c r="K379" s="108">
        <f t="shared" si="124"/>
        <v>17605.580000000002</v>
      </c>
      <c r="L379" s="106">
        <f t="shared" si="125"/>
        <v>2.4</v>
      </c>
      <c r="M379" s="106">
        <f t="shared" si="126"/>
        <v>1.87</v>
      </c>
      <c r="N379" s="106">
        <f t="shared" si="127"/>
        <v>2.0299999999999998</v>
      </c>
      <c r="O379" s="12">
        <f t="shared" si="128"/>
        <v>1</v>
      </c>
      <c r="P379" s="102">
        <f t="shared" si="129"/>
        <v>1.9442999999999999</v>
      </c>
      <c r="Q379" s="102">
        <f t="shared" si="130"/>
        <v>1.9854000000000001</v>
      </c>
      <c r="R379" s="160" t="str">
        <f t="shared" si="131"/>
        <v>A</v>
      </c>
      <c r="S379" s="98"/>
      <c r="T379" s="184" t="str">
        <f t="shared" si="132"/>
        <v>A</v>
      </c>
      <c r="U379" s="102">
        <f t="shared" si="133"/>
        <v>3.0367999999999999</v>
      </c>
      <c r="V379" s="102">
        <f t="shared" si="134"/>
        <v>2.7852999999999999</v>
      </c>
      <c r="W379" s="102">
        <f t="shared" si="135"/>
        <v>2.7852999999999999</v>
      </c>
      <c r="X379" s="102">
        <f t="shared" si="136"/>
        <v>0</v>
      </c>
      <c r="Y379" s="103">
        <f t="shared" si="137"/>
        <v>-0.25150000000000006</v>
      </c>
      <c r="Z379" s="100">
        <f t="shared" si="138"/>
        <v>-8.2817439409905186E-2</v>
      </c>
      <c r="AA379" s="8"/>
      <c r="AB379" s="8"/>
    </row>
    <row r="380" spans="1:28" x14ac:dyDescent="0.25">
      <c r="A380" s="172" t="s">
        <v>173</v>
      </c>
      <c r="B380" s="52" t="str">
        <f t="shared" si="116"/>
        <v>MAJOR HIP AND KNEE JOINT REPLACEMENT OR REATTACHMENT OF LOWER EXTREMITY W MCC OR TOTAL ANKLE REPLACEMENT</v>
      </c>
      <c r="C380" s="49">
        <f t="shared" si="117"/>
        <v>44</v>
      </c>
      <c r="D380" s="49">
        <f t="shared" si="118"/>
        <v>4</v>
      </c>
      <c r="E380" s="49">
        <f t="shared" si="119"/>
        <v>69293.62</v>
      </c>
      <c r="F380" s="49">
        <f t="shared" si="120"/>
        <v>26142.720000000001</v>
      </c>
      <c r="G380" s="158">
        <f t="shared" si="121"/>
        <v>6</v>
      </c>
      <c r="H380" s="98"/>
      <c r="I380" s="207">
        <f t="shared" si="122"/>
        <v>40</v>
      </c>
      <c r="J380" s="108">
        <f t="shared" si="123"/>
        <v>62833.14</v>
      </c>
      <c r="K380" s="108">
        <f t="shared" si="124"/>
        <v>16950.400000000001</v>
      </c>
      <c r="L380" s="106">
        <f t="shared" si="125"/>
        <v>4.8499999999999996</v>
      </c>
      <c r="M380" s="106">
        <f t="shared" si="126"/>
        <v>5.2</v>
      </c>
      <c r="N380" s="106">
        <f t="shared" si="127"/>
        <v>3.11</v>
      </c>
      <c r="O380" s="12">
        <f t="shared" si="128"/>
        <v>1</v>
      </c>
      <c r="P380" s="102">
        <f t="shared" si="129"/>
        <v>2.5834999999999999</v>
      </c>
      <c r="Q380" s="102">
        <f t="shared" si="130"/>
        <v>2.6381000000000001</v>
      </c>
      <c r="R380" s="160" t="str">
        <f t="shared" si="131"/>
        <v>A</v>
      </c>
      <c r="S380" s="98"/>
      <c r="T380" s="184" t="str">
        <f t="shared" si="132"/>
        <v>A</v>
      </c>
      <c r="U380" s="102">
        <f t="shared" si="133"/>
        <v>3.6212</v>
      </c>
      <c r="V380" s="102">
        <f t="shared" si="134"/>
        <v>3.7010000000000001</v>
      </c>
      <c r="W380" s="102">
        <f t="shared" si="135"/>
        <v>3.7010000000000001</v>
      </c>
      <c r="X380" s="102">
        <f t="shared" si="136"/>
        <v>0</v>
      </c>
      <c r="Y380" s="103">
        <f t="shared" si="137"/>
        <v>7.9800000000000093E-2</v>
      </c>
      <c r="Z380" s="100">
        <f t="shared" si="138"/>
        <v>2.2036893847343447E-2</v>
      </c>
      <c r="AA380" s="8"/>
      <c r="AB380" s="8"/>
    </row>
    <row r="381" spans="1:28" x14ac:dyDescent="0.25">
      <c r="A381" s="172" t="s">
        <v>174</v>
      </c>
      <c r="B381" s="52" t="str">
        <f t="shared" si="116"/>
        <v>MAJOR HIP AND KNEE JOINT REPLACEMENT OR REATTACHMENT OF LOWER EXTREMITY W/O MCC</v>
      </c>
      <c r="C381" s="49">
        <f t="shared" si="117"/>
        <v>1918</v>
      </c>
      <c r="D381" s="49">
        <f t="shared" si="118"/>
        <v>82</v>
      </c>
      <c r="E381" s="49">
        <f t="shared" si="119"/>
        <v>39903.85</v>
      </c>
      <c r="F381" s="49">
        <f t="shared" si="120"/>
        <v>12437.69</v>
      </c>
      <c r="G381" s="158">
        <f t="shared" si="121"/>
        <v>2.29</v>
      </c>
      <c r="H381" s="98"/>
      <c r="I381" s="207">
        <f t="shared" si="122"/>
        <v>1886</v>
      </c>
      <c r="J381" s="108">
        <f t="shared" si="123"/>
        <v>39000.11</v>
      </c>
      <c r="K381" s="108">
        <f t="shared" si="124"/>
        <v>10181.620000000001</v>
      </c>
      <c r="L381" s="106">
        <f t="shared" si="125"/>
        <v>2.21</v>
      </c>
      <c r="M381" s="106">
        <f t="shared" si="126"/>
        <v>1.1200000000000001</v>
      </c>
      <c r="N381" s="106">
        <f t="shared" si="127"/>
        <v>1.97</v>
      </c>
      <c r="O381" s="12">
        <f t="shared" si="128"/>
        <v>1</v>
      </c>
      <c r="P381" s="102">
        <f t="shared" si="129"/>
        <v>1.6035999999999999</v>
      </c>
      <c r="Q381" s="102">
        <f t="shared" si="130"/>
        <v>1.6374</v>
      </c>
      <c r="R381" s="160" t="str">
        <f t="shared" si="131"/>
        <v>A</v>
      </c>
      <c r="S381" s="98"/>
      <c r="T381" s="184" t="str">
        <f t="shared" si="132"/>
        <v>A</v>
      </c>
      <c r="U381" s="102">
        <f t="shared" si="133"/>
        <v>2.3877000000000002</v>
      </c>
      <c r="V381" s="102">
        <f t="shared" si="134"/>
        <v>2.2970999999999999</v>
      </c>
      <c r="W381" s="102">
        <f t="shared" si="135"/>
        <v>2.2970999999999999</v>
      </c>
      <c r="X381" s="102">
        <f t="shared" si="136"/>
        <v>0</v>
      </c>
      <c r="Y381" s="103">
        <f t="shared" si="137"/>
        <v>-9.0600000000000236E-2</v>
      </c>
      <c r="Z381" s="100">
        <f t="shared" si="138"/>
        <v>-3.7944465385098727E-2</v>
      </c>
      <c r="AA381" s="8"/>
      <c r="AB381" s="8"/>
    </row>
    <row r="382" spans="1:28" x14ac:dyDescent="0.25">
      <c r="A382" s="174" t="s">
        <v>175</v>
      </c>
      <c r="B382" s="142" t="str">
        <f t="shared" si="116"/>
        <v>CERVICAL SPINAL FUSION W MCC</v>
      </c>
      <c r="C382" s="143">
        <f t="shared" si="117"/>
        <v>18</v>
      </c>
      <c r="D382" s="143">
        <f t="shared" si="118"/>
        <v>6</v>
      </c>
      <c r="E382" s="143">
        <f t="shared" si="119"/>
        <v>85034.57</v>
      </c>
      <c r="F382" s="143">
        <f t="shared" si="120"/>
        <v>65674.17</v>
      </c>
      <c r="G382" s="159">
        <f t="shared" si="121"/>
        <v>8.67</v>
      </c>
      <c r="H382" s="98"/>
      <c r="I382" s="208">
        <f t="shared" si="122"/>
        <v>16</v>
      </c>
      <c r="J382" s="144">
        <f t="shared" si="123"/>
        <v>66460.37</v>
      </c>
      <c r="K382" s="144">
        <f t="shared" si="124"/>
        <v>41799.85</v>
      </c>
      <c r="L382" s="145">
        <f t="shared" si="125"/>
        <v>3.38</v>
      </c>
      <c r="M382" s="145">
        <f t="shared" si="126"/>
        <v>4.4800000000000004</v>
      </c>
      <c r="N382" s="145">
        <f t="shared" si="127"/>
        <v>2.0499999999999998</v>
      </c>
      <c r="O382" s="146">
        <f t="shared" si="128"/>
        <v>1</v>
      </c>
      <c r="P382" s="147">
        <f t="shared" si="129"/>
        <v>2.7326999999999999</v>
      </c>
      <c r="Q382" s="147">
        <f t="shared" si="130"/>
        <v>2.7904</v>
      </c>
      <c r="R382" s="161" t="str">
        <f t="shared" si="131"/>
        <v>A</v>
      </c>
      <c r="S382" s="98"/>
      <c r="T382" s="185" t="str">
        <f t="shared" si="132"/>
        <v>A</v>
      </c>
      <c r="U382" s="147">
        <f t="shared" si="133"/>
        <v>5.0646000000000004</v>
      </c>
      <c r="V382" s="147">
        <f t="shared" si="134"/>
        <v>3.9146999999999998</v>
      </c>
      <c r="W382" s="147">
        <f t="shared" si="135"/>
        <v>3.9146999999999998</v>
      </c>
      <c r="X382" s="147">
        <f t="shared" si="136"/>
        <v>0</v>
      </c>
      <c r="Y382" s="104">
        <f t="shared" si="137"/>
        <v>-1.1499000000000006</v>
      </c>
      <c r="Z382" s="101">
        <f t="shared" si="138"/>
        <v>-0.22704655846463698</v>
      </c>
      <c r="AA382" s="8"/>
      <c r="AB382" s="8"/>
    </row>
    <row r="383" spans="1:28" x14ac:dyDescent="0.25">
      <c r="A383" s="172" t="s">
        <v>176</v>
      </c>
      <c r="B383" s="52" t="str">
        <f t="shared" si="116"/>
        <v>CERVICAL SPINAL FUSION W CC</v>
      </c>
      <c r="C383" s="49">
        <f t="shared" si="117"/>
        <v>165</v>
      </c>
      <c r="D383" s="49">
        <f t="shared" si="118"/>
        <v>6</v>
      </c>
      <c r="E383" s="49">
        <f t="shared" si="119"/>
        <v>53742.48</v>
      </c>
      <c r="F383" s="49">
        <f t="shared" si="120"/>
        <v>26276.63</v>
      </c>
      <c r="G383" s="158">
        <f t="shared" si="121"/>
        <v>2.5</v>
      </c>
      <c r="H383" s="98"/>
      <c r="I383" s="207">
        <f t="shared" si="122"/>
        <v>162</v>
      </c>
      <c r="J383" s="108">
        <f t="shared" si="123"/>
        <v>51977.89</v>
      </c>
      <c r="K383" s="108">
        <f t="shared" si="124"/>
        <v>23022.639999999999</v>
      </c>
      <c r="L383" s="106">
        <f t="shared" si="125"/>
        <v>2.38</v>
      </c>
      <c r="M383" s="106">
        <f t="shared" si="126"/>
        <v>2.4</v>
      </c>
      <c r="N383" s="106">
        <f t="shared" si="127"/>
        <v>1.76</v>
      </c>
      <c r="O383" s="12">
        <f t="shared" si="128"/>
        <v>1</v>
      </c>
      <c r="P383" s="102">
        <f t="shared" si="129"/>
        <v>2.1372</v>
      </c>
      <c r="Q383" s="102">
        <f t="shared" si="130"/>
        <v>2.1823999999999999</v>
      </c>
      <c r="R383" s="160" t="str">
        <f t="shared" si="131"/>
        <v>A</v>
      </c>
      <c r="S383" s="98"/>
      <c r="T383" s="184" t="str">
        <f t="shared" si="132"/>
        <v>A</v>
      </c>
      <c r="U383" s="102">
        <f t="shared" si="133"/>
        <v>3.4481999999999999</v>
      </c>
      <c r="V383" s="102">
        <f t="shared" si="134"/>
        <v>3.0617000000000001</v>
      </c>
      <c r="W383" s="102">
        <f t="shared" si="135"/>
        <v>3.0617000000000001</v>
      </c>
      <c r="X383" s="102">
        <f t="shared" si="136"/>
        <v>0</v>
      </c>
      <c r="Y383" s="103">
        <f t="shared" si="137"/>
        <v>-0.38649999999999984</v>
      </c>
      <c r="Z383" s="100">
        <f t="shared" si="138"/>
        <v>-0.11208746592425028</v>
      </c>
      <c r="AA383" s="8"/>
      <c r="AB383" s="8"/>
    </row>
    <row r="384" spans="1:28" x14ac:dyDescent="0.25">
      <c r="A384" s="172" t="s">
        <v>177</v>
      </c>
      <c r="B384" s="52" t="str">
        <f t="shared" si="116"/>
        <v>CERVICAL SPINAL FUSION W/O CC/MCC</v>
      </c>
      <c r="C384" s="49">
        <f t="shared" si="117"/>
        <v>284</v>
      </c>
      <c r="D384" s="49">
        <f t="shared" si="118"/>
        <v>0</v>
      </c>
      <c r="E384" s="49">
        <f t="shared" si="119"/>
        <v>42169.38</v>
      </c>
      <c r="F384" s="49">
        <f t="shared" si="120"/>
        <v>20689.37</v>
      </c>
      <c r="G384" s="158">
        <f t="shared" si="121"/>
        <v>1.35</v>
      </c>
      <c r="H384" s="98"/>
      <c r="I384" s="207">
        <f t="shared" si="122"/>
        <v>278</v>
      </c>
      <c r="J384" s="108">
        <f t="shared" si="123"/>
        <v>40242.11</v>
      </c>
      <c r="K384" s="108">
        <f t="shared" si="124"/>
        <v>15905.88</v>
      </c>
      <c r="L384" s="106">
        <f t="shared" si="125"/>
        <v>1.33</v>
      </c>
      <c r="M384" s="106">
        <f t="shared" si="126"/>
        <v>0.87</v>
      </c>
      <c r="N384" s="106">
        <f t="shared" si="127"/>
        <v>1.2</v>
      </c>
      <c r="O384" s="12">
        <f t="shared" si="128"/>
        <v>1</v>
      </c>
      <c r="P384" s="102">
        <f t="shared" si="129"/>
        <v>1.6546000000000001</v>
      </c>
      <c r="Q384" s="102">
        <f t="shared" si="130"/>
        <v>1.6895</v>
      </c>
      <c r="R384" s="160" t="str">
        <f t="shared" si="131"/>
        <v>A</v>
      </c>
      <c r="S384" s="98"/>
      <c r="T384" s="184" t="str">
        <f t="shared" si="132"/>
        <v>A</v>
      </c>
      <c r="U384" s="102">
        <f t="shared" si="133"/>
        <v>2.4093</v>
      </c>
      <c r="V384" s="102">
        <f t="shared" si="134"/>
        <v>2.3702000000000001</v>
      </c>
      <c r="W384" s="102">
        <f t="shared" si="135"/>
        <v>2.3702000000000001</v>
      </c>
      <c r="X384" s="102">
        <f t="shared" si="136"/>
        <v>0</v>
      </c>
      <c r="Y384" s="103">
        <f t="shared" si="137"/>
        <v>-3.9099999999999913E-2</v>
      </c>
      <c r="Z384" s="100">
        <f t="shared" si="138"/>
        <v>-1.6228780143610139E-2</v>
      </c>
      <c r="AA384" s="8"/>
      <c r="AB384" s="8"/>
    </row>
    <row r="385" spans="1:28" x14ac:dyDescent="0.25">
      <c r="A385" s="172" t="s">
        <v>178</v>
      </c>
      <c r="B385" s="52" t="str">
        <f t="shared" si="116"/>
        <v>AMPUTATION FOR MUSCULOSKELETAL SYS &amp; CONN TISSUE DIS W MCC</v>
      </c>
      <c r="C385" s="49">
        <f t="shared" si="117"/>
        <v>14</v>
      </c>
      <c r="D385" s="49">
        <f t="shared" si="118"/>
        <v>7</v>
      </c>
      <c r="E385" s="49">
        <f t="shared" si="119"/>
        <v>48449.120000000003</v>
      </c>
      <c r="F385" s="49">
        <f t="shared" si="120"/>
        <v>23063.38</v>
      </c>
      <c r="G385" s="158">
        <f t="shared" si="121"/>
        <v>9.36</v>
      </c>
      <c r="H385" s="98"/>
      <c r="I385" s="207">
        <f t="shared" si="122"/>
        <v>14</v>
      </c>
      <c r="J385" s="108">
        <f t="shared" si="123"/>
        <v>48449.120000000003</v>
      </c>
      <c r="K385" s="108">
        <f t="shared" si="124"/>
        <v>23063.38</v>
      </c>
      <c r="L385" s="106">
        <f t="shared" si="125"/>
        <v>9.36</v>
      </c>
      <c r="M385" s="106">
        <f t="shared" si="126"/>
        <v>4.7300000000000004</v>
      </c>
      <c r="N385" s="106">
        <f t="shared" si="127"/>
        <v>8.0500000000000007</v>
      </c>
      <c r="O385" s="12">
        <f t="shared" si="128"/>
        <v>1</v>
      </c>
      <c r="P385" s="102">
        <f t="shared" si="129"/>
        <v>1.9921</v>
      </c>
      <c r="Q385" s="102">
        <f t="shared" si="130"/>
        <v>2.0341999999999998</v>
      </c>
      <c r="R385" s="160" t="str">
        <f t="shared" si="131"/>
        <v>A</v>
      </c>
      <c r="S385" s="98"/>
      <c r="T385" s="184" t="str">
        <f t="shared" si="132"/>
        <v>A</v>
      </c>
      <c r="U385" s="102">
        <f t="shared" si="133"/>
        <v>3.7898999999999998</v>
      </c>
      <c r="V385" s="102">
        <f t="shared" si="134"/>
        <v>2.8538000000000001</v>
      </c>
      <c r="W385" s="102">
        <f t="shared" si="135"/>
        <v>2.8538000000000001</v>
      </c>
      <c r="X385" s="102">
        <f t="shared" si="136"/>
        <v>0</v>
      </c>
      <c r="Y385" s="103">
        <f t="shared" si="137"/>
        <v>-0.93609999999999971</v>
      </c>
      <c r="Z385" s="100">
        <f t="shared" si="138"/>
        <v>-0.24699860154621486</v>
      </c>
      <c r="AA385" s="8"/>
      <c r="AB385" s="8"/>
    </row>
    <row r="386" spans="1:28" x14ac:dyDescent="0.25">
      <c r="A386" s="172" t="s">
        <v>179</v>
      </c>
      <c r="B386" s="52" t="str">
        <f t="shared" si="116"/>
        <v>AMPUTATION FOR MUSCULOSKELETAL SYS &amp; CONN TISSUE DIS W CC</v>
      </c>
      <c r="C386" s="49">
        <f t="shared" si="117"/>
        <v>28</v>
      </c>
      <c r="D386" s="49">
        <f t="shared" si="118"/>
        <v>7</v>
      </c>
      <c r="E386" s="49">
        <f t="shared" si="119"/>
        <v>45502.19</v>
      </c>
      <c r="F386" s="49">
        <f t="shared" si="120"/>
        <v>28431.47</v>
      </c>
      <c r="G386" s="158">
        <f t="shared" si="121"/>
        <v>9.32</v>
      </c>
      <c r="H386" s="98"/>
      <c r="I386" s="207">
        <f t="shared" si="122"/>
        <v>26</v>
      </c>
      <c r="J386" s="108">
        <f t="shared" si="123"/>
        <v>39319.94</v>
      </c>
      <c r="K386" s="108">
        <f t="shared" si="124"/>
        <v>18078.599999999999</v>
      </c>
      <c r="L386" s="106">
        <f t="shared" si="125"/>
        <v>7.81</v>
      </c>
      <c r="M386" s="106">
        <f t="shared" si="126"/>
        <v>4.2300000000000004</v>
      </c>
      <c r="N386" s="106">
        <f t="shared" si="127"/>
        <v>6.37</v>
      </c>
      <c r="O386" s="12">
        <f t="shared" si="128"/>
        <v>1</v>
      </c>
      <c r="P386" s="102">
        <f t="shared" si="129"/>
        <v>1.6167</v>
      </c>
      <c r="Q386" s="102">
        <f t="shared" si="130"/>
        <v>1.6509</v>
      </c>
      <c r="R386" s="160" t="str">
        <f t="shared" si="131"/>
        <v>A</v>
      </c>
      <c r="S386" s="98"/>
      <c r="T386" s="184" t="str">
        <f t="shared" si="132"/>
        <v>A</v>
      </c>
      <c r="U386" s="102">
        <f t="shared" si="133"/>
        <v>2.5003000000000002</v>
      </c>
      <c r="V386" s="102">
        <f t="shared" si="134"/>
        <v>2.3159999999999998</v>
      </c>
      <c r="W386" s="102">
        <f t="shared" si="135"/>
        <v>2.3159999999999998</v>
      </c>
      <c r="X386" s="102">
        <f t="shared" si="136"/>
        <v>0</v>
      </c>
      <c r="Y386" s="103">
        <f t="shared" si="137"/>
        <v>-0.18430000000000035</v>
      </c>
      <c r="Z386" s="100">
        <f t="shared" si="138"/>
        <v>-7.3711154661440764E-2</v>
      </c>
      <c r="AA386" s="8"/>
      <c r="AB386" s="8"/>
    </row>
    <row r="387" spans="1:28" x14ac:dyDescent="0.25">
      <c r="A387" s="174" t="s">
        <v>180</v>
      </c>
      <c r="B387" s="142" t="str">
        <f t="shared" si="116"/>
        <v>AMPUTATION FOR MUSCULOSKELETAL SYS &amp; CONN TISSUE DIS W/O CC/MCC</v>
      </c>
      <c r="C387" s="143">
        <f t="shared" si="117"/>
        <v>9</v>
      </c>
      <c r="D387" s="143">
        <f t="shared" si="118"/>
        <v>0</v>
      </c>
      <c r="E387" s="143">
        <f t="shared" si="119"/>
        <v>31585.68</v>
      </c>
      <c r="F387" s="143">
        <f t="shared" si="120"/>
        <v>16502.509999999998</v>
      </c>
      <c r="G387" s="159">
        <f t="shared" si="121"/>
        <v>7.56</v>
      </c>
      <c r="H387" s="98"/>
      <c r="I387" s="208">
        <f t="shared" si="122"/>
        <v>9</v>
      </c>
      <c r="J387" s="144">
        <f t="shared" si="123"/>
        <v>31585.68</v>
      </c>
      <c r="K387" s="144">
        <f t="shared" si="124"/>
        <v>16502.509999999998</v>
      </c>
      <c r="L387" s="145">
        <f t="shared" si="125"/>
        <v>4</v>
      </c>
      <c r="M387" s="145">
        <f t="shared" si="126"/>
        <v>5.76</v>
      </c>
      <c r="N387" s="145">
        <f t="shared" si="127"/>
        <v>3.1</v>
      </c>
      <c r="O387" s="146">
        <f t="shared" si="128"/>
        <v>0</v>
      </c>
      <c r="P387" s="147">
        <f t="shared" si="129"/>
        <v>1.2987</v>
      </c>
      <c r="Q387" s="147">
        <f t="shared" si="130"/>
        <v>1.175</v>
      </c>
      <c r="R387" s="161" t="str">
        <f t="shared" si="131"/>
        <v>M</v>
      </c>
      <c r="S387" s="98"/>
      <c r="T387" s="185" t="str">
        <f t="shared" si="132"/>
        <v>A</v>
      </c>
      <c r="U387" s="147">
        <f t="shared" si="133"/>
        <v>1.3030999999999999</v>
      </c>
      <c r="V387" s="147">
        <f t="shared" si="134"/>
        <v>1.6484000000000001</v>
      </c>
      <c r="W387" s="147">
        <f t="shared" si="135"/>
        <v>1.6484000000000001</v>
      </c>
      <c r="X387" s="147">
        <f t="shared" si="136"/>
        <v>0</v>
      </c>
      <c r="Y387" s="104">
        <f t="shared" si="137"/>
        <v>0.34530000000000016</v>
      </c>
      <c r="Z387" s="101">
        <f t="shared" si="138"/>
        <v>0.2649835008825111</v>
      </c>
      <c r="AA387" s="8"/>
      <c r="AB387" s="8"/>
    </row>
    <row r="388" spans="1:28" x14ac:dyDescent="0.25">
      <c r="A388" s="172" t="s">
        <v>181</v>
      </c>
      <c r="B388" s="52" t="str">
        <f t="shared" si="116"/>
        <v>BIOPSIES OF MUSCULOSKELETAL SYSTEM &amp; CONNECTIVE TISSUE W MCC</v>
      </c>
      <c r="C388" s="49">
        <f t="shared" si="117"/>
        <v>18</v>
      </c>
      <c r="D388" s="49">
        <f t="shared" si="118"/>
        <v>0</v>
      </c>
      <c r="E388" s="49">
        <f t="shared" si="119"/>
        <v>57771.33</v>
      </c>
      <c r="F388" s="49">
        <f t="shared" si="120"/>
        <v>38389.199999999997</v>
      </c>
      <c r="G388" s="158">
        <f t="shared" si="121"/>
        <v>12.11</v>
      </c>
      <c r="H388" s="98"/>
      <c r="I388" s="207">
        <f t="shared" si="122"/>
        <v>17</v>
      </c>
      <c r="J388" s="108">
        <f t="shared" si="123"/>
        <v>50261.33</v>
      </c>
      <c r="K388" s="108">
        <f t="shared" si="124"/>
        <v>23349.94</v>
      </c>
      <c r="L388" s="106">
        <f t="shared" si="125"/>
        <v>11.59</v>
      </c>
      <c r="M388" s="106">
        <f t="shared" si="126"/>
        <v>8.66</v>
      </c>
      <c r="N388" s="106">
        <f t="shared" si="127"/>
        <v>9.67</v>
      </c>
      <c r="O388" s="12">
        <f t="shared" si="128"/>
        <v>1</v>
      </c>
      <c r="P388" s="102">
        <f t="shared" si="129"/>
        <v>2.0666000000000002</v>
      </c>
      <c r="Q388" s="102">
        <f t="shared" si="130"/>
        <v>2.1103000000000001</v>
      </c>
      <c r="R388" s="160" t="str">
        <f t="shared" si="131"/>
        <v>A</v>
      </c>
      <c r="S388" s="98"/>
      <c r="T388" s="184" t="str">
        <f t="shared" si="132"/>
        <v>A</v>
      </c>
      <c r="U388" s="102">
        <f t="shared" si="133"/>
        <v>3.1608000000000001</v>
      </c>
      <c r="V388" s="102">
        <f t="shared" si="134"/>
        <v>2.9605000000000001</v>
      </c>
      <c r="W388" s="102">
        <f t="shared" si="135"/>
        <v>2.9605000000000001</v>
      </c>
      <c r="X388" s="102">
        <f t="shared" si="136"/>
        <v>0</v>
      </c>
      <c r="Y388" s="103">
        <f t="shared" si="137"/>
        <v>-0.20029999999999992</v>
      </c>
      <c r="Z388" s="100">
        <f t="shared" si="138"/>
        <v>-6.3370032903062493E-2</v>
      </c>
      <c r="AA388" s="8"/>
      <c r="AB388" s="8"/>
    </row>
    <row r="389" spans="1:28" x14ac:dyDescent="0.25">
      <c r="A389" s="172" t="s">
        <v>182</v>
      </c>
      <c r="B389" s="52" t="str">
        <f t="shared" si="116"/>
        <v>BIOPSIES OF MUSCULOSKELETAL SYSTEM &amp; CONNECTIVE TISSUE W CC</v>
      </c>
      <c r="C389" s="49">
        <f t="shared" si="117"/>
        <v>72</v>
      </c>
      <c r="D389" s="49">
        <f t="shared" si="118"/>
        <v>4</v>
      </c>
      <c r="E389" s="49">
        <f t="shared" si="119"/>
        <v>46154.91</v>
      </c>
      <c r="F389" s="49">
        <f t="shared" si="120"/>
        <v>23711.26</v>
      </c>
      <c r="G389" s="158">
        <f t="shared" si="121"/>
        <v>9.64</v>
      </c>
      <c r="H389" s="98"/>
      <c r="I389" s="207">
        <f t="shared" si="122"/>
        <v>71</v>
      </c>
      <c r="J389" s="108">
        <f t="shared" si="123"/>
        <v>44362.26</v>
      </c>
      <c r="K389" s="108">
        <f t="shared" si="124"/>
        <v>18405.55</v>
      </c>
      <c r="L389" s="106">
        <f t="shared" si="125"/>
        <v>8.9</v>
      </c>
      <c r="M389" s="106">
        <f t="shared" si="126"/>
        <v>7.98</v>
      </c>
      <c r="N389" s="106">
        <f t="shared" si="127"/>
        <v>6.79</v>
      </c>
      <c r="O389" s="12">
        <f t="shared" si="128"/>
        <v>1</v>
      </c>
      <c r="P389" s="102">
        <f t="shared" si="129"/>
        <v>1.8240000000000001</v>
      </c>
      <c r="Q389" s="102">
        <f t="shared" si="130"/>
        <v>1.8626</v>
      </c>
      <c r="R389" s="160" t="str">
        <f t="shared" si="131"/>
        <v>A</v>
      </c>
      <c r="S389" s="98"/>
      <c r="T389" s="184" t="str">
        <f t="shared" si="132"/>
        <v>A</v>
      </c>
      <c r="U389" s="102">
        <f t="shared" si="133"/>
        <v>2.4340000000000002</v>
      </c>
      <c r="V389" s="102">
        <f t="shared" si="134"/>
        <v>2.613</v>
      </c>
      <c r="W389" s="102">
        <f t="shared" si="135"/>
        <v>2.613</v>
      </c>
      <c r="X389" s="102">
        <f t="shared" si="136"/>
        <v>0</v>
      </c>
      <c r="Y389" s="103">
        <f t="shared" si="137"/>
        <v>0.17899999999999983</v>
      </c>
      <c r="Z389" s="100">
        <f t="shared" si="138"/>
        <v>7.3541495480690139E-2</v>
      </c>
      <c r="AA389" s="8"/>
      <c r="AB389" s="8"/>
    </row>
    <row r="390" spans="1:28" x14ac:dyDescent="0.25">
      <c r="A390" s="172" t="s">
        <v>183</v>
      </c>
      <c r="B390" s="52" t="str">
        <f t="shared" si="116"/>
        <v>BIOPSIES OF MUSCULOSKELETAL SYSTEM &amp; CONNECTIVE TISSUE W/O CC/MCC</v>
      </c>
      <c r="C390" s="49">
        <f t="shared" si="117"/>
        <v>17</v>
      </c>
      <c r="D390" s="49">
        <f t="shared" si="118"/>
        <v>1</v>
      </c>
      <c r="E390" s="49">
        <f t="shared" si="119"/>
        <v>39792.449999999997</v>
      </c>
      <c r="F390" s="49">
        <f t="shared" si="120"/>
        <v>21699.26</v>
      </c>
      <c r="G390" s="158">
        <f t="shared" si="121"/>
        <v>5.59</v>
      </c>
      <c r="H390" s="98"/>
      <c r="I390" s="207">
        <f t="shared" si="122"/>
        <v>17</v>
      </c>
      <c r="J390" s="108">
        <f t="shared" si="123"/>
        <v>39792.449999999997</v>
      </c>
      <c r="K390" s="108">
        <f t="shared" si="124"/>
        <v>21699.26</v>
      </c>
      <c r="L390" s="106">
        <f t="shared" si="125"/>
        <v>5.59</v>
      </c>
      <c r="M390" s="106">
        <f t="shared" si="126"/>
        <v>4.9000000000000004</v>
      </c>
      <c r="N390" s="106">
        <f t="shared" si="127"/>
        <v>4.16</v>
      </c>
      <c r="O390" s="12">
        <f t="shared" si="128"/>
        <v>1</v>
      </c>
      <c r="P390" s="102">
        <f t="shared" si="129"/>
        <v>1.6362000000000001</v>
      </c>
      <c r="Q390" s="102">
        <f t="shared" si="130"/>
        <v>1.6708000000000001</v>
      </c>
      <c r="R390" s="160" t="str">
        <f t="shared" si="131"/>
        <v>A</v>
      </c>
      <c r="S390" s="98"/>
      <c r="T390" s="184" t="str">
        <f t="shared" si="132"/>
        <v>A</v>
      </c>
      <c r="U390" s="102">
        <f t="shared" si="133"/>
        <v>1.8224</v>
      </c>
      <c r="V390" s="102">
        <f t="shared" si="134"/>
        <v>2.3439999999999999</v>
      </c>
      <c r="W390" s="102">
        <f t="shared" si="135"/>
        <v>2.3439999999999999</v>
      </c>
      <c r="X390" s="102">
        <f t="shared" si="136"/>
        <v>0</v>
      </c>
      <c r="Y390" s="103">
        <f t="shared" si="137"/>
        <v>0.52159999999999984</v>
      </c>
      <c r="Z390" s="100">
        <f t="shared" si="138"/>
        <v>0.2862159789288849</v>
      </c>
      <c r="AA390" s="8"/>
      <c r="AB390" s="8"/>
    </row>
    <row r="391" spans="1:28" x14ac:dyDescent="0.25">
      <c r="A391" s="172" t="s">
        <v>184</v>
      </c>
      <c r="B391" s="52" t="str">
        <f t="shared" si="116"/>
        <v>HIP &amp; FEMUR PROCEDURES EXCEPT MAJOR JOINT W MCC</v>
      </c>
      <c r="C391" s="49">
        <f t="shared" si="117"/>
        <v>44</v>
      </c>
      <c r="D391" s="49">
        <f t="shared" si="118"/>
        <v>8</v>
      </c>
      <c r="E391" s="49">
        <f t="shared" si="119"/>
        <v>85835.23</v>
      </c>
      <c r="F391" s="49">
        <f t="shared" si="120"/>
        <v>59897.99</v>
      </c>
      <c r="G391" s="158">
        <f t="shared" si="121"/>
        <v>10.34</v>
      </c>
      <c r="H391" s="98"/>
      <c r="I391" s="207">
        <f t="shared" si="122"/>
        <v>42</v>
      </c>
      <c r="J391" s="108">
        <f t="shared" si="123"/>
        <v>75934.55</v>
      </c>
      <c r="K391" s="108">
        <f t="shared" si="124"/>
        <v>37730.269999999997</v>
      </c>
      <c r="L391" s="106">
        <f t="shared" si="125"/>
        <v>8.83</v>
      </c>
      <c r="M391" s="106">
        <f t="shared" si="126"/>
        <v>6.28</v>
      </c>
      <c r="N391" s="106">
        <f t="shared" si="127"/>
        <v>6.97</v>
      </c>
      <c r="O391" s="12">
        <f t="shared" si="128"/>
        <v>1</v>
      </c>
      <c r="P391" s="102">
        <f t="shared" si="129"/>
        <v>3.1221999999999999</v>
      </c>
      <c r="Q391" s="102">
        <f t="shared" si="130"/>
        <v>3.0278999999999998</v>
      </c>
      <c r="R391" s="160" t="str">
        <f t="shared" si="131"/>
        <v>A</v>
      </c>
      <c r="S391" s="98"/>
      <c r="T391" s="184" t="str">
        <f t="shared" si="132"/>
        <v>A</v>
      </c>
      <c r="U391" s="102">
        <f t="shared" si="133"/>
        <v>4.1440000000000001</v>
      </c>
      <c r="V391" s="102">
        <f t="shared" si="134"/>
        <v>4.2477999999999998</v>
      </c>
      <c r="W391" s="102">
        <f t="shared" si="135"/>
        <v>4.2477999999999998</v>
      </c>
      <c r="X391" s="102">
        <f t="shared" si="136"/>
        <v>0</v>
      </c>
      <c r="Y391" s="103">
        <f t="shared" si="137"/>
        <v>0.10379999999999967</v>
      </c>
      <c r="Z391" s="100">
        <f t="shared" si="138"/>
        <v>2.5048262548262468E-2</v>
      </c>
      <c r="AA391" s="8"/>
      <c r="AB391" s="8"/>
    </row>
    <row r="392" spans="1:28" x14ac:dyDescent="0.25">
      <c r="A392" s="174" t="s">
        <v>185</v>
      </c>
      <c r="B392" s="142" t="str">
        <f t="shared" ref="B392:B455" si="139">VLOOKUP($A392, Data_Tab, 6, FALSE)</f>
        <v>HIP &amp; FEMUR PROCEDURES EXCEPT MAJOR JOINT W CC</v>
      </c>
      <c r="C392" s="143">
        <f t="shared" ref="C392:C455" si="140">VLOOKUP($A392, Data_Tab, 8, FALSE)</f>
        <v>162</v>
      </c>
      <c r="D392" s="143">
        <f t="shared" ref="D392:D455" si="141">VLOOKUP($A392, Data_Tab, 9, FALSE)</f>
        <v>12</v>
      </c>
      <c r="E392" s="143">
        <f t="shared" ref="E392:E455" si="142">VLOOKUP($A392, Data_Tab, 12, FALSE)</f>
        <v>45889.33</v>
      </c>
      <c r="F392" s="143">
        <f t="shared" ref="F392:F455" si="143">VLOOKUP($A392, Data_Tab, 13, FALSE)</f>
        <v>26816.25</v>
      </c>
      <c r="G392" s="159">
        <f t="shared" ref="G392:G455" si="144">VLOOKUP($A392, Data_Tab, 14, FALSE)</f>
        <v>5.44</v>
      </c>
      <c r="H392" s="98"/>
      <c r="I392" s="208">
        <f t="shared" ref="I392:I455" si="145">VLOOKUP($A392, Data_Tab, 16, FALSE)</f>
        <v>158</v>
      </c>
      <c r="J392" s="144">
        <f t="shared" ref="J392:J455" si="146">VLOOKUP($A392, Data_Tab, 17, FALSE)</f>
        <v>43087.8</v>
      </c>
      <c r="K392" s="144">
        <f t="shared" ref="K392:K455" si="147">VLOOKUP($A392, Data_Tab, 18, FALSE)</f>
        <v>20151.32</v>
      </c>
      <c r="L392" s="145">
        <f t="shared" ref="L392:L455" si="148">VLOOKUP($A392, Data_Tab, 19, FALSE)</f>
        <v>5.15</v>
      </c>
      <c r="M392" s="145">
        <f t="shared" ref="M392:M455" si="149">VLOOKUP($A392, Data_Tab, 20, FALSE)</f>
        <v>3.61</v>
      </c>
      <c r="N392" s="145">
        <f t="shared" ref="N392:N455" si="150">VLOOKUP($A392, Data_Tab, 21, FALSE)</f>
        <v>4.07</v>
      </c>
      <c r="O392" s="146">
        <f t="shared" ref="O392:O455" si="151">VLOOKUP($A392, Data_Tab, 22, FALSE)</f>
        <v>1</v>
      </c>
      <c r="P392" s="147">
        <f t="shared" ref="P392:P455" si="152">VLOOKUP($A392, Data_Tab, 23, FALSE)</f>
        <v>1.7716000000000001</v>
      </c>
      <c r="Q392" s="147">
        <f t="shared" ref="Q392:Q455" si="153">VLOOKUP($A392, Data_Tab, 32, FALSE)</f>
        <v>1.8089999999999999</v>
      </c>
      <c r="R392" s="161" t="str">
        <f t="shared" ref="R392:R455" si="154">VLOOKUP($A392, Data_Tab, 36, FALSE)</f>
        <v>A</v>
      </c>
      <c r="S392" s="98"/>
      <c r="T392" s="185" t="str">
        <f t="shared" ref="T392:T455" si="155">IFERROR(VLOOKUP($A392, Previous_Update, 5, FALSE), "")</f>
        <v>A</v>
      </c>
      <c r="U392" s="147">
        <f t="shared" ref="U392:U455" si="156">IFERROR(VLOOKUP($A392, Previous_Update, 4, FALSE), "")</f>
        <v>2.5464000000000002</v>
      </c>
      <c r="V392" s="147">
        <f t="shared" ref="V392:V455" si="157">IFERROR(VLOOKUP($A392, Data_Tab, 39, FALSE),"")</f>
        <v>2.5377999999999998</v>
      </c>
      <c r="W392" s="147">
        <f t="shared" si="135"/>
        <v>2.5377999999999998</v>
      </c>
      <c r="X392" s="147">
        <f t="shared" si="136"/>
        <v>0</v>
      </c>
      <c r="Y392" s="104">
        <f t="shared" si="137"/>
        <v>-8.6000000000003851E-3</v>
      </c>
      <c r="Z392" s="101">
        <f t="shared" si="138"/>
        <v>-3.3773169965442915E-3</v>
      </c>
      <c r="AA392" s="8"/>
      <c r="AB392" s="8"/>
    </row>
    <row r="393" spans="1:28" x14ac:dyDescent="0.25">
      <c r="A393" s="172" t="s">
        <v>186</v>
      </c>
      <c r="B393" s="52" t="str">
        <f t="shared" si="139"/>
        <v>HIP &amp; FEMUR PROCEDURES EXCEPT MAJOR JOINT W/O CC/MCC</v>
      </c>
      <c r="C393" s="49">
        <f t="shared" si="140"/>
        <v>142</v>
      </c>
      <c r="D393" s="49">
        <f t="shared" si="141"/>
        <v>8</v>
      </c>
      <c r="E393" s="49">
        <f t="shared" si="142"/>
        <v>29431.72</v>
      </c>
      <c r="F393" s="49">
        <f t="shared" si="143"/>
        <v>14833.75</v>
      </c>
      <c r="G393" s="158">
        <f t="shared" si="144"/>
        <v>2.5099999999999998</v>
      </c>
      <c r="H393" s="98"/>
      <c r="I393" s="207">
        <f t="shared" si="145"/>
        <v>139</v>
      </c>
      <c r="J393" s="108">
        <f t="shared" si="146"/>
        <v>28199.27</v>
      </c>
      <c r="K393" s="108">
        <f t="shared" si="147"/>
        <v>12360.78</v>
      </c>
      <c r="L393" s="106">
        <f t="shared" si="148"/>
        <v>2.4700000000000002</v>
      </c>
      <c r="M393" s="106">
        <f t="shared" si="149"/>
        <v>1.4</v>
      </c>
      <c r="N393" s="106">
        <f t="shared" si="150"/>
        <v>2.1</v>
      </c>
      <c r="O393" s="12">
        <f t="shared" si="151"/>
        <v>1</v>
      </c>
      <c r="P393" s="102">
        <f t="shared" si="152"/>
        <v>1.1595</v>
      </c>
      <c r="Q393" s="102">
        <f t="shared" si="153"/>
        <v>1.1839999999999999</v>
      </c>
      <c r="R393" s="160" t="str">
        <f t="shared" si="154"/>
        <v>A</v>
      </c>
      <c r="S393" s="98"/>
      <c r="T393" s="184" t="str">
        <f t="shared" si="155"/>
        <v>A</v>
      </c>
      <c r="U393" s="102">
        <f t="shared" si="156"/>
        <v>1.8110999999999999</v>
      </c>
      <c r="V393" s="102">
        <f t="shared" si="157"/>
        <v>1.661</v>
      </c>
      <c r="W393" s="102">
        <f t="shared" ref="W393:W456" si="158">IF(R393 = "Z", Q393, ROUND(Q393 * $W$5, 4))</f>
        <v>1.661</v>
      </c>
      <c r="X393" s="102">
        <f t="shared" ref="X393:X456" si="159">W393 - V393</f>
        <v>0</v>
      </c>
      <c r="Y393" s="103">
        <f t="shared" ref="Y393:Y456" si="160">IF(U393 &lt;&gt; "", IF(V393 &lt;&gt; "", V393 - U393, ""), "")</f>
        <v>-0.1500999999999999</v>
      </c>
      <c r="Z393" s="100">
        <f t="shared" ref="Z393:Z456" si="161">IF(Y393 = "", "", Y393 / U393)</f>
        <v>-8.2877809066313243E-2</v>
      </c>
      <c r="AA393" s="8"/>
      <c r="AB393" s="8"/>
    </row>
    <row r="394" spans="1:28" x14ac:dyDescent="0.25">
      <c r="A394" s="172" t="s">
        <v>187</v>
      </c>
      <c r="B394" s="52" t="str">
        <f t="shared" si="139"/>
        <v>MAJOR JOINT/LIMB REATTACHMENT PROCEDURE OF UPPER EXTREMITIES</v>
      </c>
      <c r="C394" s="49">
        <f t="shared" si="140"/>
        <v>108</v>
      </c>
      <c r="D394" s="49">
        <f t="shared" si="141"/>
        <v>4</v>
      </c>
      <c r="E394" s="49">
        <f t="shared" si="142"/>
        <v>43566.46</v>
      </c>
      <c r="F394" s="49">
        <f t="shared" si="143"/>
        <v>19275.29</v>
      </c>
      <c r="G394" s="158">
        <f t="shared" si="144"/>
        <v>2.02</v>
      </c>
      <c r="H394" s="98"/>
      <c r="I394" s="207">
        <f t="shared" si="145"/>
        <v>107</v>
      </c>
      <c r="J394" s="108">
        <f t="shared" si="146"/>
        <v>42787.86</v>
      </c>
      <c r="K394" s="108">
        <f t="shared" si="147"/>
        <v>17593.71</v>
      </c>
      <c r="L394" s="106">
        <f t="shared" si="148"/>
        <v>1.99</v>
      </c>
      <c r="M394" s="106">
        <f t="shared" si="149"/>
        <v>1.51</v>
      </c>
      <c r="N394" s="106">
        <f t="shared" si="150"/>
        <v>1.63</v>
      </c>
      <c r="O394" s="12">
        <f t="shared" si="151"/>
        <v>1</v>
      </c>
      <c r="P394" s="102">
        <f t="shared" si="152"/>
        <v>1.7593000000000001</v>
      </c>
      <c r="Q394" s="102">
        <f t="shared" si="153"/>
        <v>1.7965</v>
      </c>
      <c r="R394" s="160" t="str">
        <f t="shared" si="154"/>
        <v>A</v>
      </c>
      <c r="S394" s="98"/>
      <c r="T394" s="184" t="str">
        <f t="shared" si="155"/>
        <v>A</v>
      </c>
      <c r="U394" s="102">
        <f t="shared" si="156"/>
        <v>2.7911000000000001</v>
      </c>
      <c r="V394" s="102">
        <f t="shared" si="157"/>
        <v>2.5203000000000002</v>
      </c>
      <c r="W394" s="102">
        <f t="shared" si="158"/>
        <v>2.5203000000000002</v>
      </c>
      <c r="X394" s="102">
        <f t="shared" si="159"/>
        <v>0</v>
      </c>
      <c r="Y394" s="103">
        <f t="shared" si="160"/>
        <v>-0.27079999999999993</v>
      </c>
      <c r="Z394" s="100">
        <f t="shared" si="161"/>
        <v>-9.7022679230410913E-2</v>
      </c>
      <c r="AA394" s="8"/>
      <c r="AB394" s="8"/>
    </row>
    <row r="395" spans="1:28" x14ac:dyDescent="0.25">
      <c r="A395" s="172" t="s">
        <v>188</v>
      </c>
      <c r="B395" s="52" t="str">
        <f t="shared" si="139"/>
        <v>KNEE PROCEDURES W PDX OF INFECTION W MCC</v>
      </c>
      <c r="C395" s="49">
        <f t="shared" si="140"/>
        <v>4</v>
      </c>
      <c r="D395" s="49">
        <f t="shared" si="141"/>
        <v>0</v>
      </c>
      <c r="E395" s="49">
        <f t="shared" si="142"/>
        <v>83410.570000000007</v>
      </c>
      <c r="F395" s="49">
        <f t="shared" si="143"/>
        <v>52078.23</v>
      </c>
      <c r="G395" s="158">
        <f t="shared" si="144"/>
        <v>11.75</v>
      </c>
      <c r="H395" s="98"/>
      <c r="I395" s="207">
        <f t="shared" si="145"/>
        <v>4</v>
      </c>
      <c r="J395" s="108">
        <f t="shared" si="146"/>
        <v>83410.570000000007</v>
      </c>
      <c r="K395" s="108">
        <f t="shared" si="147"/>
        <v>52078.23</v>
      </c>
      <c r="L395" s="106">
        <f t="shared" si="148"/>
        <v>9.6</v>
      </c>
      <c r="M395" s="106">
        <f t="shared" si="149"/>
        <v>7.33</v>
      </c>
      <c r="N395" s="106">
        <f t="shared" si="150"/>
        <v>8</v>
      </c>
      <c r="O395" s="12">
        <f t="shared" si="151"/>
        <v>0</v>
      </c>
      <c r="P395" s="102">
        <f t="shared" si="152"/>
        <v>3.4296000000000002</v>
      </c>
      <c r="Q395" s="102">
        <f t="shared" si="153"/>
        <v>3.3738999999999999</v>
      </c>
      <c r="R395" s="160" t="str">
        <f t="shared" si="154"/>
        <v>M</v>
      </c>
      <c r="S395" s="98"/>
      <c r="T395" s="184" t="str">
        <f t="shared" si="155"/>
        <v>M</v>
      </c>
      <c r="U395" s="102">
        <f t="shared" si="156"/>
        <v>3.1695000000000002</v>
      </c>
      <c r="V395" s="102">
        <f t="shared" si="157"/>
        <v>4.7332000000000001</v>
      </c>
      <c r="W395" s="102">
        <f t="shared" si="158"/>
        <v>4.7332000000000001</v>
      </c>
      <c r="X395" s="102">
        <f t="shared" si="159"/>
        <v>0</v>
      </c>
      <c r="Y395" s="103">
        <f t="shared" si="160"/>
        <v>1.5636999999999999</v>
      </c>
      <c r="Z395" s="100">
        <f t="shared" si="161"/>
        <v>0.49335857390755633</v>
      </c>
      <c r="AA395" s="8"/>
      <c r="AB395" s="8"/>
    </row>
    <row r="396" spans="1:28" x14ac:dyDescent="0.25">
      <c r="A396" s="172" t="s">
        <v>189</v>
      </c>
      <c r="B396" s="52" t="str">
        <f t="shared" si="139"/>
        <v>KNEE PROCEDURES W PDX OF INFECTION W CC</v>
      </c>
      <c r="C396" s="49">
        <f t="shared" si="140"/>
        <v>12</v>
      </c>
      <c r="D396" s="49">
        <f t="shared" si="141"/>
        <v>1</v>
      </c>
      <c r="E396" s="49">
        <f t="shared" si="142"/>
        <v>53284.4</v>
      </c>
      <c r="F396" s="49">
        <f t="shared" si="143"/>
        <v>37780.51</v>
      </c>
      <c r="G396" s="158">
        <f t="shared" si="144"/>
        <v>11</v>
      </c>
      <c r="H396" s="98"/>
      <c r="I396" s="207">
        <f t="shared" si="145"/>
        <v>11</v>
      </c>
      <c r="J396" s="108">
        <f t="shared" si="146"/>
        <v>44196.56</v>
      </c>
      <c r="K396" s="108">
        <f t="shared" si="147"/>
        <v>23792.04</v>
      </c>
      <c r="L396" s="106">
        <f t="shared" si="148"/>
        <v>8.18</v>
      </c>
      <c r="M396" s="106">
        <f t="shared" si="149"/>
        <v>4.34</v>
      </c>
      <c r="N396" s="106">
        <f t="shared" si="150"/>
        <v>7.14</v>
      </c>
      <c r="O396" s="12">
        <f t="shared" si="151"/>
        <v>1</v>
      </c>
      <c r="P396" s="102">
        <f t="shared" si="152"/>
        <v>1.8171999999999999</v>
      </c>
      <c r="Q396" s="102">
        <f t="shared" si="153"/>
        <v>1.8555999999999999</v>
      </c>
      <c r="R396" s="160" t="str">
        <f t="shared" si="154"/>
        <v>A</v>
      </c>
      <c r="S396" s="98"/>
      <c r="T396" s="184" t="str">
        <f t="shared" si="155"/>
        <v>A</v>
      </c>
      <c r="U396" s="102">
        <f t="shared" si="156"/>
        <v>1.8563000000000001</v>
      </c>
      <c r="V396" s="102">
        <f t="shared" si="157"/>
        <v>2.6032000000000002</v>
      </c>
      <c r="W396" s="102">
        <f t="shared" si="158"/>
        <v>2.6032000000000002</v>
      </c>
      <c r="X396" s="102">
        <f t="shared" si="159"/>
        <v>0</v>
      </c>
      <c r="Y396" s="103">
        <f t="shared" si="160"/>
        <v>0.74690000000000012</v>
      </c>
      <c r="Z396" s="100">
        <f t="shared" si="161"/>
        <v>0.40235953240316763</v>
      </c>
      <c r="AA396" s="8"/>
      <c r="AB396" s="8"/>
    </row>
    <row r="397" spans="1:28" x14ac:dyDescent="0.25">
      <c r="A397" s="174" t="s">
        <v>190</v>
      </c>
      <c r="B397" s="142" t="str">
        <f t="shared" si="139"/>
        <v>KNEE PROCEDURES W PDX OF INFECTION W/O CC/MCC</v>
      </c>
      <c r="C397" s="143">
        <f t="shared" si="140"/>
        <v>13</v>
      </c>
      <c r="D397" s="143">
        <f t="shared" si="141"/>
        <v>0</v>
      </c>
      <c r="E397" s="143">
        <f t="shared" si="142"/>
        <v>31679.57</v>
      </c>
      <c r="F397" s="143">
        <f t="shared" si="143"/>
        <v>11457.24</v>
      </c>
      <c r="G397" s="159">
        <f t="shared" si="144"/>
        <v>4.6900000000000004</v>
      </c>
      <c r="H397" s="98"/>
      <c r="I397" s="208">
        <f t="shared" si="145"/>
        <v>12</v>
      </c>
      <c r="J397" s="144">
        <f t="shared" si="146"/>
        <v>28822.18</v>
      </c>
      <c r="K397" s="144">
        <f t="shared" si="147"/>
        <v>6005.54</v>
      </c>
      <c r="L397" s="145">
        <f t="shared" si="148"/>
        <v>4.33</v>
      </c>
      <c r="M397" s="145">
        <f t="shared" si="149"/>
        <v>1.31</v>
      </c>
      <c r="N397" s="145">
        <f t="shared" si="150"/>
        <v>4.12</v>
      </c>
      <c r="O397" s="146">
        <f t="shared" si="151"/>
        <v>1</v>
      </c>
      <c r="P397" s="147">
        <f t="shared" si="152"/>
        <v>1.1851</v>
      </c>
      <c r="Q397" s="147">
        <f t="shared" si="153"/>
        <v>1.2101999999999999</v>
      </c>
      <c r="R397" s="161" t="str">
        <f t="shared" si="154"/>
        <v>A</v>
      </c>
      <c r="S397" s="98"/>
      <c r="T397" s="185" t="str">
        <f t="shared" si="155"/>
        <v>A</v>
      </c>
      <c r="U397" s="147">
        <f t="shared" si="156"/>
        <v>1.3306</v>
      </c>
      <c r="V397" s="147">
        <f t="shared" si="157"/>
        <v>1.6978</v>
      </c>
      <c r="W397" s="147">
        <f t="shared" si="158"/>
        <v>1.6978</v>
      </c>
      <c r="X397" s="147">
        <f t="shared" si="159"/>
        <v>0</v>
      </c>
      <c r="Y397" s="104">
        <f t="shared" si="160"/>
        <v>0.36719999999999997</v>
      </c>
      <c r="Z397" s="101">
        <f t="shared" si="161"/>
        <v>0.27596572974597922</v>
      </c>
      <c r="AA397" s="8"/>
      <c r="AB397" s="8"/>
    </row>
    <row r="398" spans="1:28" x14ac:dyDescent="0.25">
      <c r="A398" s="172" t="s">
        <v>191</v>
      </c>
      <c r="B398" s="52" t="str">
        <f t="shared" si="139"/>
        <v>KNEE PROCEDURES W/O PDX OF INFECTION W CC/MCC</v>
      </c>
      <c r="C398" s="49">
        <f t="shared" si="140"/>
        <v>24</v>
      </c>
      <c r="D398" s="49">
        <f t="shared" si="141"/>
        <v>2</v>
      </c>
      <c r="E398" s="49">
        <f t="shared" si="142"/>
        <v>49085.06</v>
      </c>
      <c r="F398" s="49">
        <f t="shared" si="143"/>
        <v>37621.71</v>
      </c>
      <c r="G398" s="158">
        <f t="shared" si="144"/>
        <v>6.25</v>
      </c>
      <c r="H398" s="98"/>
      <c r="I398" s="207">
        <f t="shared" si="145"/>
        <v>22</v>
      </c>
      <c r="J398" s="108">
        <f t="shared" si="146"/>
        <v>39800.36</v>
      </c>
      <c r="K398" s="108">
        <f t="shared" si="147"/>
        <v>22380.91</v>
      </c>
      <c r="L398" s="106">
        <f t="shared" si="148"/>
        <v>5.64</v>
      </c>
      <c r="M398" s="106">
        <f t="shared" si="149"/>
        <v>4.13</v>
      </c>
      <c r="N398" s="106">
        <f t="shared" si="150"/>
        <v>4.25</v>
      </c>
      <c r="O398" s="12">
        <f t="shared" si="151"/>
        <v>1</v>
      </c>
      <c r="P398" s="102">
        <f t="shared" si="152"/>
        <v>1.6365000000000001</v>
      </c>
      <c r="Q398" s="102">
        <f t="shared" si="153"/>
        <v>1.6711</v>
      </c>
      <c r="R398" s="160" t="str">
        <f t="shared" si="154"/>
        <v>A</v>
      </c>
      <c r="S398" s="98"/>
      <c r="T398" s="184" t="str">
        <f t="shared" si="155"/>
        <v>A</v>
      </c>
      <c r="U398" s="102">
        <f t="shared" si="156"/>
        <v>2.9824999999999999</v>
      </c>
      <c r="V398" s="102">
        <f t="shared" si="157"/>
        <v>2.3443999999999998</v>
      </c>
      <c r="W398" s="102">
        <f t="shared" si="158"/>
        <v>2.3443999999999998</v>
      </c>
      <c r="X398" s="102">
        <f t="shared" si="159"/>
        <v>0</v>
      </c>
      <c r="Y398" s="103">
        <f t="shared" si="160"/>
        <v>-0.63810000000000011</v>
      </c>
      <c r="Z398" s="100">
        <f t="shared" si="161"/>
        <v>-0.21394803017602687</v>
      </c>
      <c r="AA398" s="8"/>
      <c r="AB398" s="8"/>
    </row>
    <row r="399" spans="1:28" x14ac:dyDescent="0.25">
      <c r="A399" s="172" t="s">
        <v>192</v>
      </c>
      <c r="B399" s="52" t="str">
        <f t="shared" si="139"/>
        <v>KNEE PROCEDURES W/O PDX OF INFECTION W/O CC/MCC</v>
      </c>
      <c r="C399" s="49">
        <f t="shared" si="140"/>
        <v>20</v>
      </c>
      <c r="D399" s="49">
        <f t="shared" si="141"/>
        <v>2</v>
      </c>
      <c r="E399" s="49">
        <f t="shared" si="142"/>
        <v>26205.02</v>
      </c>
      <c r="F399" s="49">
        <f t="shared" si="143"/>
        <v>17110.62</v>
      </c>
      <c r="G399" s="158">
        <f t="shared" si="144"/>
        <v>3.2</v>
      </c>
      <c r="H399" s="98"/>
      <c r="I399" s="207">
        <f t="shared" si="145"/>
        <v>19</v>
      </c>
      <c r="J399" s="108">
        <f t="shared" si="146"/>
        <v>22807.97</v>
      </c>
      <c r="K399" s="108">
        <f t="shared" si="147"/>
        <v>8796.81</v>
      </c>
      <c r="L399" s="106">
        <f t="shared" si="148"/>
        <v>2.2599999999999998</v>
      </c>
      <c r="M399" s="106">
        <f t="shared" si="149"/>
        <v>1.48</v>
      </c>
      <c r="N399" s="106">
        <f t="shared" si="150"/>
        <v>1.85</v>
      </c>
      <c r="O399" s="12">
        <f t="shared" si="151"/>
        <v>1</v>
      </c>
      <c r="P399" s="102">
        <f t="shared" si="152"/>
        <v>0.93779999999999997</v>
      </c>
      <c r="Q399" s="102">
        <f t="shared" si="153"/>
        <v>0.95760000000000001</v>
      </c>
      <c r="R399" s="160" t="str">
        <f t="shared" si="154"/>
        <v>A</v>
      </c>
      <c r="S399" s="98"/>
      <c r="T399" s="184" t="str">
        <f t="shared" si="155"/>
        <v>A</v>
      </c>
      <c r="U399" s="102">
        <f t="shared" si="156"/>
        <v>1.512</v>
      </c>
      <c r="V399" s="102">
        <f t="shared" si="157"/>
        <v>1.3433999999999999</v>
      </c>
      <c r="W399" s="102">
        <f t="shared" si="158"/>
        <v>1.3433999999999999</v>
      </c>
      <c r="X399" s="102">
        <f t="shared" si="159"/>
        <v>0</v>
      </c>
      <c r="Y399" s="103">
        <f t="shared" si="160"/>
        <v>-0.16860000000000008</v>
      </c>
      <c r="Z399" s="100">
        <f t="shared" si="161"/>
        <v>-0.11150793650793656</v>
      </c>
      <c r="AA399" s="8"/>
      <c r="AB399" s="8"/>
    </row>
    <row r="400" spans="1:28" x14ac:dyDescent="0.25">
      <c r="A400" s="172" t="s">
        <v>864</v>
      </c>
      <c r="B400" s="52" t="str">
        <f t="shared" si="139"/>
        <v>LOWER EXTREM &amp; HUMER PROC EXCEPT HIP,FOOT,FEMUR W MCC</v>
      </c>
      <c r="C400" s="49">
        <f t="shared" si="140"/>
        <v>45</v>
      </c>
      <c r="D400" s="49">
        <f t="shared" si="141"/>
        <v>4</v>
      </c>
      <c r="E400" s="49">
        <f t="shared" si="142"/>
        <v>77948.929999999993</v>
      </c>
      <c r="F400" s="49">
        <f t="shared" si="143"/>
        <v>63606.1</v>
      </c>
      <c r="G400" s="158">
        <f t="shared" si="144"/>
        <v>6.76</v>
      </c>
      <c r="H400" s="98"/>
      <c r="I400" s="207">
        <f t="shared" si="145"/>
        <v>42</v>
      </c>
      <c r="J400" s="108">
        <f t="shared" si="146"/>
        <v>64481.84</v>
      </c>
      <c r="K400" s="108">
        <f t="shared" si="147"/>
        <v>37226.81</v>
      </c>
      <c r="L400" s="106">
        <f t="shared" si="148"/>
        <v>5.93</v>
      </c>
      <c r="M400" s="106">
        <f t="shared" si="149"/>
        <v>4.8899999999999997</v>
      </c>
      <c r="N400" s="106">
        <f t="shared" si="150"/>
        <v>4.74</v>
      </c>
      <c r="O400" s="12">
        <f t="shared" si="151"/>
        <v>1</v>
      </c>
      <c r="P400" s="102">
        <f t="shared" si="152"/>
        <v>2.6513</v>
      </c>
      <c r="Q400" s="102">
        <f t="shared" si="153"/>
        <v>2.5106000000000002</v>
      </c>
      <c r="R400" s="160" t="str">
        <f t="shared" si="154"/>
        <v>A</v>
      </c>
      <c r="S400" s="98"/>
      <c r="T400" s="184" t="str">
        <f t="shared" si="155"/>
        <v>A</v>
      </c>
      <c r="U400" s="102">
        <f t="shared" si="156"/>
        <v>3.5185</v>
      </c>
      <c r="V400" s="102">
        <f t="shared" si="157"/>
        <v>3.5221</v>
      </c>
      <c r="W400" s="102">
        <f t="shared" si="158"/>
        <v>3.5221</v>
      </c>
      <c r="X400" s="102">
        <f t="shared" si="159"/>
        <v>0</v>
      </c>
      <c r="Y400" s="103">
        <f t="shared" si="160"/>
        <v>3.6000000000000476E-3</v>
      </c>
      <c r="Z400" s="100">
        <f t="shared" si="161"/>
        <v>1.0231632798067493E-3</v>
      </c>
      <c r="AA400" s="8"/>
      <c r="AB400" s="8"/>
    </row>
    <row r="401" spans="1:28" x14ac:dyDescent="0.25">
      <c r="A401" s="172" t="s">
        <v>865</v>
      </c>
      <c r="B401" s="52" t="str">
        <f t="shared" si="139"/>
        <v>LOWER EXTREM &amp; HUMER PROC EXCEPT HIP,FOOT,FEMUR W CC</v>
      </c>
      <c r="C401" s="49">
        <f t="shared" si="140"/>
        <v>151</v>
      </c>
      <c r="D401" s="49">
        <f t="shared" si="141"/>
        <v>12</v>
      </c>
      <c r="E401" s="49">
        <f t="shared" si="142"/>
        <v>49059.26</v>
      </c>
      <c r="F401" s="49">
        <f t="shared" si="143"/>
        <v>29461.81</v>
      </c>
      <c r="G401" s="158">
        <f t="shared" si="144"/>
        <v>5.3</v>
      </c>
      <c r="H401" s="98"/>
      <c r="I401" s="207">
        <f t="shared" si="145"/>
        <v>148</v>
      </c>
      <c r="J401" s="108">
        <f t="shared" si="146"/>
        <v>46954.92</v>
      </c>
      <c r="K401" s="108">
        <f t="shared" si="147"/>
        <v>25657.9</v>
      </c>
      <c r="L401" s="106">
        <f t="shared" si="148"/>
        <v>4.51</v>
      </c>
      <c r="M401" s="106">
        <f t="shared" si="149"/>
        <v>3.59</v>
      </c>
      <c r="N401" s="106">
        <f t="shared" si="150"/>
        <v>3.45</v>
      </c>
      <c r="O401" s="12">
        <f t="shared" si="151"/>
        <v>1</v>
      </c>
      <c r="P401" s="102">
        <f t="shared" si="152"/>
        <v>1.9307000000000001</v>
      </c>
      <c r="Q401" s="102">
        <f t="shared" si="153"/>
        <v>1.9715</v>
      </c>
      <c r="R401" s="160" t="str">
        <f t="shared" si="154"/>
        <v>A</v>
      </c>
      <c r="S401" s="98"/>
      <c r="T401" s="184" t="str">
        <f t="shared" si="155"/>
        <v>A</v>
      </c>
      <c r="U401" s="102">
        <f t="shared" si="156"/>
        <v>2.6972</v>
      </c>
      <c r="V401" s="102">
        <f t="shared" si="157"/>
        <v>2.7658</v>
      </c>
      <c r="W401" s="102">
        <f t="shared" si="158"/>
        <v>2.7658</v>
      </c>
      <c r="X401" s="102">
        <f t="shared" si="159"/>
        <v>0</v>
      </c>
      <c r="Y401" s="103">
        <f t="shared" si="160"/>
        <v>6.8599999999999994E-2</v>
      </c>
      <c r="Z401" s="100">
        <f t="shared" si="161"/>
        <v>2.5433783182559688E-2</v>
      </c>
      <c r="AA401" s="8"/>
      <c r="AB401" s="8"/>
    </row>
    <row r="402" spans="1:28" x14ac:dyDescent="0.25">
      <c r="A402" s="174" t="s">
        <v>866</v>
      </c>
      <c r="B402" s="142" t="str">
        <f t="shared" si="139"/>
        <v>LOWER EXTREM &amp; HUMER PROC EXCEPT HIP,FOOT,FEMUR W/O CC/MCC</v>
      </c>
      <c r="C402" s="143">
        <f t="shared" si="140"/>
        <v>280</v>
      </c>
      <c r="D402" s="143">
        <f t="shared" si="141"/>
        <v>6</v>
      </c>
      <c r="E402" s="143">
        <f t="shared" si="142"/>
        <v>29999.07</v>
      </c>
      <c r="F402" s="143">
        <f t="shared" si="143"/>
        <v>17209.400000000001</v>
      </c>
      <c r="G402" s="159">
        <f t="shared" si="144"/>
        <v>2.15</v>
      </c>
      <c r="H402" s="98"/>
      <c r="I402" s="208">
        <f t="shared" si="145"/>
        <v>274</v>
      </c>
      <c r="J402" s="144">
        <f t="shared" si="146"/>
        <v>28502.75</v>
      </c>
      <c r="K402" s="144">
        <f t="shared" si="147"/>
        <v>14004.19</v>
      </c>
      <c r="L402" s="145">
        <f t="shared" si="148"/>
        <v>2.08</v>
      </c>
      <c r="M402" s="145">
        <f t="shared" si="149"/>
        <v>1.39</v>
      </c>
      <c r="N402" s="145">
        <f t="shared" si="150"/>
        <v>1.8</v>
      </c>
      <c r="O402" s="146">
        <f t="shared" si="151"/>
        <v>1</v>
      </c>
      <c r="P402" s="147">
        <f t="shared" si="152"/>
        <v>1.1719999999999999</v>
      </c>
      <c r="Q402" s="147">
        <f t="shared" si="153"/>
        <v>1.1968000000000001</v>
      </c>
      <c r="R402" s="161" t="str">
        <f t="shared" si="154"/>
        <v>A</v>
      </c>
      <c r="S402" s="98"/>
      <c r="T402" s="185" t="str">
        <f t="shared" si="155"/>
        <v>A</v>
      </c>
      <c r="U402" s="147">
        <f t="shared" si="156"/>
        <v>1.7451000000000001</v>
      </c>
      <c r="V402" s="147">
        <f t="shared" si="157"/>
        <v>1.679</v>
      </c>
      <c r="W402" s="147">
        <f t="shared" si="158"/>
        <v>1.679</v>
      </c>
      <c r="X402" s="147">
        <f t="shared" si="159"/>
        <v>0</v>
      </c>
      <c r="Y402" s="104">
        <f t="shared" si="160"/>
        <v>-6.6100000000000048E-2</v>
      </c>
      <c r="Z402" s="101">
        <f t="shared" si="161"/>
        <v>-3.7877485530915161E-2</v>
      </c>
      <c r="AA402" s="8"/>
      <c r="AB402" s="8"/>
    </row>
    <row r="403" spans="1:28" x14ac:dyDescent="0.25">
      <c r="A403" s="172" t="s">
        <v>867</v>
      </c>
      <c r="B403" s="52" t="str">
        <f t="shared" si="139"/>
        <v>LOCAL EXCISION &amp; REMOVAL INT FIX DEVICES EXC HIP &amp; FEMUR W MCC</v>
      </c>
      <c r="C403" s="49">
        <f t="shared" si="140"/>
        <v>3</v>
      </c>
      <c r="D403" s="49">
        <f t="shared" si="141"/>
        <v>0</v>
      </c>
      <c r="E403" s="49">
        <f t="shared" si="142"/>
        <v>66784.179999999993</v>
      </c>
      <c r="F403" s="49">
        <f t="shared" si="143"/>
        <v>25551.69</v>
      </c>
      <c r="G403" s="158">
        <f t="shared" si="144"/>
        <v>7.33</v>
      </c>
      <c r="H403" s="98"/>
      <c r="I403" s="207">
        <f t="shared" si="145"/>
        <v>3</v>
      </c>
      <c r="J403" s="108">
        <f t="shared" si="146"/>
        <v>66784.179999999993</v>
      </c>
      <c r="K403" s="108">
        <f t="shared" si="147"/>
        <v>25551.69</v>
      </c>
      <c r="L403" s="106">
        <f t="shared" si="148"/>
        <v>9.8000000000000007</v>
      </c>
      <c r="M403" s="106">
        <f t="shared" si="149"/>
        <v>4.5</v>
      </c>
      <c r="N403" s="106">
        <f t="shared" si="150"/>
        <v>7.3</v>
      </c>
      <c r="O403" s="12">
        <f t="shared" si="151"/>
        <v>0</v>
      </c>
      <c r="P403" s="102">
        <f t="shared" si="152"/>
        <v>2.746</v>
      </c>
      <c r="Q403" s="102">
        <f t="shared" si="153"/>
        <v>3.5354999999999999</v>
      </c>
      <c r="R403" s="160" t="str">
        <f t="shared" si="154"/>
        <v>M</v>
      </c>
      <c r="S403" s="98"/>
      <c r="T403" s="184" t="str">
        <f t="shared" si="155"/>
        <v>A</v>
      </c>
      <c r="U403" s="102">
        <f t="shared" si="156"/>
        <v>4.2408999999999999</v>
      </c>
      <c r="V403" s="102">
        <f t="shared" si="157"/>
        <v>4.96</v>
      </c>
      <c r="W403" s="102">
        <f t="shared" si="158"/>
        <v>4.96</v>
      </c>
      <c r="X403" s="102">
        <f t="shared" si="159"/>
        <v>0</v>
      </c>
      <c r="Y403" s="103">
        <f t="shared" si="160"/>
        <v>0.71910000000000007</v>
      </c>
      <c r="Z403" s="100">
        <f t="shared" si="161"/>
        <v>0.16956306444386807</v>
      </c>
      <c r="AA403" s="8"/>
      <c r="AB403" s="8"/>
    </row>
    <row r="404" spans="1:28" x14ac:dyDescent="0.25">
      <c r="A404" s="172" t="s">
        <v>869</v>
      </c>
      <c r="B404" s="52" t="str">
        <f t="shared" si="139"/>
        <v>LOCAL EXCISION &amp; REMOVAL INT FIX DEVICES EXC HIP &amp; FEMUR W CC</v>
      </c>
      <c r="C404" s="49">
        <f t="shared" si="140"/>
        <v>15</v>
      </c>
      <c r="D404" s="49">
        <f t="shared" si="141"/>
        <v>1</v>
      </c>
      <c r="E404" s="49">
        <f t="shared" si="142"/>
        <v>49652.68</v>
      </c>
      <c r="F404" s="49">
        <f t="shared" si="143"/>
        <v>36503.769999999997</v>
      </c>
      <c r="G404" s="158">
        <f t="shared" si="144"/>
        <v>6.53</v>
      </c>
      <c r="H404" s="98"/>
      <c r="I404" s="207">
        <f t="shared" si="145"/>
        <v>13</v>
      </c>
      <c r="J404" s="108">
        <f t="shared" si="146"/>
        <v>36576.92</v>
      </c>
      <c r="K404" s="108">
        <f t="shared" si="147"/>
        <v>15406.81</v>
      </c>
      <c r="L404" s="106">
        <f t="shared" si="148"/>
        <v>3.62</v>
      </c>
      <c r="M404" s="106">
        <f t="shared" si="149"/>
        <v>1.9</v>
      </c>
      <c r="N404" s="106">
        <f t="shared" si="150"/>
        <v>3.07</v>
      </c>
      <c r="O404" s="12">
        <f t="shared" si="151"/>
        <v>1</v>
      </c>
      <c r="P404" s="102">
        <f t="shared" si="152"/>
        <v>1.5039</v>
      </c>
      <c r="Q404" s="102">
        <f t="shared" si="153"/>
        <v>1.9410000000000001</v>
      </c>
      <c r="R404" s="160" t="str">
        <f t="shared" si="154"/>
        <v>AP</v>
      </c>
      <c r="S404" s="98"/>
      <c r="T404" s="184" t="str">
        <f t="shared" si="155"/>
        <v>A</v>
      </c>
      <c r="U404" s="102">
        <f t="shared" si="156"/>
        <v>1.9771000000000001</v>
      </c>
      <c r="V404" s="102">
        <f t="shared" si="157"/>
        <v>2.7229999999999999</v>
      </c>
      <c r="W404" s="102">
        <f t="shared" si="158"/>
        <v>2.7229999999999999</v>
      </c>
      <c r="X404" s="102">
        <f t="shared" si="159"/>
        <v>0</v>
      </c>
      <c r="Y404" s="103">
        <f t="shared" si="160"/>
        <v>0.74589999999999979</v>
      </c>
      <c r="Z404" s="100">
        <f t="shared" si="161"/>
        <v>0.37726973850589235</v>
      </c>
      <c r="AA404" s="8"/>
      <c r="AB404" s="8"/>
    </row>
    <row r="405" spans="1:28" x14ac:dyDescent="0.25">
      <c r="A405" s="172" t="s">
        <v>870</v>
      </c>
      <c r="B405" s="52" t="str">
        <f t="shared" si="139"/>
        <v>LOCAL EXCISION &amp; REMOVAL INT FIX DEVICES EXC HIP &amp; FEMUR W/O CC/MCC</v>
      </c>
      <c r="C405" s="49">
        <f t="shared" si="140"/>
        <v>15</v>
      </c>
      <c r="D405" s="49">
        <f t="shared" si="141"/>
        <v>0</v>
      </c>
      <c r="E405" s="49">
        <f t="shared" si="142"/>
        <v>47116.14</v>
      </c>
      <c r="F405" s="49">
        <f t="shared" si="143"/>
        <v>31726.42</v>
      </c>
      <c r="G405" s="158">
        <f t="shared" si="144"/>
        <v>2.4700000000000002</v>
      </c>
      <c r="H405" s="98"/>
      <c r="I405" s="207">
        <f t="shared" si="145"/>
        <v>14</v>
      </c>
      <c r="J405" s="108">
        <f t="shared" si="146"/>
        <v>41697.32</v>
      </c>
      <c r="K405" s="108">
        <f t="shared" si="147"/>
        <v>25258.83</v>
      </c>
      <c r="L405" s="106">
        <f t="shared" si="148"/>
        <v>2.57</v>
      </c>
      <c r="M405" s="106">
        <f t="shared" si="149"/>
        <v>1.64</v>
      </c>
      <c r="N405" s="106">
        <f t="shared" si="150"/>
        <v>2.09</v>
      </c>
      <c r="O405" s="12">
        <f t="shared" si="151"/>
        <v>1</v>
      </c>
      <c r="P405" s="102">
        <f t="shared" si="152"/>
        <v>1.7144999999999999</v>
      </c>
      <c r="Q405" s="102">
        <f t="shared" si="153"/>
        <v>1.3745000000000001</v>
      </c>
      <c r="R405" s="160" t="str">
        <f t="shared" si="154"/>
        <v>AP</v>
      </c>
      <c r="S405" s="98"/>
      <c r="T405" s="184" t="str">
        <f t="shared" si="155"/>
        <v>A</v>
      </c>
      <c r="U405" s="102">
        <f t="shared" si="156"/>
        <v>1.5366</v>
      </c>
      <c r="V405" s="102">
        <f t="shared" si="157"/>
        <v>1.9282999999999999</v>
      </c>
      <c r="W405" s="102">
        <f t="shared" si="158"/>
        <v>1.9282999999999999</v>
      </c>
      <c r="X405" s="102">
        <f t="shared" si="159"/>
        <v>0</v>
      </c>
      <c r="Y405" s="103">
        <f t="shared" si="160"/>
        <v>0.39169999999999994</v>
      </c>
      <c r="Z405" s="100">
        <f t="shared" si="161"/>
        <v>0.25491344526877519</v>
      </c>
      <c r="AA405" s="8"/>
      <c r="AB405" s="8"/>
    </row>
    <row r="406" spans="1:28" x14ac:dyDescent="0.25">
      <c r="A406" s="172" t="s">
        <v>871</v>
      </c>
      <c r="B406" s="52" t="str">
        <f t="shared" si="139"/>
        <v>LOCAL EXCISION &amp; REMOVAL INT FIX DEVICES OF HIP &amp; FEMUR W CC/MCC</v>
      </c>
      <c r="C406" s="49">
        <f t="shared" si="140"/>
        <v>11</v>
      </c>
      <c r="D406" s="49">
        <f t="shared" si="141"/>
        <v>1</v>
      </c>
      <c r="E406" s="49">
        <f t="shared" si="142"/>
        <v>63494.76</v>
      </c>
      <c r="F406" s="49">
        <f t="shared" si="143"/>
        <v>36464.39</v>
      </c>
      <c r="G406" s="158">
        <f t="shared" si="144"/>
        <v>10.18</v>
      </c>
      <c r="H406" s="98"/>
      <c r="I406" s="207">
        <f t="shared" si="145"/>
        <v>11</v>
      </c>
      <c r="J406" s="108">
        <f t="shared" si="146"/>
        <v>63494.76</v>
      </c>
      <c r="K406" s="108">
        <f t="shared" si="147"/>
        <v>36464.39</v>
      </c>
      <c r="L406" s="106">
        <f t="shared" si="148"/>
        <v>10.18</v>
      </c>
      <c r="M406" s="106">
        <f t="shared" si="149"/>
        <v>9.49</v>
      </c>
      <c r="N406" s="106">
        <f t="shared" si="150"/>
        <v>6.1</v>
      </c>
      <c r="O406" s="12">
        <f t="shared" si="151"/>
        <v>1</v>
      </c>
      <c r="P406" s="102">
        <f t="shared" si="152"/>
        <v>2.6107</v>
      </c>
      <c r="Q406" s="102">
        <f t="shared" si="153"/>
        <v>2.6659000000000002</v>
      </c>
      <c r="R406" s="160" t="str">
        <f t="shared" si="154"/>
        <v>A</v>
      </c>
      <c r="S406" s="98"/>
      <c r="T406" s="184" t="str">
        <f t="shared" si="155"/>
        <v>A</v>
      </c>
      <c r="U406" s="102">
        <f t="shared" si="156"/>
        <v>3.5918000000000001</v>
      </c>
      <c r="V406" s="102">
        <f t="shared" si="157"/>
        <v>3.74</v>
      </c>
      <c r="W406" s="102">
        <f t="shared" si="158"/>
        <v>3.74</v>
      </c>
      <c r="X406" s="102">
        <f t="shared" si="159"/>
        <v>0</v>
      </c>
      <c r="Y406" s="103">
        <f t="shared" si="160"/>
        <v>0.14820000000000011</v>
      </c>
      <c r="Z406" s="100">
        <f t="shared" si="161"/>
        <v>4.1260649256640157E-2</v>
      </c>
      <c r="AA406" s="8"/>
      <c r="AB406" s="8"/>
    </row>
    <row r="407" spans="1:28" x14ac:dyDescent="0.25">
      <c r="A407" s="174" t="s">
        <v>872</v>
      </c>
      <c r="B407" s="142" t="str">
        <f t="shared" si="139"/>
        <v>LOCAL EXCISION &amp; REMOVAL INT FIX DEVICES OF HIP &amp; FEMUR W/O CC/MCC</v>
      </c>
      <c r="C407" s="143">
        <f t="shared" si="140"/>
        <v>7</v>
      </c>
      <c r="D407" s="143">
        <f t="shared" si="141"/>
        <v>0</v>
      </c>
      <c r="E407" s="143">
        <f t="shared" si="142"/>
        <v>29592.62</v>
      </c>
      <c r="F407" s="143">
        <f t="shared" si="143"/>
        <v>12476.76</v>
      </c>
      <c r="G407" s="159">
        <f t="shared" si="144"/>
        <v>4.8600000000000003</v>
      </c>
      <c r="H407" s="98"/>
      <c r="I407" s="208">
        <f t="shared" si="145"/>
        <v>7</v>
      </c>
      <c r="J407" s="144">
        <f t="shared" si="146"/>
        <v>29592.62</v>
      </c>
      <c r="K407" s="144">
        <f t="shared" si="147"/>
        <v>12476.76</v>
      </c>
      <c r="L407" s="145">
        <f t="shared" si="148"/>
        <v>2.6</v>
      </c>
      <c r="M407" s="145">
        <f t="shared" si="149"/>
        <v>7.47</v>
      </c>
      <c r="N407" s="145">
        <f t="shared" si="150"/>
        <v>2.1</v>
      </c>
      <c r="O407" s="146">
        <f t="shared" si="151"/>
        <v>0</v>
      </c>
      <c r="P407" s="147">
        <f t="shared" si="152"/>
        <v>1.2168000000000001</v>
      </c>
      <c r="Q407" s="147">
        <f t="shared" si="153"/>
        <v>1.1429</v>
      </c>
      <c r="R407" s="161" t="str">
        <f t="shared" si="154"/>
        <v>M</v>
      </c>
      <c r="S407" s="98"/>
      <c r="T407" s="185" t="str">
        <f t="shared" si="155"/>
        <v>M</v>
      </c>
      <c r="U407" s="147">
        <f t="shared" si="156"/>
        <v>1.9563999999999999</v>
      </c>
      <c r="V407" s="147">
        <f t="shared" si="157"/>
        <v>1.6033999999999999</v>
      </c>
      <c r="W407" s="147">
        <f t="shared" si="158"/>
        <v>1.6033999999999999</v>
      </c>
      <c r="X407" s="147">
        <f t="shared" si="159"/>
        <v>0</v>
      </c>
      <c r="Y407" s="104">
        <f t="shared" si="160"/>
        <v>-0.35299999999999998</v>
      </c>
      <c r="Z407" s="101">
        <f t="shared" si="161"/>
        <v>-0.18043344919239418</v>
      </c>
      <c r="AA407" s="8"/>
      <c r="AB407" s="8"/>
    </row>
    <row r="408" spans="1:28" x14ac:dyDescent="0.25">
      <c r="A408" s="172" t="s">
        <v>873</v>
      </c>
      <c r="B408" s="52" t="str">
        <f t="shared" si="139"/>
        <v>SOFT TISSUE PROCEDURES W MCC</v>
      </c>
      <c r="C408" s="49">
        <f t="shared" si="140"/>
        <v>22</v>
      </c>
      <c r="D408" s="49">
        <f t="shared" si="141"/>
        <v>2</v>
      </c>
      <c r="E408" s="49">
        <f t="shared" si="142"/>
        <v>57309.56</v>
      </c>
      <c r="F408" s="49">
        <f t="shared" si="143"/>
        <v>32829.839999999997</v>
      </c>
      <c r="G408" s="158">
        <f t="shared" si="144"/>
        <v>11.09</v>
      </c>
      <c r="H408" s="98"/>
      <c r="I408" s="207">
        <f t="shared" si="145"/>
        <v>20</v>
      </c>
      <c r="J408" s="108">
        <f t="shared" si="146"/>
        <v>49875.45</v>
      </c>
      <c r="K408" s="108">
        <f t="shared" si="147"/>
        <v>23890.23</v>
      </c>
      <c r="L408" s="106">
        <f t="shared" si="148"/>
        <v>10</v>
      </c>
      <c r="M408" s="106">
        <f t="shared" si="149"/>
        <v>6.8</v>
      </c>
      <c r="N408" s="106">
        <f t="shared" si="150"/>
        <v>7.97</v>
      </c>
      <c r="O408" s="12">
        <f t="shared" si="151"/>
        <v>1</v>
      </c>
      <c r="P408" s="102">
        <f t="shared" si="152"/>
        <v>2.0507</v>
      </c>
      <c r="Q408" s="102">
        <f t="shared" si="153"/>
        <v>2.0941000000000001</v>
      </c>
      <c r="R408" s="160" t="str">
        <f t="shared" si="154"/>
        <v>A</v>
      </c>
      <c r="S408" s="98"/>
      <c r="T408" s="184" t="str">
        <f t="shared" si="155"/>
        <v>A</v>
      </c>
      <c r="U408" s="102">
        <f t="shared" si="156"/>
        <v>2.3351000000000002</v>
      </c>
      <c r="V408" s="102">
        <f t="shared" si="157"/>
        <v>2.9378000000000002</v>
      </c>
      <c r="W408" s="102">
        <f t="shared" si="158"/>
        <v>2.9378000000000002</v>
      </c>
      <c r="X408" s="102">
        <f t="shared" si="159"/>
        <v>0</v>
      </c>
      <c r="Y408" s="103">
        <f t="shared" si="160"/>
        <v>0.60270000000000001</v>
      </c>
      <c r="Z408" s="100">
        <f t="shared" si="161"/>
        <v>0.25810457796239988</v>
      </c>
      <c r="AA408" s="8"/>
      <c r="AB408" s="8"/>
    </row>
    <row r="409" spans="1:28" x14ac:dyDescent="0.25">
      <c r="A409" s="172" t="s">
        <v>874</v>
      </c>
      <c r="B409" s="52" t="str">
        <f t="shared" si="139"/>
        <v>SOFT TISSUE PROCEDURES W CC</v>
      </c>
      <c r="C409" s="49">
        <f t="shared" si="140"/>
        <v>76</v>
      </c>
      <c r="D409" s="49">
        <f t="shared" si="141"/>
        <v>4</v>
      </c>
      <c r="E409" s="49">
        <f t="shared" si="142"/>
        <v>33383.56</v>
      </c>
      <c r="F409" s="49">
        <f t="shared" si="143"/>
        <v>26069.1</v>
      </c>
      <c r="G409" s="158">
        <f t="shared" si="144"/>
        <v>5.18</v>
      </c>
      <c r="H409" s="98"/>
      <c r="I409" s="207">
        <f t="shared" si="145"/>
        <v>74</v>
      </c>
      <c r="J409" s="108">
        <f t="shared" si="146"/>
        <v>30178.63</v>
      </c>
      <c r="K409" s="108">
        <f t="shared" si="147"/>
        <v>17144.099999999999</v>
      </c>
      <c r="L409" s="106">
        <f t="shared" si="148"/>
        <v>4.95</v>
      </c>
      <c r="M409" s="106">
        <f t="shared" si="149"/>
        <v>3.52</v>
      </c>
      <c r="N409" s="106">
        <f t="shared" si="150"/>
        <v>3.92</v>
      </c>
      <c r="O409" s="12">
        <f t="shared" si="151"/>
        <v>1</v>
      </c>
      <c r="P409" s="102">
        <f t="shared" si="152"/>
        <v>1.2408999999999999</v>
      </c>
      <c r="Q409" s="102">
        <f t="shared" si="153"/>
        <v>1.2670999999999999</v>
      </c>
      <c r="R409" s="160" t="str">
        <f t="shared" si="154"/>
        <v>A</v>
      </c>
      <c r="S409" s="98"/>
      <c r="T409" s="184" t="str">
        <f t="shared" si="155"/>
        <v>A</v>
      </c>
      <c r="U409" s="102">
        <f t="shared" si="156"/>
        <v>1.9642999999999999</v>
      </c>
      <c r="V409" s="102">
        <f t="shared" si="157"/>
        <v>1.7776000000000001</v>
      </c>
      <c r="W409" s="102">
        <f t="shared" si="158"/>
        <v>1.7776000000000001</v>
      </c>
      <c r="X409" s="102">
        <f t="shared" si="159"/>
        <v>0</v>
      </c>
      <c r="Y409" s="103">
        <f t="shared" si="160"/>
        <v>-0.18669999999999987</v>
      </c>
      <c r="Z409" s="100">
        <f t="shared" si="161"/>
        <v>-9.5046581479407352E-2</v>
      </c>
      <c r="AA409" s="8"/>
      <c r="AB409" s="8"/>
    </row>
    <row r="410" spans="1:28" x14ac:dyDescent="0.25">
      <c r="A410" s="172" t="s">
        <v>875</v>
      </c>
      <c r="B410" s="52" t="str">
        <f t="shared" si="139"/>
        <v>SOFT TISSUE PROCEDURES W/O CC/MCC</v>
      </c>
      <c r="C410" s="49">
        <f t="shared" si="140"/>
        <v>54</v>
      </c>
      <c r="D410" s="49">
        <f t="shared" si="141"/>
        <v>3</v>
      </c>
      <c r="E410" s="49">
        <f t="shared" si="142"/>
        <v>27005.93</v>
      </c>
      <c r="F410" s="49">
        <f t="shared" si="143"/>
        <v>22658.75</v>
      </c>
      <c r="G410" s="158">
        <f t="shared" si="144"/>
        <v>2.63</v>
      </c>
      <c r="H410" s="98"/>
      <c r="I410" s="207">
        <f t="shared" si="145"/>
        <v>53</v>
      </c>
      <c r="J410" s="108">
        <f t="shared" si="146"/>
        <v>24671.84</v>
      </c>
      <c r="K410" s="108">
        <f t="shared" si="147"/>
        <v>15129.92</v>
      </c>
      <c r="L410" s="106">
        <f t="shared" si="148"/>
        <v>2.66</v>
      </c>
      <c r="M410" s="106">
        <f t="shared" si="149"/>
        <v>1.84</v>
      </c>
      <c r="N410" s="106">
        <f t="shared" si="150"/>
        <v>2.14</v>
      </c>
      <c r="O410" s="12">
        <f t="shared" si="151"/>
        <v>1</v>
      </c>
      <c r="P410" s="102">
        <f t="shared" si="152"/>
        <v>1.0144</v>
      </c>
      <c r="Q410" s="102">
        <f t="shared" si="153"/>
        <v>1.0359</v>
      </c>
      <c r="R410" s="160" t="str">
        <f t="shared" si="154"/>
        <v>A</v>
      </c>
      <c r="S410" s="98"/>
      <c r="T410" s="184" t="str">
        <f t="shared" si="155"/>
        <v>A</v>
      </c>
      <c r="U410" s="102">
        <f t="shared" si="156"/>
        <v>1.3755999999999999</v>
      </c>
      <c r="V410" s="102">
        <f t="shared" si="157"/>
        <v>1.4533</v>
      </c>
      <c r="W410" s="102">
        <f t="shared" si="158"/>
        <v>1.4533</v>
      </c>
      <c r="X410" s="102">
        <f t="shared" si="159"/>
        <v>0</v>
      </c>
      <c r="Y410" s="103">
        <f t="shared" si="160"/>
        <v>7.7700000000000102E-2</v>
      </c>
      <c r="Z410" s="100">
        <f t="shared" si="161"/>
        <v>5.6484443152079171E-2</v>
      </c>
      <c r="AA410" s="8"/>
      <c r="AB410" s="8"/>
    </row>
    <row r="411" spans="1:28" x14ac:dyDescent="0.25">
      <c r="A411" s="172" t="s">
        <v>876</v>
      </c>
      <c r="B411" s="52" t="str">
        <f t="shared" si="139"/>
        <v>FOOT PROCEDURES W MCC</v>
      </c>
      <c r="C411" s="49">
        <f t="shared" si="140"/>
        <v>13</v>
      </c>
      <c r="D411" s="49">
        <f t="shared" si="141"/>
        <v>0</v>
      </c>
      <c r="E411" s="49">
        <f t="shared" si="142"/>
        <v>44004.98</v>
      </c>
      <c r="F411" s="49">
        <f t="shared" si="143"/>
        <v>33123.43</v>
      </c>
      <c r="G411" s="158">
        <f t="shared" si="144"/>
        <v>7.62</v>
      </c>
      <c r="H411" s="98"/>
      <c r="I411" s="207">
        <f t="shared" si="145"/>
        <v>12</v>
      </c>
      <c r="J411" s="108">
        <f t="shared" si="146"/>
        <v>36067.69</v>
      </c>
      <c r="K411" s="108">
        <f t="shared" si="147"/>
        <v>19224.599999999999</v>
      </c>
      <c r="L411" s="106">
        <f t="shared" si="148"/>
        <v>6.25</v>
      </c>
      <c r="M411" s="106">
        <f t="shared" si="149"/>
        <v>3.11</v>
      </c>
      <c r="N411" s="106">
        <f t="shared" si="150"/>
        <v>5.54</v>
      </c>
      <c r="O411" s="12">
        <f t="shared" si="151"/>
        <v>1</v>
      </c>
      <c r="P411" s="102">
        <f t="shared" si="152"/>
        <v>1.4830000000000001</v>
      </c>
      <c r="Q411" s="102">
        <f t="shared" si="153"/>
        <v>1.5143</v>
      </c>
      <c r="R411" s="160" t="str">
        <f t="shared" si="154"/>
        <v>A</v>
      </c>
      <c r="S411" s="98"/>
      <c r="T411" s="184" t="str">
        <f t="shared" si="155"/>
        <v>M</v>
      </c>
      <c r="U411" s="102">
        <f t="shared" si="156"/>
        <v>3.9184000000000001</v>
      </c>
      <c r="V411" s="102">
        <f t="shared" si="157"/>
        <v>2.1244000000000001</v>
      </c>
      <c r="W411" s="102">
        <f t="shared" si="158"/>
        <v>2.1244000000000001</v>
      </c>
      <c r="X411" s="102">
        <f t="shared" si="159"/>
        <v>0</v>
      </c>
      <c r="Y411" s="103">
        <f t="shared" si="160"/>
        <v>-1.794</v>
      </c>
      <c r="Z411" s="100">
        <f t="shared" si="161"/>
        <v>-0.45783993466721112</v>
      </c>
      <c r="AA411" s="8"/>
      <c r="AB411" s="8"/>
    </row>
    <row r="412" spans="1:28" x14ac:dyDescent="0.25">
      <c r="A412" s="174" t="s">
        <v>877</v>
      </c>
      <c r="B412" s="142" t="str">
        <f t="shared" si="139"/>
        <v>FOOT PROCEDURES W CC</v>
      </c>
      <c r="C412" s="143">
        <f t="shared" si="140"/>
        <v>55</v>
      </c>
      <c r="D412" s="143">
        <f t="shared" si="141"/>
        <v>0</v>
      </c>
      <c r="E412" s="143">
        <f t="shared" si="142"/>
        <v>35330.68</v>
      </c>
      <c r="F412" s="143">
        <f t="shared" si="143"/>
        <v>19923.650000000001</v>
      </c>
      <c r="G412" s="159">
        <f t="shared" si="144"/>
        <v>6.84</v>
      </c>
      <c r="H412" s="98"/>
      <c r="I412" s="208">
        <f t="shared" si="145"/>
        <v>54</v>
      </c>
      <c r="J412" s="144">
        <f t="shared" si="146"/>
        <v>33883.49</v>
      </c>
      <c r="K412" s="144">
        <f t="shared" si="147"/>
        <v>17003.310000000001</v>
      </c>
      <c r="L412" s="145">
        <f t="shared" si="148"/>
        <v>6.52</v>
      </c>
      <c r="M412" s="145">
        <f t="shared" si="149"/>
        <v>4.3</v>
      </c>
      <c r="N412" s="145">
        <f t="shared" si="150"/>
        <v>5.35</v>
      </c>
      <c r="O412" s="146">
        <f t="shared" si="151"/>
        <v>1</v>
      </c>
      <c r="P412" s="147">
        <f t="shared" si="152"/>
        <v>1.3932</v>
      </c>
      <c r="Q412" s="147">
        <f t="shared" si="153"/>
        <v>1.4227000000000001</v>
      </c>
      <c r="R412" s="161" t="str">
        <f t="shared" si="154"/>
        <v>A</v>
      </c>
      <c r="S412" s="98"/>
      <c r="T412" s="185" t="str">
        <f t="shared" si="155"/>
        <v>A</v>
      </c>
      <c r="U412" s="147">
        <f t="shared" si="156"/>
        <v>1.849</v>
      </c>
      <c r="V412" s="147">
        <f t="shared" si="157"/>
        <v>1.9959</v>
      </c>
      <c r="W412" s="147">
        <f t="shared" si="158"/>
        <v>1.9959</v>
      </c>
      <c r="X412" s="147">
        <f t="shared" si="159"/>
        <v>0</v>
      </c>
      <c r="Y412" s="104">
        <f t="shared" si="160"/>
        <v>0.14690000000000003</v>
      </c>
      <c r="Z412" s="101">
        <f t="shared" si="161"/>
        <v>7.9448350459707967E-2</v>
      </c>
      <c r="AA412" s="8"/>
      <c r="AB412" s="8"/>
    </row>
    <row r="413" spans="1:28" x14ac:dyDescent="0.25">
      <c r="A413" s="172" t="s">
        <v>878</v>
      </c>
      <c r="B413" s="52" t="str">
        <f t="shared" si="139"/>
        <v>FOOT PROCEDURES W/O CC/MCC</v>
      </c>
      <c r="C413" s="49">
        <f t="shared" si="140"/>
        <v>44</v>
      </c>
      <c r="D413" s="49">
        <f t="shared" si="141"/>
        <v>1</v>
      </c>
      <c r="E413" s="49">
        <f t="shared" si="142"/>
        <v>32516.34</v>
      </c>
      <c r="F413" s="49">
        <f t="shared" si="143"/>
        <v>20905.400000000001</v>
      </c>
      <c r="G413" s="158">
        <f t="shared" si="144"/>
        <v>3.41</v>
      </c>
      <c r="H413" s="98"/>
      <c r="I413" s="207">
        <f t="shared" si="145"/>
        <v>41</v>
      </c>
      <c r="J413" s="108">
        <f t="shared" si="146"/>
        <v>28186.6</v>
      </c>
      <c r="K413" s="108">
        <f t="shared" si="147"/>
        <v>13691.43</v>
      </c>
      <c r="L413" s="106">
        <f t="shared" si="148"/>
        <v>2.9</v>
      </c>
      <c r="M413" s="106">
        <f t="shared" si="149"/>
        <v>1.53</v>
      </c>
      <c r="N413" s="106">
        <f t="shared" si="150"/>
        <v>2.56</v>
      </c>
      <c r="O413" s="12">
        <f t="shared" si="151"/>
        <v>1</v>
      </c>
      <c r="P413" s="102">
        <f t="shared" si="152"/>
        <v>1.159</v>
      </c>
      <c r="Q413" s="102">
        <f t="shared" si="153"/>
        <v>1.1835</v>
      </c>
      <c r="R413" s="160" t="str">
        <f t="shared" si="154"/>
        <v>A</v>
      </c>
      <c r="S413" s="98"/>
      <c r="T413" s="184" t="str">
        <f t="shared" si="155"/>
        <v>A</v>
      </c>
      <c r="U413" s="102">
        <f t="shared" si="156"/>
        <v>1.5256000000000001</v>
      </c>
      <c r="V413" s="102">
        <f t="shared" si="157"/>
        <v>1.6603000000000001</v>
      </c>
      <c r="W413" s="102">
        <f t="shared" si="158"/>
        <v>1.6603000000000001</v>
      </c>
      <c r="X413" s="102">
        <f t="shared" si="159"/>
        <v>0</v>
      </c>
      <c r="Y413" s="103">
        <f t="shared" si="160"/>
        <v>0.13470000000000004</v>
      </c>
      <c r="Z413" s="100">
        <f t="shared" si="161"/>
        <v>8.8293130571578421E-2</v>
      </c>
      <c r="AA413" s="8"/>
      <c r="AB413" s="8"/>
    </row>
    <row r="414" spans="1:28" x14ac:dyDescent="0.25">
      <c r="A414" s="172" t="s">
        <v>0</v>
      </c>
      <c r="B414" s="52" t="str">
        <f t="shared" si="139"/>
        <v>MAJOR THUMB OR JOINT PROCEDURES</v>
      </c>
      <c r="C414" s="49">
        <f t="shared" si="140"/>
        <v>11</v>
      </c>
      <c r="D414" s="49">
        <f t="shared" si="141"/>
        <v>0</v>
      </c>
      <c r="E414" s="49">
        <f t="shared" si="142"/>
        <v>24647.71</v>
      </c>
      <c r="F414" s="49">
        <f t="shared" si="143"/>
        <v>9393.66</v>
      </c>
      <c r="G414" s="158">
        <f t="shared" si="144"/>
        <v>4</v>
      </c>
      <c r="H414" s="98"/>
      <c r="I414" s="207">
        <f t="shared" si="145"/>
        <v>11</v>
      </c>
      <c r="J414" s="108">
        <f t="shared" si="146"/>
        <v>24647.71</v>
      </c>
      <c r="K414" s="108">
        <f t="shared" si="147"/>
        <v>9393.66</v>
      </c>
      <c r="L414" s="106">
        <f t="shared" si="148"/>
        <v>4</v>
      </c>
      <c r="M414" s="106">
        <f t="shared" si="149"/>
        <v>2.04</v>
      </c>
      <c r="N414" s="106">
        <f t="shared" si="150"/>
        <v>3.34</v>
      </c>
      <c r="O414" s="12">
        <f t="shared" si="151"/>
        <v>1</v>
      </c>
      <c r="P414" s="102">
        <f t="shared" si="152"/>
        <v>1.0134000000000001</v>
      </c>
      <c r="Q414" s="102">
        <f t="shared" si="153"/>
        <v>1.0348999999999999</v>
      </c>
      <c r="R414" s="160" t="str">
        <f t="shared" si="154"/>
        <v>A</v>
      </c>
      <c r="S414" s="98"/>
      <c r="T414" s="184" t="str">
        <f t="shared" si="155"/>
        <v>M</v>
      </c>
      <c r="U414" s="102">
        <f t="shared" si="156"/>
        <v>2.1730999999999998</v>
      </c>
      <c r="V414" s="102">
        <f t="shared" si="157"/>
        <v>1.4519</v>
      </c>
      <c r="W414" s="102">
        <f t="shared" si="158"/>
        <v>1.4519</v>
      </c>
      <c r="X414" s="102">
        <f t="shared" si="159"/>
        <v>0</v>
      </c>
      <c r="Y414" s="103">
        <f t="shared" si="160"/>
        <v>-0.72119999999999984</v>
      </c>
      <c r="Z414" s="100">
        <f t="shared" si="161"/>
        <v>-0.33187612166950436</v>
      </c>
      <c r="AA414" s="8"/>
      <c r="AB414" s="8"/>
    </row>
    <row r="415" spans="1:28" x14ac:dyDescent="0.25">
      <c r="A415" s="172" t="s">
        <v>1</v>
      </c>
      <c r="B415" s="52" t="str">
        <f t="shared" si="139"/>
        <v>MAJOR SHOULDER OR ELBOW JOINT PROCEDURES W CC/MCC</v>
      </c>
      <c r="C415" s="49">
        <f t="shared" si="140"/>
        <v>8</v>
      </c>
      <c r="D415" s="49">
        <f t="shared" si="141"/>
        <v>0</v>
      </c>
      <c r="E415" s="49">
        <f t="shared" si="142"/>
        <v>34005.919999999998</v>
      </c>
      <c r="F415" s="49">
        <f t="shared" si="143"/>
        <v>13025.55</v>
      </c>
      <c r="G415" s="158">
        <f t="shared" si="144"/>
        <v>3.75</v>
      </c>
      <c r="H415" s="98"/>
      <c r="I415" s="207">
        <f t="shared" si="145"/>
        <v>8</v>
      </c>
      <c r="J415" s="108">
        <f t="shared" si="146"/>
        <v>34005.919999999998</v>
      </c>
      <c r="K415" s="108">
        <f t="shared" si="147"/>
        <v>13025.55</v>
      </c>
      <c r="L415" s="106">
        <f t="shared" si="148"/>
        <v>5.9</v>
      </c>
      <c r="M415" s="106">
        <f t="shared" si="149"/>
        <v>1.48</v>
      </c>
      <c r="N415" s="106">
        <f t="shared" si="150"/>
        <v>4.5</v>
      </c>
      <c r="O415" s="12">
        <f t="shared" si="151"/>
        <v>0</v>
      </c>
      <c r="P415" s="102">
        <f t="shared" si="152"/>
        <v>1.3982000000000001</v>
      </c>
      <c r="Q415" s="102">
        <f t="shared" si="153"/>
        <v>1.9836</v>
      </c>
      <c r="R415" s="160" t="str">
        <f t="shared" si="154"/>
        <v>M</v>
      </c>
      <c r="S415" s="98"/>
      <c r="T415" s="184" t="str">
        <f t="shared" si="155"/>
        <v>M</v>
      </c>
      <c r="U415" s="102">
        <f t="shared" si="156"/>
        <v>2.9557000000000002</v>
      </c>
      <c r="V415" s="102">
        <f t="shared" si="157"/>
        <v>2.7827999999999999</v>
      </c>
      <c r="W415" s="102">
        <f t="shared" si="158"/>
        <v>2.7827999999999999</v>
      </c>
      <c r="X415" s="102">
        <f t="shared" si="159"/>
        <v>0</v>
      </c>
      <c r="Y415" s="103">
        <f t="shared" si="160"/>
        <v>-0.17290000000000028</v>
      </c>
      <c r="Z415" s="100">
        <f t="shared" si="161"/>
        <v>-5.8497141117163538E-2</v>
      </c>
      <c r="AA415" s="8"/>
      <c r="AB415" s="8"/>
    </row>
    <row r="416" spans="1:28" x14ac:dyDescent="0.25">
      <c r="A416" s="172" t="s">
        <v>2</v>
      </c>
      <c r="B416" s="52" t="str">
        <f t="shared" si="139"/>
        <v>MAJOR SHOULDER OR ELBOW JOINT PROCEDURES W/O CC/MCC</v>
      </c>
      <c r="C416" s="49">
        <f t="shared" si="140"/>
        <v>8</v>
      </c>
      <c r="D416" s="49">
        <f t="shared" si="141"/>
        <v>0</v>
      </c>
      <c r="E416" s="49">
        <f t="shared" si="142"/>
        <v>25930.31</v>
      </c>
      <c r="F416" s="49">
        <f t="shared" si="143"/>
        <v>8178.57</v>
      </c>
      <c r="G416" s="158">
        <f t="shared" si="144"/>
        <v>1</v>
      </c>
      <c r="H416" s="98"/>
      <c r="I416" s="207">
        <f t="shared" si="145"/>
        <v>7</v>
      </c>
      <c r="J416" s="108">
        <f t="shared" si="146"/>
        <v>23472.7</v>
      </c>
      <c r="K416" s="108">
        <f t="shared" si="147"/>
        <v>5303.38</v>
      </c>
      <c r="L416" s="106">
        <f t="shared" si="148"/>
        <v>2.6</v>
      </c>
      <c r="M416" s="106">
        <f t="shared" si="149"/>
        <v>0</v>
      </c>
      <c r="N416" s="106">
        <f t="shared" si="150"/>
        <v>2.1</v>
      </c>
      <c r="O416" s="12">
        <f t="shared" si="151"/>
        <v>0</v>
      </c>
      <c r="P416" s="102">
        <f t="shared" si="152"/>
        <v>0.96509999999999996</v>
      </c>
      <c r="Q416" s="102">
        <f t="shared" si="153"/>
        <v>1.478</v>
      </c>
      <c r="R416" s="160" t="str">
        <f t="shared" si="154"/>
        <v>M</v>
      </c>
      <c r="S416" s="98"/>
      <c r="T416" s="184" t="str">
        <f t="shared" si="155"/>
        <v>M</v>
      </c>
      <c r="U416" s="102">
        <f t="shared" si="156"/>
        <v>2.4129999999999998</v>
      </c>
      <c r="V416" s="102">
        <f t="shared" si="157"/>
        <v>2.0735000000000001</v>
      </c>
      <c r="W416" s="102">
        <f t="shared" si="158"/>
        <v>2.0735000000000001</v>
      </c>
      <c r="X416" s="102">
        <f t="shared" si="159"/>
        <v>0</v>
      </c>
      <c r="Y416" s="103">
        <f t="shared" si="160"/>
        <v>-0.33949999999999969</v>
      </c>
      <c r="Z416" s="100">
        <f t="shared" si="161"/>
        <v>-0.14069622876087845</v>
      </c>
      <c r="AA416" s="8"/>
      <c r="AB416" s="8"/>
    </row>
    <row r="417" spans="1:28" x14ac:dyDescent="0.25">
      <c r="A417" s="174" t="s">
        <v>4</v>
      </c>
      <c r="B417" s="142" t="str">
        <f t="shared" si="139"/>
        <v>ARTHROSCOPY</v>
      </c>
      <c r="C417" s="143">
        <f t="shared" si="140"/>
        <v>2</v>
      </c>
      <c r="D417" s="143">
        <f t="shared" si="141"/>
        <v>0</v>
      </c>
      <c r="E417" s="143">
        <f t="shared" si="142"/>
        <v>27525.1</v>
      </c>
      <c r="F417" s="143">
        <f t="shared" si="143"/>
        <v>0</v>
      </c>
      <c r="G417" s="159">
        <f t="shared" si="144"/>
        <v>1</v>
      </c>
      <c r="H417" s="98"/>
      <c r="I417" s="208">
        <f t="shared" si="145"/>
        <v>2</v>
      </c>
      <c r="J417" s="144">
        <f t="shared" si="146"/>
        <v>27525.1</v>
      </c>
      <c r="K417" s="144">
        <f t="shared" si="147"/>
        <v>0</v>
      </c>
      <c r="L417" s="145">
        <f t="shared" si="148"/>
        <v>5.6</v>
      </c>
      <c r="M417" s="145">
        <f t="shared" si="149"/>
        <v>0</v>
      </c>
      <c r="N417" s="145">
        <f t="shared" si="150"/>
        <v>4.4000000000000004</v>
      </c>
      <c r="O417" s="146">
        <f t="shared" si="151"/>
        <v>0</v>
      </c>
      <c r="P417" s="147">
        <f t="shared" si="152"/>
        <v>0</v>
      </c>
      <c r="Q417" s="147">
        <f t="shared" si="153"/>
        <v>1.7056</v>
      </c>
      <c r="R417" s="161" t="str">
        <f t="shared" si="154"/>
        <v>M</v>
      </c>
      <c r="S417" s="98"/>
      <c r="T417" s="185" t="str">
        <f t="shared" si="155"/>
        <v>M</v>
      </c>
      <c r="U417" s="147">
        <f t="shared" si="156"/>
        <v>2.8849</v>
      </c>
      <c r="V417" s="147">
        <f t="shared" si="157"/>
        <v>2.3927999999999998</v>
      </c>
      <c r="W417" s="147">
        <f t="shared" si="158"/>
        <v>2.3927999999999998</v>
      </c>
      <c r="X417" s="147">
        <f t="shared" si="159"/>
        <v>0</v>
      </c>
      <c r="Y417" s="104">
        <f t="shared" si="160"/>
        <v>-0.4921000000000002</v>
      </c>
      <c r="Z417" s="101">
        <f t="shared" si="161"/>
        <v>-0.17057783632014981</v>
      </c>
      <c r="AA417" s="8"/>
      <c r="AB417" s="8"/>
    </row>
    <row r="418" spans="1:28" x14ac:dyDescent="0.25">
      <c r="A418" s="172" t="s">
        <v>5</v>
      </c>
      <c r="B418" s="52" t="str">
        <f t="shared" si="139"/>
        <v>SHOULDER,ELBOW OR FOREARM PROC,EXC MAJOR JOINT PROC W MCC</v>
      </c>
      <c r="C418" s="49">
        <f t="shared" si="140"/>
        <v>4</v>
      </c>
      <c r="D418" s="49">
        <f t="shared" si="141"/>
        <v>0</v>
      </c>
      <c r="E418" s="49">
        <f t="shared" si="142"/>
        <v>66338.100000000006</v>
      </c>
      <c r="F418" s="49">
        <f t="shared" si="143"/>
        <v>25471.52</v>
      </c>
      <c r="G418" s="158">
        <f t="shared" si="144"/>
        <v>7</v>
      </c>
      <c r="H418" s="98"/>
      <c r="I418" s="207">
        <f t="shared" si="145"/>
        <v>4</v>
      </c>
      <c r="J418" s="108">
        <f t="shared" si="146"/>
        <v>66338.100000000006</v>
      </c>
      <c r="K418" s="108">
        <f t="shared" si="147"/>
        <v>25471.52</v>
      </c>
      <c r="L418" s="106">
        <f t="shared" si="148"/>
        <v>6.3</v>
      </c>
      <c r="M418" s="106">
        <f t="shared" si="149"/>
        <v>4.53</v>
      </c>
      <c r="N418" s="106">
        <f t="shared" si="150"/>
        <v>5</v>
      </c>
      <c r="O418" s="12">
        <f t="shared" si="151"/>
        <v>0</v>
      </c>
      <c r="P418" s="102">
        <f t="shared" si="152"/>
        <v>2.7275999999999998</v>
      </c>
      <c r="Q418" s="102">
        <f t="shared" si="153"/>
        <v>2.7900999999999998</v>
      </c>
      <c r="R418" s="160" t="str">
        <f t="shared" si="154"/>
        <v>M</v>
      </c>
      <c r="S418" s="98"/>
      <c r="T418" s="184" t="str">
        <f t="shared" si="155"/>
        <v>M</v>
      </c>
      <c r="U418" s="102">
        <f t="shared" si="156"/>
        <v>3.9192999999999998</v>
      </c>
      <c r="V418" s="102">
        <f t="shared" si="157"/>
        <v>3.9142000000000001</v>
      </c>
      <c r="W418" s="102">
        <f t="shared" si="158"/>
        <v>3.9142000000000001</v>
      </c>
      <c r="X418" s="102">
        <f t="shared" si="159"/>
        <v>0</v>
      </c>
      <c r="Y418" s="103">
        <f t="shared" si="160"/>
        <v>-5.0999999999996604E-3</v>
      </c>
      <c r="Z418" s="100">
        <f t="shared" si="161"/>
        <v>-1.3012527747300949E-3</v>
      </c>
      <c r="AA418" s="8"/>
      <c r="AB418" s="8"/>
    </row>
    <row r="419" spans="1:28" x14ac:dyDescent="0.25">
      <c r="A419" s="172" t="s">
        <v>6</v>
      </c>
      <c r="B419" s="52" t="str">
        <f t="shared" si="139"/>
        <v>SHOULDER,ELBOW OR FOREARM PROC,EXC MAJOR JOINT PROC W CC</v>
      </c>
      <c r="C419" s="49">
        <f t="shared" si="140"/>
        <v>25</v>
      </c>
      <c r="D419" s="49">
        <f t="shared" si="141"/>
        <v>0</v>
      </c>
      <c r="E419" s="49">
        <f t="shared" si="142"/>
        <v>40980.44</v>
      </c>
      <c r="F419" s="49">
        <f t="shared" si="143"/>
        <v>21154.85</v>
      </c>
      <c r="G419" s="158">
        <f t="shared" si="144"/>
        <v>3.4</v>
      </c>
      <c r="H419" s="98"/>
      <c r="I419" s="207">
        <f t="shared" si="145"/>
        <v>24</v>
      </c>
      <c r="J419" s="108">
        <f t="shared" si="146"/>
        <v>37747.760000000002</v>
      </c>
      <c r="K419" s="108">
        <f t="shared" si="147"/>
        <v>14315.03</v>
      </c>
      <c r="L419" s="106">
        <f t="shared" si="148"/>
        <v>3.21</v>
      </c>
      <c r="M419" s="106">
        <f t="shared" si="149"/>
        <v>2.1</v>
      </c>
      <c r="N419" s="106">
        <f t="shared" si="150"/>
        <v>2.63</v>
      </c>
      <c r="O419" s="12">
        <f t="shared" si="151"/>
        <v>1</v>
      </c>
      <c r="P419" s="102">
        <f t="shared" si="152"/>
        <v>1.5521</v>
      </c>
      <c r="Q419" s="102">
        <f t="shared" si="153"/>
        <v>1.5849</v>
      </c>
      <c r="R419" s="160" t="str">
        <f t="shared" si="154"/>
        <v>A</v>
      </c>
      <c r="S419" s="98"/>
      <c r="T419" s="184" t="str">
        <f t="shared" si="155"/>
        <v>A</v>
      </c>
      <c r="U419" s="102">
        <f t="shared" si="156"/>
        <v>2.3050999999999999</v>
      </c>
      <c r="V419" s="102">
        <f t="shared" si="157"/>
        <v>2.2235</v>
      </c>
      <c r="W419" s="102">
        <f t="shared" si="158"/>
        <v>2.2235</v>
      </c>
      <c r="X419" s="102">
        <f t="shared" si="159"/>
        <v>0</v>
      </c>
      <c r="Y419" s="103">
        <f t="shared" si="160"/>
        <v>-8.1599999999999895E-2</v>
      </c>
      <c r="Z419" s="100">
        <f t="shared" si="161"/>
        <v>-3.5399765736844342E-2</v>
      </c>
      <c r="AA419" s="8"/>
      <c r="AB419" s="8"/>
    </row>
    <row r="420" spans="1:28" x14ac:dyDescent="0.25">
      <c r="A420" s="172" t="s">
        <v>68</v>
      </c>
      <c r="B420" s="52" t="str">
        <f t="shared" si="139"/>
        <v>SHOULDER,ELBOW OR FOREARM PROC,EXC MAJOR JOINT PROC W/O CC/MCC</v>
      </c>
      <c r="C420" s="49">
        <f t="shared" si="140"/>
        <v>39</v>
      </c>
      <c r="D420" s="49">
        <f t="shared" si="141"/>
        <v>0</v>
      </c>
      <c r="E420" s="49">
        <f t="shared" si="142"/>
        <v>25426.73</v>
      </c>
      <c r="F420" s="49">
        <f t="shared" si="143"/>
        <v>13512.53</v>
      </c>
      <c r="G420" s="158">
        <f t="shared" si="144"/>
        <v>1.82</v>
      </c>
      <c r="H420" s="98"/>
      <c r="I420" s="207">
        <f t="shared" si="145"/>
        <v>37</v>
      </c>
      <c r="J420" s="108">
        <f t="shared" si="146"/>
        <v>23082.98</v>
      </c>
      <c r="K420" s="108">
        <f t="shared" si="147"/>
        <v>8695.73</v>
      </c>
      <c r="L420" s="106">
        <f t="shared" si="148"/>
        <v>1.73</v>
      </c>
      <c r="M420" s="106">
        <f t="shared" si="149"/>
        <v>0.92</v>
      </c>
      <c r="N420" s="106">
        <f t="shared" si="150"/>
        <v>1.53</v>
      </c>
      <c r="O420" s="12">
        <f t="shared" si="151"/>
        <v>1</v>
      </c>
      <c r="P420" s="102">
        <f t="shared" si="152"/>
        <v>0.94910000000000005</v>
      </c>
      <c r="Q420" s="102">
        <f t="shared" si="153"/>
        <v>0.96909999999999996</v>
      </c>
      <c r="R420" s="160" t="str">
        <f t="shared" si="154"/>
        <v>A</v>
      </c>
      <c r="S420" s="98"/>
      <c r="T420" s="184" t="str">
        <f t="shared" si="155"/>
        <v>A</v>
      </c>
      <c r="U420" s="102">
        <f t="shared" si="156"/>
        <v>1.4137</v>
      </c>
      <c r="V420" s="102">
        <f t="shared" si="157"/>
        <v>1.3595999999999999</v>
      </c>
      <c r="W420" s="102">
        <f t="shared" si="158"/>
        <v>1.3595999999999999</v>
      </c>
      <c r="X420" s="102">
        <f t="shared" si="159"/>
        <v>0</v>
      </c>
      <c r="Y420" s="103">
        <f t="shared" si="160"/>
        <v>-5.4100000000000037E-2</v>
      </c>
      <c r="Z420" s="100">
        <f t="shared" si="161"/>
        <v>-3.8268373770955676E-2</v>
      </c>
      <c r="AA420" s="8"/>
      <c r="AB420" s="8"/>
    </row>
    <row r="421" spans="1:28" x14ac:dyDescent="0.25">
      <c r="A421" s="172" t="s">
        <v>69</v>
      </c>
      <c r="B421" s="52" t="str">
        <f t="shared" si="139"/>
        <v>HAND OR WRIST PROC, EXCEPT MAJOR THUMB OR JOINT PROC W CC/MCC</v>
      </c>
      <c r="C421" s="49">
        <f t="shared" si="140"/>
        <v>36</v>
      </c>
      <c r="D421" s="49">
        <f t="shared" si="141"/>
        <v>0</v>
      </c>
      <c r="E421" s="49">
        <f t="shared" si="142"/>
        <v>28692.31</v>
      </c>
      <c r="F421" s="49">
        <f t="shared" si="143"/>
        <v>23787.51</v>
      </c>
      <c r="G421" s="158">
        <f t="shared" si="144"/>
        <v>5.33</v>
      </c>
      <c r="H421" s="98"/>
      <c r="I421" s="207">
        <f t="shared" si="145"/>
        <v>33</v>
      </c>
      <c r="J421" s="108">
        <f t="shared" si="146"/>
        <v>22447.38</v>
      </c>
      <c r="K421" s="108">
        <f t="shared" si="147"/>
        <v>11831.06</v>
      </c>
      <c r="L421" s="106">
        <f t="shared" si="148"/>
        <v>3.42</v>
      </c>
      <c r="M421" s="106">
        <f t="shared" si="149"/>
        <v>2.76</v>
      </c>
      <c r="N421" s="106">
        <f t="shared" si="150"/>
        <v>2.68</v>
      </c>
      <c r="O421" s="12">
        <f t="shared" si="151"/>
        <v>1</v>
      </c>
      <c r="P421" s="102">
        <f t="shared" si="152"/>
        <v>0.92300000000000004</v>
      </c>
      <c r="Q421" s="102">
        <f t="shared" si="153"/>
        <v>0.9425</v>
      </c>
      <c r="R421" s="160" t="str">
        <f t="shared" si="154"/>
        <v>A</v>
      </c>
      <c r="S421" s="98"/>
      <c r="T421" s="184" t="str">
        <f t="shared" si="155"/>
        <v>A</v>
      </c>
      <c r="U421" s="102">
        <f t="shared" si="156"/>
        <v>1.7390000000000001</v>
      </c>
      <c r="V421" s="102">
        <f t="shared" si="157"/>
        <v>1.3222</v>
      </c>
      <c r="W421" s="102">
        <f t="shared" si="158"/>
        <v>1.3222</v>
      </c>
      <c r="X421" s="102">
        <f t="shared" si="159"/>
        <v>0</v>
      </c>
      <c r="Y421" s="103">
        <f t="shared" si="160"/>
        <v>-0.41680000000000006</v>
      </c>
      <c r="Z421" s="100">
        <f t="shared" si="161"/>
        <v>-0.23967797584818865</v>
      </c>
      <c r="AA421" s="8"/>
      <c r="AB421" s="8"/>
    </row>
    <row r="422" spans="1:28" x14ac:dyDescent="0.25">
      <c r="A422" s="174" t="s">
        <v>71</v>
      </c>
      <c r="B422" s="142" t="str">
        <f t="shared" si="139"/>
        <v>HAND OR WRIST PROC, EXCEPT MAJOR THUMB OR JOINT PROC W/O CC/MCC</v>
      </c>
      <c r="C422" s="143">
        <f t="shared" si="140"/>
        <v>21</v>
      </c>
      <c r="D422" s="143">
        <f t="shared" si="141"/>
        <v>0</v>
      </c>
      <c r="E422" s="143">
        <f t="shared" si="142"/>
        <v>19359.939999999999</v>
      </c>
      <c r="F422" s="143">
        <f t="shared" si="143"/>
        <v>11227.52</v>
      </c>
      <c r="G422" s="159">
        <f t="shared" si="144"/>
        <v>2.62</v>
      </c>
      <c r="H422" s="98"/>
      <c r="I422" s="208">
        <f t="shared" si="145"/>
        <v>20</v>
      </c>
      <c r="J422" s="144">
        <f t="shared" si="146"/>
        <v>17210.490000000002</v>
      </c>
      <c r="K422" s="144">
        <f t="shared" si="147"/>
        <v>5944.51</v>
      </c>
      <c r="L422" s="145">
        <f t="shared" si="148"/>
        <v>2.6</v>
      </c>
      <c r="M422" s="145">
        <f t="shared" si="149"/>
        <v>1.39</v>
      </c>
      <c r="N422" s="145">
        <f t="shared" si="150"/>
        <v>2.21</v>
      </c>
      <c r="O422" s="146">
        <f t="shared" si="151"/>
        <v>1</v>
      </c>
      <c r="P422" s="147">
        <f t="shared" si="152"/>
        <v>0.70760000000000001</v>
      </c>
      <c r="Q422" s="147">
        <f t="shared" si="153"/>
        <v>0.72260000000000002</v>
      </c>
      <c r="R422" s="161" t="str">
        <f t="shared" si="154"/>
        <v>A</v>
      </c>
      <c r="S422" s="98"/>
      <c r="T422" s="185" t="str">
        <f t="shared" si="155"/>
        <v>M</v>
      </c>
      <c r="U422" s="147">
        <f t="shared" si="156"/>
        <v>1.0980000000000001</v>
      </c>
      <c r="V422" s="147">
        <f t="shared" si="157"/>
        <v>1.0137</v>
      </c>
      <c r="W422" s="147">
        <f t="shared" si="158"/>
        <v>1.0137</v>
      </c>
      <c r="X422" s="147">
        <f t="shared" si="159"/>
        <v>0</v>
      </c>
      <c r="Y422" s="104">
        <f t="shared" si="160"/>
        <v>-8.4300000000000042E-2</v>
      </c>
      <c r="Z422" s="101">
        <f t="shared" si="161"/>
        <v>-7.6775956284153041E-2</v>
      </c>
      <c r="AA422" s="8"/>
      <c r="AB422" s="8"/>
    </row>
    <row r="423" spans="1:28" x14ac:dyDescent="0.25">
      <c r="A423" s="172" t="s">
        <v>72</v>
      </c>
      <c r="B423" s="52" t="str">
        <f t="shared" si="139"/>
        <v>OTHER MUSCULOSKELET SYS &amp; CONN TISS O.R. PROC W MCC</v>
      </c>
      <c r="C423" s="49">
        <f t="shared" si="140"/>
        <v>22</v>
      </c>
      <c r="D423" s="49">
        <f t="shared" si="141"/>
        <v>4</v>
      </c>
      <c r="E423" s="49">
        <f t="shared" si="142"/>
        <v>112592.82</v>
      </c>
      <c r="F423" s="49">
        <f t="shared" si="143"/>
        <v>90995.13</v>
      </c>
      <c r="G423" s="158">
        <f t="shared" si="144"/>
        <v>12.32</v>
      </c>
      <c r="H423" s="98"/>
      <c r="I423" s="207">
        <f t="shared" si="145"/>
        <v>19</v>
      </c>
      <c r="J423" s="108">
        <f t="shared" si="146"/>
        <v>82226.27</v>
      </c>
      <c r="K423" s="108">
        <f t="shared" si="147"/>
        <v>53152.91</v>
      </c>
      <c r="L423" s="106">
        <f t="shared" si="148"/>
        <v>10.79</v>
      </c>
      <c r="M423" s="106">
        <f t="shared" si="149"/>
        <v>11.3</v>
      </c>
      <c r="N423" s="106">
        <f t="shared" si="150"/>
        <v>7.69</v>
      </c>
      <c r="O423" s="12">
        <f t="shared" si="151"/>
        <v>1</v>
      </c>
      <c r="P423" s="102">
        <f t="shared" si="152"/>
        <v>3.3809</v>
      </c>
      <c r="Q423" s="102">
        <f t="shared" si="153"/>
        <v>3.0733999999999999</v>
      </c>
      <c r="R423" s="160" t="str">
        <f t="shared" si="154"/>
        <v>A</v>
      </c>
      <c r="S423" s="98"/>
      <c r="T423" s="184" t="str">
        <f t="shared" si="155"/>
        <v>A</v>
      </c>
      <c r="U423" s="102">
        <f t="shared" si="156"/>
        <v>4.5693999999999999</v>
      </c>
      <c r="V423" s="102">
        <f t="shared" si="157"/>
        <v>4.3117000000000001</v>
      </c>
      <c r="W423" s="102">
        <f t="shared" si="158"/>
        <v>4.3117000000000001</v>
      </c>
      <c r="X423" s="102">
        <f t="shared" si="159"/>
        <v>0</v>
      </c>
      <c r="Y423" s="103">
        <f t="shared" si="160"/>
        <v>-0.25769999999999982</v>
      </c>
      <c r="Z423" s="100">
        <f t="shared" si="161"/>
        <v>-5.6396901124874124E-2</v>
      </c>
      <c r="AA423" s="8"/>
      <c r="AB423" s="8"/>
    </row>
    <row r="424" spans="1:28" x14ac:dyDescent="0.25">
      <c r="A424" s="172" t="s">
        <v>73</v>
      </c>
      <c r="B424" s="52" t="str">
        <f t="shared" si="139"/>
        <v>OTHER MUSCULOSKELET SYS &amp; CONN TISS O.R. PROC W CC</v>
      </c>
      <c r="C424" s="49">
        <f t="shared" si="140"/>
        <v>64</v>
      </c>
      <c r="D424" s="49">
        <f t="shared" si="141"/>
        <v>5</v>
      </c>
      <c r="E424" s="49">
        <f t="shared" si="142"/>
        <v>58408.52</v>
      </c>
      <c r="F424" s="49">
        <f t="shared" si="143"/>
        <v>34476.86</v>
      </c>
      <c r="G424" s="158">
        <f t="shared" si="144"/>
        <v>6.13</v>
      </c>
      <c r="H424" s="98"/>
      <c r="I424" s="207">
        <f t="shared" si="145"/>
        <v>63</v>
      </c>
      <c r="J424" s="108">
        <f t="shared" si="146"/>
        <v>56717.34</v>
      </c>
      <c r="K424" s="108">
        <f t="shared" si="147"/>
        <v>32007.41</v>
      </c>
      <c r="L424" s="106">
        <f t="shared" si="148"/>
        <v>5.51</v>
      </c>
      <c r="M424" s="106">
        <f t="shared" si="149"/>
        <v>3.89</v>
      </c>
      <c r="N424" s="106">
        <f t="shared" si="150"/>
        <v>4.12</v>
      </c>
      <c r="O424" s="12">
        <f t="shared" si="151"/>
        <v>1</v>
      </c>
      <c r="P424" s="102">
        <f t="shared" si="152"/>
        <v>2.3321000000000001</v>
      </c>
      <c r="Q424" s="102">
        <f t="shared" si="153"/>
        <v>2.3814000000000002</v>
      </c>
      <c r="R424" s="160" t="str">
        <f t="shared" si="154"/>
        <v>A</v>
      </c>
      <c r="S424" s="98"/>
      <c r="T424" s="184" t="str">
        <f t="shared" si="155"/>
        <v>A</v>
      </c>
      <c r="U424" s="102">
        <f t="shared" si="156"/>
        <v>2.7012</v>
      </c>
      <c r="V424" s="102">
        <f t="shared" si="157"/>
        <v>3.3409</v>
      </c>
      <c r="W424" s="102">
        <f t="shared" si="158"/>
        <v>3.3409</v>
      </c>
      <c r="X424" s="102">
        <f t="shared" si="159"/>
        <v>0</v>
      </c>
      <c r="Y424" s="103">
        <f t="shared" si="160"/>
        <v>0.63969999999999994</v>
      </c>
      <c r="Z424" s="100">
        <f t="shared" si="161"/>
        <v>0.23682067229379533</v>
      </c>
      <c r="AA424" s="8"/>
      <c r="AB424" s="8"/>
    </row>
    <row r="425" spans="1:28" x14ac:dyDescent="0.25">
      <c r="A425" s="172" t="s">
        <v>74</v>
      </c>
      <c r="B425" s="52" t="str">
        <f t="shared" si="139"/>
        <v>OTHER MUSCULOSKELET SYS &amp; CONN TISS O.R. PROC W/O CC/MCC</v>
      </c>
      <c r="C425" s="49">
        <f t="shared" si="140"/>
        <v>90</v>
      </c>
      <c r="D425" s="49">
        <f t="shared" si="141"/>
        <v>1</v>
      </c>
      <c r="E425" s="49">
        <f t="shared" si="142"/>
        <v>32598.2</v>
      </c>
      <c r="F425" s="49">
        <f t="shared" si="143"/>
        <v>22909.66</v>
      </c>
      <c r="G425" s="158">
        <f t="shared" si="144"/>
        <v>2.23</v>
      </c>
      <c r="H425" s="98"/>
      <c r="I425" s="207">
        <f t="shared" si="145"/>
        <v>89</v>
      </c>
      <c r="J425" s="108">
        <f t="shared" si="146"/>
        <v>31103.64</v>
      </c>
      <c r="K425" s="108">
        <f t="shared" si="147"/>
        <v>18158.11</v>
      </c>
      <c r="L425" s="106">
        <f t="shared" si="148"/>
        <v>2.15</v>
      </c>
      <c r="M425" s="106">
        <f t="shared" si="149"/>
        <v>1.24</v>
      </c>
      <c r="N425" s="106">
        <f t="shared" si="150"/>
        <v>1.84</v>
      </c>
      <c r="O425" s="12">
        <f t="shared" si="151"/>
        <v>1</v>
      </c>
      <c r="P425" s="102">
        <f t="shared" si="152"/>
        <v>1.2788999999999999</v>
      </c>
      <c r="Q425" s="102">
        <f t="shared" si="153"/>
        <v>1.306</v>
      </c>
      <c r="R425" s="160" t="str">
        <f t="shared" si="154"/>
        <v>A</v>
      </c>
      <c r="S425" s="98"/>
      <c r="T425" s="184" t="str">
        <f t="shared" si="155"/>
        <v>A</v>
      </c>
      <c r="U425" s="102">
        <f t="shared" si="156"/>
        <v>1.7473000000000001</v>
      </c>
      <c r="V425" s="102">
        <f t="shared" si="157"/>
        <v>1.8322000000000001</v>
      </c>
      <c r="W425" s="102">
        <f t="shared" si="158"/>
        <v>1.8322000000000001</v>
      </c>
      <c r="X425" s="102">
        <f t="shared" si="159"/>
        <v>0</v>
      </c>
      <c r="Y425" s="103">
        <f t="shared" si="160"/>
        <v>8.4899999999999975E-2</v>
      </c>
      <c r="Z425" s="100">
        <f t="shared" si="161"/>
        <v>4.8589251988782674E-2</v>
      </c>
      <c r="AA425" s="8"/>
      <c r="AB425" s="8"/>
    </row>
    <row r="426" spans="1:28" x14ac:dyDescent="0.25">
      <c r="A426" s="172" t="s">
        <v>1593</v>
      </c>
      <c r="B426" s="52" t="str">
        <f t="shared" si="139"/>
        <v>BACK &amp; NECK PROC EXC SPINAL FUSION W MCC OR DISC DEVICE/NEUROSTIM</v>
      </c>
      <c r="C426" s="49">
        <f t="shared" si="140"/>
        <v>12</v>
      </c>
      <c r="D426" s="49">
        <f t="shared" si="141"/>
        <v>3</v>
      </c>
      <c r="E426" s="49">
        <f t="shared" si="142"/>
        <v>50269.07</v>
      </c>
      <c r="F426" s="49">
        <f t="shared" si="143"/>
        <v>25201.34</v>
      </c>
      <c r="G426" s="158">
        <f t="shared" si="144"/>
        <v>4.33</v>
      </c>
      <c r="H426" s="98"/>
      <c r="I426" s="207">
        <f t="shared" si="145"/>
        <v>11</v>
      </c>
      <c r="J426" s="108">
        <f t="shared" si="146"/>
        <v>44111.58</v>
      </c>
      <c r="K426" s="108">
        <f t="shared" si="147"/>
        <v>15422.96</v>
      </c>
      <c r="L426" s="106">
        <f t="shared" si="148"/>
        <v>2.4500000000000002</v>
      </c>
      <c r="M426" s="106">
        <f t="shared" si="149"/>
        <v>3.09</v>
      </c>
      <c r="N426" s="106">
        <f t="shared" si="150"/>
        <v>1.67</v>
      </c>
      <c r="O426" s="12">
        <f t="shared" si="151"/>
        <v>1</v>
      </c>
      <c r="P426" s="102">
        <f t="shared" si="152"/>
        <v>1.8137000000000001</v>
      </c>
      <c r="Q426" s="102">
        <f t="shared" si="153"/>
        <v>1.8520000000000001</v>
      </c>
      <c r="R426" s="160" t="str">
        <f t="shared" si="154"/>
        <v>A</v>
      </c>
      <c r="S426" s="98"/>
      <c r="T426" s="184" t="str">
        <f t="shared" si="155"/>
        <v>M</v>
      </c>
      <c r="U426" s="102">
        <f t="shared" si="156"/>
        <v>4.5566000000000004</v>
      </c>
      <c r="V426" s="102">
        <f t="shared" si="157"/>
        <v>2.5981999999999998</v>
      </c>
      <c r="W426" s="102">
        <f t="shared" si="158"/>
        <v>2.5981999999999998</v>
      </c>
      <c r="X426" s="102">
        <f t="shared" si="159"/>
        <v>0</v>
      </c>
      <c r="Y426" s="103">
        <f t="shared" si="160"/>
        <v>-1.9584000000000006</v>
      </c>
      <c r="Z426" s="100">
        <f t="shared" si="161"/>
        <v>-0.4297941447570558</v>
      </c>
      <c r="AA426" s="8"/>
      <c r="AB426" s="8"/>
    </row>
    <row r="427" spans="1:28" x14ac:dyDescent="0.25">
      <c r="A427" s="174" t="s">
        <v>1595</v>
      </c>
      <c r="B427" s="142" t="str">
        <f t="shared" si="139"/>
        <v>BACK &amp; NECK PROC EXC SPINAL FUSION W CC</v>
      </c>
      <c r="C427" s="143">
        <f t="shared" si="140"/>
        <v>48</v>
      </c>
      <c r="D427" s="143">
        <f t="shared" si="141"/>
        <v>1</v>
      </c>
      <c r="E427" s="143">
        <f t="shared" si="142"/>
        <v>44830.46</v>
      </c>
      <c r="F427" s="143">
        <f t="shared" si="143"/>
        <v>28076.720000000001</v>
      </c>
      <c r="G427" s="159">
        <f t="shared" si="144"/>
        <v>5.63</v>
      </c>
      <c r="H427" s="98"/>
      <c r="I427" s="208">
        <f t="shared" si="145"/>
        <v>45</v>
      </c>
      <c r="J427" s="144">
        <f t="shared" si="146"/>
        <v>40385.99</v>
      </c>
      <c r="K427" s="144">
        <f t="shared" si="147"/>
        <v>22855.83</v>
      </c>
      <c r="L427" s="145">
        <f t="shared" si="148"/>
        <v>4.5599999999999996</v>
      </c>
      <c r="M427" s="145">
        <f t="shared" si="149"/>
        <v>4.16</v>
      </c>
      <c r="N427" s="145">
        <f t="shared" si="150"/>
        <v>3.3</v>
      </c>
      <c r="O427" s="146">
        <f t="shared" si="151"/>
        <v>1</v>
      </c>
      <c r="P427" s="147">
        <f t="shared" si="152"/>
        <v>1.6606000000000001</v>
      </c>
      <c r="Q427" s="147">
        <f t="shared" si="153"/>
        <v>1.6957</v>
      </c>
      <c r="R427" s="161" t="str">
        <f t="shared" si="154"/>
        <v>A</v>
      </c>
      <c r="S427" s="98"/>
      <c r="T427" s="185" t="str">
        <f t="shared" si="155"/>
        <v>A</v>
      </c>
      <c r="U427" s="147">
        <f t="shared" si="156"/>
        <v>2.5236999999999998</v>
      </c>
      <c r="V427" s="147">
        <f t="shared" si="157"/>
        <v>2.3788999999999998</v>
      </c>
      <c r="W427" s="147">
        <f t="shared" si="158"/>
        <v>2.3788999999999998</v>
      </c>
      <c r="X427" s="147">
        <f t="shared" si="159"/>
        <v>0</v>
      </c>
      <c r="Y427" s="104">
        <f t="shared" si="160"/>
        <v>-0.14480000000000004</v>
      </c>
      <c r="Z427" s="101">
        <f t="shared" si="161"/>
        <v>-5.7376074810793695E-2</v>
      </c>
      <c r="AA427" s="8"/>
      <c r="AB427" s="8"/>
    </row>
    <row r="428" spans="1:28" x14ac:dyDescent="0.25">
      <c r="A428" s="172" t="s">
        <v>1597</v>
      </c>
      <c r="B428" s="52" t="str">
        <f t="shared" si="139"/>
        <v>BACK &amp; NECK PROC EXC SPINAL FUSION W/O CC/MCC</v>
      </c>
      <c r="C428" s="49">
        <f t="shared" si="140"/>
        <v>57</v>
      </c>
      <c r="D428" s="49">
        <f t="shared" si="141"/>
        <v>1</v>
      </c>
      <c r="E428" s="49">
        <f t="shared" si="142"/>
        <v>31220.14</v>
      </c>
      <c r="F428" s="49">
        <f t="shared" si="143"/>
        <v>18035.04</v>
      </c>
      <c r="G428" s="158">
        <f t="shared" si="144"/>
        <v>2</v>
      </c>
      <c r="H428" s="98"/>
      <c r="I428" s="207">
        <f t="shared" si="145"/>
        <v>56</v>
      </c>
      <c r="J428" s="108">
        <f t="shared" si="146"/>
        <v>30055.71</v>
      </c>
      <c r="K428" s="108">
        <f t="shared" si="147"/>
        <v>15930.63</v>
      </c>
      <c r="L428" s="106">
        <f t="shared" si="148"/>
        <v>2.02</v>
      </c>
      <c r="M428" s="106">
        <f t="shared" si="149"/>
        <v>1.27</v>
      </c>
      <c r="N428" s="106">
        <f t="shared" si="150"/>
        <v>1.74</v>
      </c>
      <c r="O428" s="12">
        <f t="shared" si="151"/>
        <v>1</v>
      </c>
      <c r="P428" s="102">
        <f t="shared" si="152"/>
        <v>1.2358</v>
      </c>
      <c r="Q428" s="102">
        <f t="shared" si="153"/>
        <v>1.2619</v>
      </c>
      <c r="R428" s="160" t="str">
        <f t="shared" si="154"/>
        <v>A</v>
      </c>
      <c r="S428" s="98"/>
      <c r="T428" s="184" t="str">
        <f t="shared" si="155"/>
        <v>A</v>
      </c>
      <c r="U428" s="102">
        <f t="shared" si="156"/>
        <v>1.4325000000000001</v>
      </c>
      <c r="V428" s="102">
        <f t="shared" si="157"/>
        <v>1.7703</v>
      </c>
      <c r="W428" s="102">
        <f t="shared" si="158"/>
        <v>1.7703</v>
      </c>
      <c r="X428" s="102">
        <f t="shared" si="159"/>
        <v>0</v>
      </c>
      <c r="Y428" s="103">
        <f t="shared" si="160"/>
        <v>0.33779999999999988</v>
      </c>
      <c r="Z428" s="100">
        <f t="shared" si="161"/>
        <v>0.23581151832460723</v>
      </c>
      <c r="AA428" s="8"/>
      <c r="AB428" s="8"/>
    </row>
    <row r="429" spans="1:28" x14ac:dyDescent="0.25">
      <c r="A429" s="172" t="s">
        <v>832</v>
      </c>
      <c r="B429" s="52" t="str">
        <f t="shared" si="139"/>
        <v>FRACTURES OF FEMUR W MCC</v>
      </c>
      <c r="C429" s="49">
        <f t="shared" si="140"/>
        <v>1</v>
      </c>
      <c r="D429" s="49">
        <f t="shared" si="141"/>
        <v>0</v>
      </c>
      <c r="E429" s="49">
        <f t="shared" si="142"/>
        <v>19167.64</v>
      </c>
      <c r="F429" s="49">
        <f t="shared" si="143"/>
        <v>0</v>
      </c>
      <c r="G429" s="158">
        <f t="shared" si="144"/>
        <v>3</v>
      </c>
      <c r="H429" s="98"/>
      <c r="I429" s="207">
        <f t="shared" si="145"/>
        <v>1</v>
      </c>
      <c r="J429" s="108">
        <f t="shared" si="146"/>
        <v>19167.64</v>
      </c>
      <c r="K429" s="108">
        <f t="shared" si="147"/>
        <v>0</v>
      </c>
      <c r="L429" s="106">
        <f t="shared" si="148"/>
        <v>5.7</v>
      </c>
      <c r="M429" s="106">
        <f t="shared" si="149"/>
        <v>0</v>
      </c>
      <c r="N429" s="106">
        <f t="shared" si="150"/>
        <v>4.2</v>
      </c>
      <c r="O429" s="12">
        <f t="shared" si="151"/>
        <v>0</v>
      </c>
      <c r="P429" s="102">
        <f t="shared" si="152"/>
        <v>0</v>
      </c>
      <c r="Q429" s="102">
        <f t="shared" si="153"/>
        <v>1.5628</v>
      </c>
      <c r="R429" s="160" t="str">
        <f t="shared" si="154"/>
        <v>M</v>
      </c>
      <c r="S429" s="98"/>
      <c r="T429" s="184" t="str">
        <f t="shared" si="155"/>
        <v>M</v>
      </c>
      <c r="U429" s="102">
        <f t="shared" si="156"/>
        <v>2.1922999999999999</v>
      </c>
      <c r="V429" s="102">
        <f t="shared" si="157"/>
        <v>2.1924999999999999</v>
      </c>
      <c r="W429" s="102">
        <f t="shared" si="158"/>
        <v>2.1924999999999999</v>
      </c>
      <c r="X429" s="102">
        <f t="shared" si="159"/>
        <v>0</v>
      </c>
      <c r="Y429" s="103">
        <f t="shared" si="160"/>
        <v>1.9999999999997797E-4</v>
      </c>
      <c r="Z429" s="100">
        <f t="shared" si="161"/>
        <v>9.1228390275043553E-5</v>
      </c>
      <c r="AA429" s="8"/>
      <c r="AB429" s="8"/>
    </row>
    <row r="430" spans="1:28" x14ac:dyDescent="0.25">
      <c r="A430" s="172" t="s">
        <v>833</v>
      </c>
      <c r="B430" s="52" t="str">
        <f t="shared" si="139"/>
        <v>FRACTURES OF FEMUR W/O MCC</v>
      </c>
      <c r="C430" s="49">
        <f t="shared" si="140"/>
        <v>24</v>
      </c>
      <c r="D430" s="49">
        <f t="shared" si="141"/>
        <v>0</v>
      </c>
      <c r="E430" s="49">
        <f t="shared" si="142"/>
        <v>9952.25</v>
      </c>
      <c r="F430" s="49">
        <f t="shared" si="143"/>
        <v>5356.31</v>
      </c>
      <c r="G430" s="158">
        <f t="shared" si="144"/>
        <v>1.29</v>
      </c>
      <c r="H430" s="98"/>
      <c r="I430" s="207">
        <f t="shared" si="145"/>
        <v>24</v>
      </c>
      <c r="J430" s="108">
        <f t="shared" si="146"/>
        <v>9952.25</v>
      </c>
      <c r="K430" s="108">
        <f t="shared" si="147"/>
        <v>5356.31</v>
      </c>
      <c r="L430" s="106">
        <f t="shared" si="148"/>
        <v>1.29</v>
      </c>
      <c r="M430" s="106">
        <f t="shared" si="149"/>
        <v>0.54</v>
      </c>
      <c r="N430" s="106">
        <f t="shared" si="150"/>
        <v>1.21</v>
      </c>
      <c r="O430" s="12">
        <f t="shared" si="151"/>
        <v>1</v>
      </c>
      <c r="P430" s="102">
        <f t="shared" si="152"/>
        <v>0.40920000000000001</v>
      </c>
      <c r="Q430" s="102">
        <f t="shared" si="153"/>
        <v>0.41789999999999999</v>
      </c>
      <c r="R430" s="160" t="str">
        <f t="shared" si="154"/>
        <v>A</v>
      </c>
      <c r="S430" s="98"/>
      <c r="T430" s="184" t="str">
        <f t="shared" si="155"/>
        <v>M</v>
      </c>
      <c r="U430" s="102">
        <f t="shared" si="156"/>
        <v>1.1987000000000001</v>
      </c>
      <c r="V430" s="102">
        <f t="shared" si="157"/>
        <v>0.58630000000000004</v>
      </c>
      <c r="W430" s="102">
        <f t="shared" si="158"/>
        <v>0.58630000000000004</v>
      </c>
      <c r="X430" s="102">
        <f t="shared" si="159"/>
        <v>0</v>
      </c>
      <c r="Y430" s="103">
        <f t="shared" si="160"/>
        <v>-0.61240000000000006</v>
      </c>
      <c r="Z430" s="100">
        <f t="shared" si="161"/>
        <v>-0.51088679402686243</v>
      </c>
      <c r="AA430" s="8"/>
      <c r="AB430" s="8"/>
    </row>
    <row r="431" spans="1:28" x14ac:dyDescent="0.25">
      <c r="A431" s="172" t="s">
        <v>834</v>
      </c>
      <c r="B431" s="52" t="str">
        <f t="shared" si="139"/>
        <v>FRACTURES OF HIP &amp; PELVIS W MCC</v>
      </c>
      <c r="C431" s="49">
        <f t="shared" si="140"/>
        <v>6</v>
      </c>
      <c r="D431" s="49">
        <f t="shared" si="141"/>
        <v>0</v>
      </c>
      <c r="E431" s="49">
        <f t="shared" si="142"/>
        <v>31192.21</v>
      </c>
      <c r="F431" s="49">
        <f t="shared" si="143"/>
        <v>13099.47</v>
      </c>
      <c r="G431" s="158">
        <f t="shared" si="144"/>
        <v>4.83</v>
      </c>
      <c r="H431" s="98"/>
      <c r="I431" s="207">
        <f t="shared" si="145"/>
        <v>6</v>
      </c>
      <c r="J431" s="108">
        <f t="shared" si="146"/>
        <v>31192.21</v>
      </c>
      <c r="K431" s="108">
        <f t="shared" si="147"/>
        <v>13099.47</v>
      </c>
      <c r="L431" s="106">
        <f t="shared" si="148"/>
        <v>4.9000000000000004</v>
      </c>
      <c r="M431" s="106">
        <f t="shared" si="149"/>
        <v>1.86</v>
      </c>
      <c r="N431" s="106">
        <f t="shared" si="150"/>
        <v>3.8</v>
      </c>
      <c r="O431" s="12">
        <f t="shared" si="151"/>
        <v>0</v>
      </c>
      <c r="P431" s="102">
        <f t="shared" si="152"/>
        <v>1.2825</v>
      </c>
      <c r="Q431" s="102">
        <f t="shared" si="153"/>
        <v>1.2814000000000001</v>
      </c>
      <c r="R431" s="160" t="str">
        <f t="shared" si="154"/>
        <v>M</v>
      </c>
      <c r="S431" s="98"/>
      <c r="T431" s="184" t="str">
        <f t="shared" si="155"/>
        <v>M</v>
      </c>
      <c r="U431" s="102">
        <f t="shared" si="156"/>
        <v>1.9807999999999999</v>
      </c>
      <c r="V431" s="102">
        <f t="shared" si="157"/>
        <v>1.7977000000000001</v>
      </c>
      <c r="W431" s="102">
        <f t="shared" si="158"/>
        <v>1.7977000000000001</v>
      </c>
      <c r="X431" s="102">
        <f t="shared" si="159"/>
        <v>0</v>
      </c>
      <c r="Y431" s="103">
        <f t="shared" si="160"/>
        <v>-0.18309999999999982</v>
      </c>
      <c r="Z431" s="100">
        <f t="shared" si="161"/>
        <v>-9.2437399030694575E-2</v>
      </c>
      <c r="AA431" s="8"/>
      <c r="AB431" s="8"/>
    </row>
    <row r="432" spans="1:28" x14ac:dyDescent="0.25">
      <c r="A432" s="174" t="s">
        <v>835</v>
      </c>
      <c r="B432" s="142" t="str">
        <f t="shared" si="139"/>
        <v>FRACTURES OF HIP &amp; PELVIS W/O MCC</v>
      </c>
      <c r="C432" s="143">
        <f t="shared" si="140"/>
        <v>21</v>
      </c>
      <c r="D432" s="143">
        <f t="shared" si="141"/>
        <v>1</v>
      </c>
      <c r="E432" s="143">
        <f t="shared" si="142"/>
        <v>21538.9</v>
      </c>
      <c r="F432" s="143">
        <f t="shared" si="143"/>
        <v>14941.66</v>
      </c>
      <c r="G432" s="159">
        <f t="shared" si="144"/>
        <v>4.71</v>
      </c>
      <c r="H432" s="98"/>
      <c r="I432" s="208">
        <f t="shared" si="145"/>
        <v>20</v>
      </c>
      <c r="J432" s="144">
        <f t="shared" si="146"/>
        <v>19828.03</v>
      </c>
      <c r="K432" s="144">
        <f t="shared" si="147"/>
        <v>13150.94</v>
      </c>
      <c r="L432" s="145">
        <f t="shared" si="148"/>
        <v>4.1500000000000004</v>
      </c>
      <c r="M432" s="145">
        <f t="shared" si="149"/>
        <v>3.09</v>
      </c>
      <c r="N432" s="145">
        <f t="shared" si="150"/>
        <v>3.17</v>
      </c>
      <c r="O432" s="146">
        <f t="shared" si="151"/>
        <v>1</v>
      </c>
      <c r="P432" s="147">
        <f t="shared" si="152"/>
        <v>0.81530000000000002</v>
      </c>
      <c r="Q432" s="147">
        <f t="shared" si="153"/>
        <v>0.83260000000000001</v>
      </c>
      <c r="R432" s="161" t="str">
        <f t="shared" si="154"/>
        <v>A</v>
      </c>
      <c r="S432" s="98"/>
      <c r="T432" s="185" t="str">
        <f t="shared" si="155"/>
        <v>A</v>
      </c>
      <c r="U432" s="147">
        <f t="shared" si="156"/>
        <v>1.2810999999999999</v>
      </c>
      <c r="V432" s="147">
        <f t="shared" si="157"/>
        <v>1.1680999999999999</v>
      </c>
      <c r="W432" s="147">
        <f t="shared" si="158"/>
        <v>1.1680999999999999</v>
      </c>
      <c r="X432" s="147">
        <f t="shared" si="159"/>
        <v>0</v>
      </c>
      <c r="Y432" s="104">
        <f t="shared" si="160"/>
        <v>-0.11299999999999999</v>
      </c>
      <c r="Z432" s="101">
        <f t="shared" si="161"/>
        <v>-8.8205448442744513E-2</v>
      </c>
      <c r="AA432" s="8"/>
      <c r="AB432" s="8"/>
    </row>
    <row r="433" spans="1:28" x14ac:dyDescent="0.25">
      <c r="A433" s="172" t="s">
        <v>836</v>
      </c>
      <c r="B433" s="52" t="str">
        <f t="shared" si="139"/>
        <v>SPRAINS, STRAINS, &amp; DISLOCATIONS OF HIP, PELVIS &amp; THIGH W CC/MCC</v>
      </c>
      <c r="C433" s="49">
        <f t="shared" si="140"/>
        <v>3</v>
      </c>
      <c r="D433" s="49">
        <f t="shared" si="141"/>
        <v>0</v>
      </c>
      <c r="E433" s="49">
        <f t="shared" si="142"/>
        <v>21826.41</v>
      </c>
      <c r="F433" s="49">
        <f t="shared" si="143"/>
        <v>7322.3</v>
      </c>
      <c r="G433" s="158">
        <f t="shared" si="144"/>
        <v>4</v>
      </c>
      <c r="H433" s="98"/>
      <c r="I433" s="207">
        <f t="shared" si="145"/>
        <v>3</v>
      </c>
      <c r="J433" s="108">
        <f t="shared" si="146"/>
        <v>21826.41</v>
      </c>
      <c r="K433" s="108">
        <f t="shared" si="147"/>
        <v>7322.3</v>
      </c>
      <c r="L433" s="106">
        <f t="shared" si="148"/>
        <v>3.7</v>
      </c>
      <c r="M433" s="106">
        <f t="shared" si="149"/>
        <v>2.4500000000000002</v>
      </c>
      <c r="N433" s="106">
        <f t="shared" si="150"/>
        <v>3.1</v>
      </c>
      <c r="O433" s="12">
        <f t="shared" si="151"/>
        <v>0</v>
      </c>
      <c r="P433" s="102">
        <f t="shared" si="152"/>
        <v>0.89739999999999998</v>
      </c>
      <c r="Q433" s="102">
        <f t="shared" si="153"/>
        <v>0.92969999999999997</v>
      </c>
      <c r="R433" s="160" t="str">
        <f t="shared" si="154"/>
        <v>M</v>
      </c>
      <c r="S433" s="98"/>
      <c r="T433" s="184" t="str">
        <f t="shared" si="155"/>
        <v>M</v>
      </c>
      <c r="U433" s="102">
        <f t="shared" si="156"/>
        <v>1.5245</v>
      </c>
      <c r="V433" s="102">
        <f t="shared" si="157"/>
        <v>1.3043</v>
      </c>
      <c r="W433" s="102">
        <f t="shared" si="158"/>
        <v>1.3043</v>
      </c>
      <c r="X433" s="102">
        <f t="shared" si="159"/>
        <v>0</v>
      </c>
      <c r="Y433" s="103">
        <f t="shared" si="160"/>
        <v>-0.22019999999999995</v>
      </c>
      <c r="Z433" s="100">
        <f t="shared" si="161"/>
        <v>-0.14444080026238107</v>
      </c>
      <c r="AA433" s="8"/>
      <c r="AB433" s="8"/>
    </row>
    <row r="434" spans="1:28" x14ac:dyDescent="0.25">
      <c r="A434" s="172" t="s">
        <v>837</v>
      </c>
      <c r="B434" s="52" t="str">
        <f t="shared" si="139"/>
        <v>SPRAINS, STRAINS, &amp; DISLOCATIONS OF HIP, PELVIS &amp; THIGH W/O CC/MCC</v>
      </c>
      <c r="C434" s="49">
        <f t="shared" si="140"/>
        <v>0</v>
      </c>
      <c r="D434" s="49">
        <f t="shared" si="141"/>
        <v>0</v>
      </c>
      <c r="E434" s="49">
        <f t="shared" si="142"/>
        <v>0</v>
      </c>
      <c r="F434" s="49">
        <f t="shared" si="143"/>
        <v>0</v>
      </c>
      <c r="G434" s="158">
        <f t="shared" si="144"/>
        <v>0</v>
      </c>
      <c r="H434" s="98"/>
      <c r="I434" s="207">
        <f t="shared" si="145"/>
        <v>0</v>
      </c>
      <c r="J434" s="108">
        <f t="shared" si="146"/>
        <v>0</v>
      </c>
      <c r="K434" s="108">
        <f t="shared" si="147"/>
        <v>0</v>
      </c>
      <c r="L434" s="106">
        <f t="shared" si="148"/>
        <v>2.9</v>
      </c>
      <c r="M434" s="106">
        <f t="shared" si="149"/>
        <v>0</v>
      </c>
      <c r="N434" s="106">
        <f t="shared" si="150"/>
        <v>2.5</v>
      </c>
      <c r="O434" s="12">
        <f t="shared" si="151"/>
        <v>0</v>
      </c>
      <c r="P434" s="102">
        <f t="shared" si="152"/>
        <v>0</v>
      </c>
      <c r="Q434" s="102">
        <f t="shared" si="153"/>
        <v>0.71819999999999995</v>
      </c>
      <c r="R434" s="160" t="str">
        <f t="shared" si="154"/>
        <v>M</v>
      </c>
      <c r="S434" s="98"/>
      <c r="T434" s="184" t="str">
        <f t="shared" si="155"/>
        <v>M</v>
      </c>
      <c r="U434" s="102">
        <f t="shared" si="156"/>
        <v>1.0656000000000001</v>
      </c>
      <c r="V434" s="102">
        <f t="shared" si="157"/>
        <v>1.0076000000000001</v>
      </c>
      <c r="W434" s="102">
        <f t="shared" si="158"/>
        <v>1.0076000000000001</v>
      </c>
      <c r="X434" s="102">
        <f t="shared" si="159"/>
        <v>0</v>
      </c>
      <c r="Y434" s="103">
        <f t="shared" si="160"/>
        <v>-5.8000000000000052E-2</v>
      </c>
      <c r="Z434" s="100">
        <f t="shared" si="161"/>
        <v>-5.4429429429429473E-2</v>
      </c>
      <c r="AA434" s="8"/>
      <c r="AB434" s="8"/>
    </row>
    <row r="435" spans="1:28" x14ac:dyDescent="0.25">
      <c r="A435" s="172" t="s">
        <v>838</v>
      </c>
      <c r="B435" s="52" t="str">
        <f t="shared" si="139"/>
        <v>OSTEOMYELITIS W MCC</v>
      </c>
      <c r="C435" s="49">
        <f t="shared" si="140"/>
        <v>28</v>
      </c>
      <c r="D435" s="49">
        <f t="shared" si="141"/>
        <v>8</v>
      </c>
      <c r="E435" s="49">
        <f t="shared" si="142"/>
        <v>32391.67</v>
      </c>
      <c r="F435" s="49">
        <f t="shared" si="143"/>
        <v>24954.799999999999</v>
      </c>
      <c r="G435" s="158">
        <f t="shared" si="144"/>
        <v>9.9600000000000009</v>
      </c>
      <c r="H435" s="98"/>
      <c r="I435" s="207">
        <f t="shared" si="145"/>
        <v>26</v>
      </c>
      <c r="J435" s="108">
        <f t="shared" si="146"/>
        <v>27515.8</v>
      </c>
      <c r="K435" s="108">
        <f t="shared" si="147"/>
        <v>18345.38</v>
      </c>
      <c r="L435" s="106">
        <f t="shared" si="148"/>
        <v>8.5399999999999991</v>
      </c>
      <c r="M435" s="106">
        <f t="shared" si="149"/>
        <v>6.88</v>
      </c>
      <c r="N435" s="106">
        <f t="shared" si="150"/>
        <v>6.5</v>
      </c>
      <c r="O435" s="12">
        <f t="shared" si="151"/>
        <v>1</v>
      </c>
      <c r="P435" s="102">
        <f t="shared" si="152"/>
        <v>1.1314</v>
      </c>
      <c r="Q435" s="102">
        <f t="shared" si="153"/>
        <v>1.1553</v>
      </c>
      <c r="R435" s="160" t="str">
        <f t="shared" si="154"/>
        <v>A</v>
      </c>
      <c r="S435" s="98"/>
      <c r="T435" s="184" t="str">
        <f t="shared" si="155"/>
        <v>A</v>
      </c>
      <c r="U435" s="102">
        <f t="shared" si="156"/>
        <v>2.2080000000000002</v>
      </c>
      <c r="V435" s="102">
        <f t="shared" si="157"/>
        <v>1.6208</v>
      </c>
      <c r="W435" s="102">
        <f t="shared" si="158"/>
        <v>1.6208</v>
      </c>
      <c r="X435" s="102">
        <f t="shared" si="159"/>
        <v>0</v>
      </c>
      <c r="Y435" s="103">
        <f t="shared" si="160"/>
        <v>-0.58720000000000017</v>
      </c>
      <c r="Z435" s="100">
        <f t="shared" si="161"/>
        <v>-0.26594202898550728</v>
      </c>
      <c r="AA435" s="8"/>
      <c r="AB435" s="8"/>
    </row>
    <row r="436" spans="1:28" x14ac:dyDescent="0.25">
      <c r="A436" s="172" t="s">
        <v>839</v>
      </c>
      <c r="B436" s="52" t="str">
        <f t="shared" si="139"/>
        <v>OSTEOMYELITIS W CC</v>
      </c>
      <c r="C436" s="49">
        <f t="shared" si="140"/>
        <v>84</v>
      </c>
      <c r="D436" s="49">
        <f t="shared" si="141"/>
        <v>7</v>
      </c>
      <c r="E436" s="49">
        <f t="shared" si="142"/>
        <v>23943</v>
      </c>
      <c r="F436" s="49">
        <f t="shared" si="143"/>
        <v>22534.87</v>
      </c>
      <c r="G436" s="158">
        <f t="shared" si="144"/>
        <v>6.62</v>
      </c>
      <c r="H436" s="98"/>
      <c r="I436" s="207">
        <f t="shared" si="145"/>
        <v>81</v>
      </c>
      <c r="J436" s="108">
        <f t="shared" si="146"/>
        <v>20556.82</v>
      </c>
      <c r="K436" s="108">
        <f t="shared" si="147"/>
        <v>13735.05</v>
      </c>
      <c r="L436" s="106">
        <f t="shared" si="148"/>
        <v>5.42</v>
      </c>
      <c r="M436" s="106">
        <f t="shared" si="149"/>
        <v>4.51</v>
      </c>
      <c r="N436" s="106">
        <f t="shared" si="150"/>
        <v>4.24</v>
      </c>
      <c r="O436" s="12">
        <f t="shared" si="151"/>
        <v>1</v>
      </c>
      <c r="P436" s="102">
        <f t="shared" si="152"/>
        <v>0.84519999999999995</v>
      </c>
      <c r="Q436" s="102">
        <f t="shared" si="153"/>
        <v>0.86309999999999998</v>
      </c>
      <c r="R436" s="160" t="str">
        <f t="shared" si="154"/>
        <v>A</v>
      </c>
      <c r="S436" s="98"/>
      <c r="T436" s="184" t="str">
        <f t="shared" si="155"/>
        <v>A</v>
      </c>
      <c r="U436" s="102">
        <f t="shared" si="156"/>
        <v>1.4681</v>
      </c>
      <c r="V436" s="102">
        <f t="shared" si="157"/>
        <v>1.2108000000000001</v>
      </c>
      <c r="W436" s="102">
        <f t="shared" si="158"/>
        <v>1.2108000000000001</v>
      </c>
      <c r="X436" s="102">
        <f t="shared" si="159"/>
        <v>0</v>
      </c>
      <c r="Y436" s="103">
        <f t="shared" si="160"/>
        <v>-0.25729999999999986</v>
      </c>
      <c r="Z436" s="100">
        <f t="shared" si="161"/>
        <v>-0.17526054083509288</v>
      </c>
      <c r="AA436" s="8"/>
      <c r="AB436" s="8"/>
    </row>
    <row r="437" spans="1:28" x14ac:dyDescent="0.25">
      <c r="A437" s="174" t="s">
        <v>577</v>
      </c>
      <c r="B437" s="142" t="str">
        <f t="shared" si="139"/>
        <v>OSTEOMYELITIS W/O CC/MCC</v>
      </c>
      <c r="C437" s="143">
        <f t="shared" si="140"/>
        <v>27</v>
      </c>
      <c r="D437" s="143">
        <f t="shared" si="141"/>
        <v>3</v>
      </c>
      <c r="E437" s="143">
        <f t="shared" si="142"/>
        <v>18102.46</v>
      </c>
      <c r="F437" s="143">
        <f t="shared" si="143"/>
        <v>21540.639999999999</v>
      </c>
      <c r="G437" s="159">
        <f t="shared" si="144"/>
        <v>4.8099999999999996</v>
      </c>
      <c r="H437" s="98"/>
      <c r="I437" s="208">
        <f t="shared" si="145"/>
        <v>26</v>
      </c>
      <c r="J437" s="144">
        <f t="shared" si="146"/>
        <v>14200.9</v>
      </c>
      <c r="K437" s="144">
        <f t="shared" si="147"/>
        <v>8417.0400000000009</v>
      </c>
      <c r="L437" s="145">
        <f t="shared" si="148"/>
        <v>3.38</v>
      </c>
      <c r="M437" s="145">
        <f t="shared" si="149"/>
        <v>2.04</v>
      </c>
      <c r="N437" s="145">
        <f t="shared" si="150"/>
        <v>2.78</v>
      </c>
      <c r="O437" s="146">
        <f t="shared" si="151"/>
        <v>1</v>
      </c>
      <c r="P437" s="147">
        <f t="shared" si="152"/>
        <v>0.58389999999999997</v>
      </c>
      <c r="Q437" s="147">
        <f t="shared" si="153"/>
        <v>0.59630000000000005</v>
      </c>
      <c r="R437" s="161" t="str">
        <f t="shared" si="154"/>
        <v>A</v>
      </c>
      <c r="S437" s="98"/>
      <c r="T437" s="185" t="str">
        <f t="shared" si="155"/>
        <v>A</v>
      </c>
      <c r="U437" s="147">
        <f t="shared" si="156"/>
        <v>0.88980000000000004</v>
      </c>
      <c r="V437" s="147">
        <f t="shared" si="157"/>
        <v>0.83650000000000002</v>
      </c>
      <c r="W437" s="147">
        <f t="shared" si="158"/>
        <v>0.83650000000000002</v>
      </c>
      <c r="X437" s="147">
        <f t="shared" si="159"/>
        <v>0</v>
      </c>
      <c r="Y437" s="104">
        <f t="shared" si="160"/>
        <v>-5.3300000000000014E-2</v>
      </c>
      <c r="Z437" s="101">
        <f t="shared" si="161"/>
        <v>-5.9901101371094639E-2</v>
      </c>
      <c r="AA437" s="8"/>
      <c r="AB437" s="8"/>
    </row>
    <row r="438" spans="1:28" x14ac:dyDescent="0.25">
      <c r="A438" s="172" t="s">
        <v>578</v>
      </c>
      <c r="B438" s="52" t="str">
        <f t="shared" si="139"/>
        <v>PATHOLOGICAL FRACTURES &amp; MUSCULOSKELET &amp; CONN TISS MALIG W MCC</v>
      </c>
      <c r="C438" s="49">
        <f t="shared" si="140"/>
        <v>8</v>
      </c>
      <c r="D438" s="49">
        <f t="shared" si="141"/>
        <v>2</v>
      </c>
      <c r="E438" s="49">
        <f t="shared" si="142"/>
        <v>56604.92</v>
      </c>
      <c r="F438" s="49">
        <f t="shared" si="143"/>
        <v>27212.48</v>
      </c>
      <c r="G438" s="158">
        <f t="shared" si="144"/>
        <v>9.8800000000000008</v>
      </c>
      <c r="H438" s="98"/>
      <c r="I438" s="207">
        <f t="shared" si="145"/>
        <v>8</v>
      </c>
      <c r="J438" s="108">
        <f t="shared" si="146"/>
        <v>56604.92</v>
      </c>
      <c r="K438" s="108">
        <f t="shared" si="147"/>
        <v>27212.48</v>
      </c>
      <c r="L438" s="106">
        <f t="shared" si="148"/>
        <v>6.9</v>
      </c>
      <c r="M438" s="106">
        <f t="shared" si="149"/>
        <v>6.05</v>
      </c>
      <c r="N438" s="106">
        <f t="shared" si="150"/>
        <v>5.2</v>
      </c>
      <c r="O438" s="12">
        <f t="shared" si="151"/>
        <v>0</v>
      </c>
      <c r="P438" s="102">
        <f t="shared" si="152"/>
        <v>2.3273999999999999</v>
      </c>
      <c r="Q438" s="102">
        <f t="shared" si="153"/>
        <v>1.8638999999999999</v>
      </c>
      <c r="R438" s="160" t="str">
        <f t="shared" si="154"/>
        <v>M</v>
      </c>
      <c r="S438" s="98"/>
      <c r="T438" s="184" t="str">
        <f t="shared" si="155"/>
        <v>A</v>
      </c>
      <c r="U438" s="102">
        <f t="shared" si="156"/>
        <v>2.4725999999999999</v>
      </c>
      <c r="V438" s="102">
        <f t="shared" si="157"/>
        <v>2.6149</v>
      </c>
      <c r="W438" s="102">
        <f t="shared" si="158"/>
        <v>2.6149</v>
      </c>
      <c r="X438" s="102">
        <f t="shared" si="159"/>
        <v>0</v>
      </c>
      <c r="Y438" s="103">
        <f t="shared" si="160"/>
        <v>0.14230000000000009</v>
      </c>
      <c r="Z438" s="100">
        <f t="shared" si="161"/>
        <v>5.7550756288926676E-2</v>
      </c>
      <c r="AA438" s="8"/>
      <c r="AB438" s="8"/>
    </row>
    <row r="439" spans="1:28" x14ac:dyDescent="0.25">
      <c r="A439" s="172" t="s">
        <v>579</v>
      </c>
      <c r="B439" s="52" t="str">
        <f t="shared" si="139"/>
        <v>PATHOLOGICAL FRACTURES &amp; MUSCULOSKELET &amp; CONN TISS MALIG W CC</v>
      </c>
      <c r="C439" s="49">
        <f t="shared" si="140"/>
        <v>37</v>
      </c>
      <c r="D439" s="49">
        <f t="shared" si="141"/>
        <v>0</v>
      </c>
      <c r="E439" s="49">
        <f t="shared" si="142"/>
        <v>29436.77</v>
      </c>
      <c r="F439" s="49">
        <f t="shared" si="143"/>
        <v>22127.67</v>
      </c>
      <c r="G439" s="158">
        <f t="shared" si="144"/>
        <v>6.08</v>
      </c>
      <c r="H439" s="98"/>
      <c r="I439" s="207">
        <f t="shared" si="145"/>
        <v>35</v>
      </c>
      <c r="J439" s="108">
        <f t="shared" si="146"/>
        <v>25657.96</v>
      </c>
      <c r="K439" s="108">
        <f t="shared" si="147"/>
        <v>15850.65</v>
      </c>
      <c r="L439" s="106">
        <f t="shared" si="148"/>
        <v>5.26</v>
      </c>
      <c r="M439" s="106">
        <f t="shared" si="149"/>
        <v>3.39</v>
      </c>
      <c r="N439" s="106">
        <f t="shared" si="150"/>
        <v>4.04</v>
      </c>
      <c r="O439" s="12">
        <f t="shared" si="151"/>
        <v>1</v>
      </c>
      <c r="P439" s="102">
        <f t="shared" si="152"/>
        <v>1.0549999999999999</v>
      </c>
      <c r="Q439" s="102">
        <f t="shared" si="153"/>
        <v>1.0772999999999999</v>
      </c>
      <c r="R439" s="160" t="str">
        <f t="shared" si="154"/>
        <v>A</v>
      </c>
      <c r="S439" s="98"/>
      <c r="T439" s="184" t="str">
        <f t="shared" si="155"/>
        <v>A</v>
      </c>
      <c r="U439" s="102">
        <f t="shared" si="156"/>
        <v>1.3258000000000001</v>
      </c>
      <c r="V439" s="102">
        <f t="shared" si="157"/>
        <v>1.5113000000000001</v>
      </c>
      <c r="W439" s="102">
        <f t="shared" si="158"/>
        <v>1.5113000000000001</v>
      </c>
      <c r="X439" s="102">
        <f t="shared" si="159"/>
        <v>0</v>
      </c>
      <c r="Y439" s="103">
        <f t="shared" si="160"/>
        <v>0.1855</v>
      </c>
      <c r="Z439" s="100">
        <f t="shared" si="161"/>
        <v>0.13991552270327348</v>
      </c>
      <c r="AA439" s="8"/>
      <c r="AB439" s="8"/>
    </row>
    <row r="440" spans="1:28" x14ac:dyDescent="0.25">
      <c r="A440" s="172" t="s">
        <v>816</v>
      </c>
      <c r="B440" s="52" t="str">
        <f t="shared" si="139"/>
        <v>PATHOLOGICAL FRACTURES &amp; MUSCULOSKELET &amp; CONN TISS MALIG W/O CC/MCC</v>
      </c>
      <c r="C440" s="49">
        <f t="shared" si="140"/>
        <v>6</v>
      </c>
      <c r="D440" s="49">
        <f t="shared" si="141"/>
        <v>0</v>
      </c>
      <c r="E440" s="49">
        <f t="shared" si="142"/>
        <v>25144.79</v>
      </c>
      <c r="F440" s="49">
        <f t="shared" si="143"/>
        <v>21816.11</v>
      </c>
      <c r="G440" s="158">
        <f t="shared" si="144"/>
        <v>2.83</v>
      </c>
      <c r="H440" s="98"/>
      <c r="I440" s="207">
        <f t="shared" si="145"/>
        <v>5</v>
      </c>
      <c r="J440" s="108">
        <f t="shared" si="146"/>
        <v>16058.3</v>
      </c>
      <c r="K440" s="108">
        <f t="shared" si="147"/>
        <v>8703.24</v>
      </c>
      <c r="L440" s="106">
        <f t="shared" si="148"/>
        <v>3.3</v>
      </c>
      <c r="M440" s="106">
        <f t="shared" si="149"/>
        <v>1.2</v>
      </c>
      <c r="N440" s="106">
        <f t="shared" si="150"/>
        <v>2.8</v>
      </c>
      <c r="O440" s="12">
        <f t="shared" si="151"/>
        <v>0</v>
      </c>
      <c r="P440" s="102">
        <f t="shared" si="152"/>
        <v>0.6603</v>
      </c>
      <c r="Q440" s="102">
        <f t="shared" si="153"/>
        <v>0.81530000000000002</v>
      </c>
      <c r="R440" s="160" t="str">
        <f t="shared" si="154"/>
        <v>M</v>
      </c>
      <c r="S440" s="98"/>
      <c r="T440" s="184" t="str">
        <f t="shared" si="155"/>
        <v>M</v>
      </c>
      <c r="U440" s="102">
        <f t="shared" si="156"/>
        <v>1.222</v>
      </c>
      <c r="V440" s="102">
        <f t="shared" si="157"/>
        <v>1.1437999999999999</v>
      </c>
      <c r="W440" s="102">
        <f t="shared" si="158"/>
        <v>1.1437999999999999</v>
      </c>
      <c r="X440" s="102">
        <f t="shared" si="159"/>
        <v>0</v>
      </c>
      <c r="Y440" s="103">
        <f t="shared" si="160"/>
        <v>-7.8200000000000047E-2</v>
      </c>
      <c r="Z440" s="100">
        <f t="shared" si="161"/>
        <v>-6.3993453355155522E-2</v>
      </c>
      <c r="AA440" s="8"/>
      <c r="AB440" s="8"/>
    </row>
    <row r="441" spans="1:28" x14ac:dyDescent="0.25">
      <c r="A441" s="172" t="s">
        <v>817</v>
      </c>
      <c r="B441" s="52" t="str">
        <f t="shared" si="139"/>
        <v>CONNECTIVE TISSUE DISORDERS W MCC</v>
      </c>
      <c r="C441" s="49">
        <f t="shared" si="140"/>
        <v>5</v>
      </c>
      <c r="D441" s="49">
        <f t="shared" si="141"/>
        <v>1</v>
      </c>
      <c r="E441" s="49">
        <f t="shared" si="142"/>
        <v>48464.17</v>
      </c>
      <c r="F441" s="49">
        <f t="shared" si="143"/>
        <v>30966.99</v>
      </c>
      <c r="G441" s="158">
        <f t="shared" si="144"/>
        <v>6.8</v>
      </c>
      <c r="H441" s="98"/>
      <c r="I441" s="207">
        <f t="shared" si="145"/>
        <v>5</v>
      </c>
      <c r="J441" s="108">
        <f t="shared" si="146"/>
        <v>48464.17</v>
      </c>
      <c r="K441" s="108">
        <f t="shared" si="147"/>
        <v>30966.99</v>
      </c>
      <c r="L441" s="106">
        <f t="shared" si="148"/>
        <v>8</v>
      </c>
      <c r="M441" s="106">
        <f t="shared" si="149"/>
        <v>3.71</v>
      </c>
      <c r="N441" s="106">
        <f t="shared" si="150"/>
        <v>5.6</v>
      </c>
      <c r="O441" s="12">
        <f t="shared" si="151"/>
        <v>0</v>
      </c>
      <c r="P441" s="102">
        <f t="shared" si="152"/>
        <v>1.9926999999999999</v>
      </c>
      <c r="Q441" s="102">
        <f t="shared" si="153"/>
        <v>2.5314999999999999</v>
      </c>
      <c r="R441" s="160" t="str">
        <f t="shared" si="154"/>
        <v>M</v>
      </c>
      <c r="S441" s="98"/>
      <c r="T441" s="184" t="str">
        <f t="shared" si="155"/>
        <v>M</v>
      </c>
      <c r="U441" s="102">
        <f t="shared" si="156"/>
        <v>3.5423</v>
      </c>
      <c r="V441" s="102">
        <f t="shared" si="157"/>
        <v>3.5514000000000001</v>
      </c>
      <c r="W441" s="102">
        <f t="shared" si="158"/>
        <v>3.5514000000000001</v>
      </c>
      <c r="X441" s="102">
        <f t="shared" si="159"/>
        <v>0</v>
      </c>
      <c r="Y441" s="103">
        <f t="shared" si="160"/>
        <v>9.100000000000108E-3</v>
      </c>
      <c r="Z441" s="100">
        <f t="shared" si="161"/>
        <v>2.5689523755752217E-3</v>
      </c>
      <c r="AA441" s="8"/>
      <c r="AB441" s="8"/>
    </row>
    <row r="442" spans="1:28" x14ac:dyDescent="0.25">
      <c r="A442" s="174" t="s">
        <v>818</v>
      </c>
      <c r="B442" s="142" t="str">
        <f t="shared" si="139"/>
        <v>CONNECTIVE TISSUE DISORDERS W CC</v>
      </c>
      <c r="C442" s="143">
        <f t="shared" si="140"/>
        <v>15</v>
      </c>
      <c r="D442" s="143">
        <f t="shared" si="141"/>
        <v>0</v>
      </c>
      <c r="E442" s="143">
        <f t="shared" si="142"/>
        <v>23185.72</v>
      </c>
      <c r="F442" s="143">
        <f t="shared" si="143"/>
        <v>26552.720000000001</v>
      </c>
      <c r="G442" s="159">
        <f t="shared" si="144"/>
        <v>4.2</v>
      </c>
      <c r="H442" s="98"/>
      <c r="I442" s="208">
        <f t="shared" si="145"/>
        <v>14</v>
      </c>
      <c r="J442" s="144">
        <f t="shared" si="146"/>
        <v>16775.62</v>
      </c>
      <c r="K442" s="144">
        <f t="shared" si="147"/>
        <v>11792.63</v>
      </c>
      <c r="L442" s="145">
        <f t="shared" si="148"/>
        <v>3.64</v>
      </c>
      <c r="M442" s="145">
        <f t="shared" si="149"/>
        <v>3.24</v>
      </c>
      <c r="N442" s="145">
        <f t="shared" si="150"/>
        <v>2.63</v>
      </c>
      <c r="O442" s="146">
        <f t="shared" si="151"/>
        <v>1</v>
      </c>
      <c r="P442" s="147">
        <f t="shared" si="152"/>
        <v>0.68979999999999997</v>
      </c>
      <c r="Q442" s="147">
        <f t="shared" si="153"/>
        <v>0.70440000000000003</v>
      </c>
      <c r="R442" s="161" t="str">
        <f t="shared" si="154"/>
        <v>A</v>
      </c>
      <c r="S442" s="98"/>
      <c r="T442" s="185" t="str">
        <f t="shared" si="155"/>
        <v>A</v>
      </c>
      <c r="U442" s="147">
        <f t="shared" si="156"/>
        <v>1.2562</v>
      </c>
      <c r="V442" s="147">
        <f t="shared" si="157"/>
        <v>0.98819999999999997</v>
      </c>
      <c r="W442" s="147">
        <f t="shared" si="158"/>
        <v>0.98819999999999997</v>
      </c>
      <c r="X442" s="147">
        <f t="shared" si="159"/>
        <v>0</v>
      </c>
      <c r="Y442" s="104">
        <f t="shared" si="160"/>
        <v>-0.26800000000000002</v>
      </c>
      <c r="Z442" s="101">
        <f t="shared" si="161"/>
        <v>-0.21334182455023087</v>
      </c>
      <c r="AA442" s="8"/>
      <c r="AB442" s="8"/>
    </row>
    <row r="443" spans="1:28" x14ac:dyDescent="0.25">
      <c r="A443" s="172" t="s">
        <v>819</v>
      </c>
      <c r="B443" s="52" t="str">
        <f t="shared" si="139"/>
        <v>CONNECTIVE TISSUE DISORDERS W/O CC/MCC</v>
      </c>
      <c r="C443" s="49">
        <f t="shared" si="140"/>
        <v>12</v>
      </c>
      <c r="D443" s="49">
        <f t="shared" si="141"/>
        <v>1</v>
      </c>
      <c r="E443" s="49">
        <f t="shared" si="142"/>
        <v>15620.03</v>
      </c>
      <c r="F443" s="49">
        <f t="shared" si="143"/>
        <v>8269.2000000000007</v>
      </c>
      <c r="G443" s="158">
        <f t="shared" si="144"/>
        <v>2.83</v>
      </c>
      <c r="H443" s="98"/>
      <c r="I443" s="207">
        <f t="shared" si="145"/>
        <v>11</v>
      </c>
      <c r="J443" s="108">
        <f t="shared" si="146"/>
        <v>13988.03</v>
      </c>
      <c r="K443" s="108">
        <f t="shared" si="147"/>
        <v>6529.55</v>
      </c>
      <c r="L443" s="106">
        <f t="shared" si="148"/>
        <v>2.82</v>
      </c>
      <c r="M443" s="106">
        <f t="shared" si="149"/>
        <v>1.1100000000000001</v>
      </c>
      <c r="N443" s="106">
        <f t="shared" si="150"/>
        <v>2.59</v>
      </c>
      <c r="O443" s="12">
        <f t="shared" si="151"/>
        <v>1</v>
      </c>
      <c r="P443" s="102">
        <f t="shared" si="152"/>
        <v>0.57509999999999994</v>
      </c>
      <c r="Q443" s="102">
        <f t="shared" si="153"/>
        <v>0.58730000000000004</v>
      </c>
      <c r="R443" s="160" t="str">
        <f t="shared" si="154"/>
        <v>A</v>
      </c>
      <c r="S443" s="98"/>
      <c r="T443" s="184" t="str">
        <f t="shared" si="155"/>
        <v>M</v>
      </c>
      <c r="U443" s="102">
        <f t="shared" si="156"/>
        <v>0.90059999999999996</v>
      </c>
      <c r="V443" s="102">
        <f t="shared" si="157"/>
        <v>0.82389999999999997</v>
      </c>
      <c r="W443" s="102">
        <f t="shared" si="158"/>
        <v>0.82389999999999997</v>
      </c>
      <c r="X443" s="102">
        <f t="shared" si="159"/>
        <v>0</v>
      </c>
      <c r="Y443" s="103">
        <f t="shared" si="160"/>
        <v>-7.669999999999999E-2</v>
      </c>
      <c r="Z443" s="100">
        <f t="shared" si="161"/>
        <v>-8.5165445258716402E-2</v>
      </c>
      <c r="AA443" s="8"/>
      <c r="AB443" s="8"/>
    </row>
    <row r="444" spans="1:28" x14ac:dyDescent="0.25">
      <c r="A444" s="172" t="s">
        <v>820</v>
      </c>
      <c r="B444" s="52" t="str">
        <f t="shared" si="139"/>
        <v>SEPTIC ARTHRITIS W MCC</v>
      </c>
      <c r="C444" s="49">
        <f t="shared" si="140"/>
        <v>5</v>
      </c>
      <c r="D444" s="49">
        <f t="shared" si="141"/>
        <v>0</v>
      </c>
      <c r="E444" s="49">
        <f t="shared" si="142"/>
        <v>46920.39</v>
      </c>
      <c r="F444" s="49">
        <f t="shared" si="143"/>
        <v>29264.79</v>
      </c>
      <c r="G444" s="158">
        <f t="shared" si="144"/>
        <v>9.1999999999999993</v>
      </c>
      <c r="H444" s="98"/>
      <c r="I444" s="207">
        <f t="shared" si="145"/>
        <v>5</v>
      </c>
      <c r="J444" s="108">
        <f t="shared" si="146"/>
        <v>46920.39</v>
      </c>
      <c r="K444" s="108">
        <f t="shared" si="147"/>
        <v>29264.79</v>
      </c>
      <c r="L444" s="106">
        <f t="shared" si="148"/>
        <v>7.8</v>
      </c>
      <c r="M444" s="106">
        <f t="shared" si="149"/>
        <v>4.96</v>
      </c>
      <c r="N444" s="106">
        <f t="shared" si="150"/>
        <v>6.1</v>
      </c>
      <c r="O444" s="12">
        <f t="shared" si="151"/>
        <v>0</v>
      </c>
      <c r="P444" s="102">
        <f t="shared" si="152"/>
        <v>1.9292</v>
      </c>
      <c r="Q444" s="102">
        <f t="shared" si="153"/>
        <v>2.1109</v>
      </c>
      <c r="R444" s="160" t="str">
        <f t="shared" si="154"/>
        <v>M</v>
      </c>
      <c r="S444" s="98"/>
      <c r="T444" s="184" t="str">
        <f t="shared" si="155"/>
        <v>M</v>
      </c>
      <c r="U444" s="102">
        <f t="shared" si="156"/>
        <v>3.2111000000000001</v>
      </c>
      <c r="V444" s="102">
        <f t="shared" si="157"/>
        <v>2.9613999999999998</v>
      </c>
      <c r="W444" s="102">
        <f t="shared" si="158"/>
        <v>2.9613999999999998</v>
      </c>
      <c r="X444" s="102">
        <f t="shared" si="159"/>
        <v>0</v>
      </c>
      <c r="Y444" s="103">
        <f t="shared" si="160"/>
        <v>-0.24970000000000026</v>
      </c>
      <c r="Z444" s="100">
        <f t="shared" si="161"/>
        <v>-7.7761514745725846E-2</v>
      </c>
      <c r="AA444" s="8"/>
      <c r="AB444" s="8"/>
    </row>
    <row r="445" spans="1:28" x14ac:dyDescent="0.25">
      <c r="A445" s="172" t="s">
        <v>821</v>
      </c>
      <c r="B445" s="52" t="str">
        <f t="shared" si="139"/>
        <v>SEPTIC ARTHRITIS W CC</v>
      </c>
      <c r="C445" s="49">
        <f t="shared" si="140"/>
        <v>21</v>
      </c>
      <c r="D445" s="49">
        <f t="shared" si="141"/>
        <v>4</v>
      </c>
      <c r="E445" s="49">
        <f t="shared" si="142"/>
        <v>30755.73</v>
      </c>
      <c r="F445" s="49">
        <f t="shared" si="143"/>
        <v>19450.45</v>
      </c>
      <c r="G445" s="158">
        <f t="shared" si="144"/>
        <v>6.62</v>
      </c>
      <c r="H445" s="98"/>
      <c r="I445" s="207">
        <f t="shared" si="145"/>
        <v>20</v>
      </c>
      <c r="J445" s="108">
        <f t="shared" si="146"/>
        <v>27834.41</v>
      </c>
      <c r="K445" s="108">
        <f t="shared" si="147"/>
        <v>14765.52</v>
      </c>
      <c r="L445" s="106">
        <f t="shared" si="148"/>
        <v>6.3</v>
      </c>
      <c r="M445" s="106">
        <f t="shared" si="149"/>
        <v>4.8099999999999996</v>
      </c>
      <c r="N445" s="106">
        <f t="shared" si="150"/>
        <v>5.03</v>
      </c>
      <c r="O445" s="12">
        <f t="shared" si="151"/>
        <v>1</v>
      </c>
      <c r="P445" s="102">
        <f t="shared" si="152"/>
        <v>1.1445000000000001</v>
      </c>
      <c r="Q445" s="102">
        <f t="shared" si="153"/>
        <v>1.1687000000000001</v>
      </c>
      <c r="R445" s="160" t="str">
        <f t="shared" si="154"/>
        <v>A</v>
      </c>
      <c r="S445" s="98"/>
      <c r="T445" s="184" t="str">
        <f t="shared" si="155"/>
        <v>M</v>
      </c>
      <c r="U445" s="102">
        <f t="shared" si="156"/>
        <v>1.8812</v>
      </c>
      <c r="V445" s="102">
        <f t="shared" si="157"/>
        <v>1.6395999999999999</v>
      </c>
      <c r="W445" s="102">
        <f t="shared" si="158"/>
        <v>1.6395999999999999</v>
      </c>
      <c r="X445" s="102">
        <f t="shared" si="159"/>
        <v>0</v>
      </c>
      <c r="Y445" s="103">
        <f t="shared" si="160"/>
        <v>-0.24160000000000004</v>
      </c>
      <c r="Z445" s="100">
        <f t="shared" si="161"/>
        <v>-0.12842866255581545</v>
      </c>
      <c r="AA445" s="8"/>
      <c r="AB445" s="8"/>
    </row>
    <row r="446" spans="1:28" x14ac:dyDescent="0.25">
      <c r="A446" s="172" t="s">
        <v>822</v>
      </c>
      <c r="B446" s="52" t="str">
        <f t="shared" si="139"/>
        <v>SEPTIC ARTHRITIS W/O CC/MCC</v>
      </c>
      <c r="C446" s="49">
        <f t="shared" si="140"/>
        <v>6</v>
      </c>
      <c r="D446" s="49">
        <f t="shared" si="141"/>
        <v>0</v>
      </c>
      <c r="E446" s="49">
        <f t="shared" si="142"/>
        <v>15637.42</v>
      </c>
      <c r="F446" s="49">
        <f t="shared" si="143"/>
        <v>7272.69</v>
      </c>
      <c r="G446" s="158">
        <f t="shared" si="144"/>
        <v>3.5</v>
      </c>
      <c r="H446" s="98"/>
      <c r="I446" s="207">
        <f t="shared" si="145"/>
        <v>6</v>
      </c>
      <c r="J446" s="108">
        <f t="shared" si="146"/>
        <v>15637.42</v>
      </c>
      <c r="K446" s="108">
        <f t="shared" si="147"/>
        <v>7272.69</v>
      </c>
      <c r="L446" s="106">
        <f t="shared" si="148"/>
        <v>3.6</v>
      </c>
      <c r="M446" s="106">
        <f t="shared" si="149"/>
        <v>1.5</v>
      </c>
      <c r="N446" s="106">
        <f t="shared" si="150"/>
        <v>3</v>
      </c>
      <c r="O446" s="12">
        <f t="shared" si="151"/>
        <v>0</v>
      </c>
      <c r="P446" s="102">
        <f t="shared" si="152"/>
        <v>0.64300000000000002</v>
      </c>
      <c r="Q446" s="102">
        <f t="shared" si="153"/>
        <v>0.94340000000000002</v>
      </c>
      <c r="R446" s="160" t="str">
        <f t="shared" si="154"/>
        <v>M</v>
      </c>
      <c r="S446" s="98"/>
      <c r="T446" s="184" t="str">
        <f t="shared" si="155"/>
        <v>M</v>
      </c>
      <c r="U446" s="102">
        <f t="shared" si="156"/>
        <v>1.4187000000000001</v>
      </c>
      <c r="V446" s="102">
        <f t="shared" si="157"/>
        <v>1.3234999999999999</v>
      </c>
      <c r="W446" s="102">
        <f t="shared" si="158"/>
        <v>1.3234999999999999</v>
      </c>
      <c r="X446" s="102">
        <f t="shared" si="159"/>
        <v>0</v>
      </c>
      <c r="Y446" s="103">
        <f t="shared" si="160"/>
        <v>-9.5200000000000173E-2</v>
      </c>
      <c r="Z446" s="100">
        <f t="shared" si="161"/>
        <v>-6.7103686473532223E-2</v>
      </c>
      <c r="AA446" s="8"/>
      <c r="AB446" s="8"/>
    </row>
    <row r="447" spans="1:28" x14ac:dyDescent="0.25">
      <c r="A447" s="174" t="s">
        <v>823</v>
      </c>
      <c r="B447" s="142" t="str">
        <f t="shared" si="139"/>
        <v>MEDICAL BACK PROBLEMS W MCC</v>
      </c>
      <c r="C447" s="143">
        <f t="shared" si="140"/>
        <v>22</v>
      </c>
      <c r="D447" s="143">
        <f t="shared" si="141"/>
        <v>6</v>
      </c>
      <c r="E447" s="143">
        <f t="shared" si="142"/>
        <v>26956</v>
      </c>
      <c r="F447" s="143">
        <f t="shared" si="143"/>
        <v>11623.34</v>
      </c>
      <c r="G447" s="159">
        <f t="shared" si="144"/>
        <v>3.77</v>
      </c>
      <c r="H447" s="98"/>
      <c r="I447" s="208">
        <f t="shared" si="145"/>
        <v>21</v>
      </c>
      <c r="J447" s="144">
        <f t="shared" si="146"/>
        <v>25273.1</v>
      </c>
      <c r="K447" s="144">
        <f t="shared" si="147"/>
        <v>8901.01</v>
      </c>
      <c r="L447" s="145">
        <f t="shared" si="148"/>
        <v>3.52</v>
      </c>
      <c r="M447" s="145">
        <f t="shared" si="149"/>
        <v>1.84</v>
      </c>
      <c r="N447" s="145">
        <f t="shared" si="150"/>
        <v>3.05</v>
      </c>
      <c r="O447" s="146">
        <f t="shared" si="151"/>
        <v>1</v>
      </c>
      <c r="P447" s="147">
        <f t="shared" si="152"/>
        <v>1.0391999999999999</v>
      </c>
      <c r="Q447" s="147">
        <f t="shared" si="153"/>
        <v>1.0611999999999999</v>
      </c>
      <c r="R447" s="161" t="str">
        <f t="shared" si="154"/>
        <v>A</v>
      </c>
      <c r="S447" s="98"/>
      <c r="T447" s="185" t="str">
        <f t="shared" si="155"/>
        <v>A</v>
      </c>
      <c r="U447" s="147">
        <f t="shared" si="156"/>
        <v>1.3185</v>
      </c>
      <c r="V447" s="147">
        <f t="shared" si="157"/>
        <v>1.4887999999999999</v>
      </c>
      <c r="W447" s="147">
        <f t="shared" si="158"/>
        <v>1.4887999999999999</v>
      </c>
      <c r="X447" s="147">
        <f t="shared" si="159"/>
        <v>0</v>
      </c>
      <c r="Y447" s="104">
        <f t="shared" si="160"/>
        <v>0.1702999999999999</v>
      </c>
      <c r="Z447" s="101">
        <f t="shared" si="161"/>
        <v>0.12916192643155092</v>
      </c>
      <c r="AA447" s="8"/>
      <c r="AB447" s="8"/>
    </row>
    <row r="448" spans="1:28" x14ac:dyDescent="0.25">
      <c r="A448" s="172" t="s">
        <v>824</v>
      </c>
      <c r="B448" s="52" t="str">
        <f t="shared" si="139"/>
        <v>MEDICAL BACK PROBLEMS W/O MCC</v>
      </c>
      <c r="C448" s="49">
        <f t="shared" si="140"/>
        <v>181</v>
      </c>
      <c r="D448" s="49">
        <f t="shared" si="141"/>
        <v>14</v>
      </c>
      <c r="E448" s="49">
        <f t="shared" si="142"/>
        <v>19023.72</v>
      </c>
      <c r="F448" s="49">
        <f t="shared" si="143"/>
        <v>16082.48</v>
      </c>
      <c r="G448" s="158">
        <f t="shared" si="144"/>
        <v>3.51</v>
      </c>
      <c r="H448" s="98"/>
      <c r="I448" s="207">
        <f t="shared" si="145"/>
        <v>177</v>
      </c>
      <c r="J448" s="108">
        <f t="shared" si="146"/>
        <v>17231.03</v>
      </c>
      <c r="K448" s="108">
        <f t="shared" si="147"/>
        <v>9834.0499999999993</v>
      </c>
      <c r="L448" s="106">
        <f t="shared" si="148"/>
        <v>2.92</v>
      </c>
      <c r="M448" s="106">
        <f t="shared" si="149"/>
        <v>2.73</v>
      </c>
      <c r="N448" s="106">
        <f t="shared" si="150"/>
        <v>2.2400000000000002</v>
      </c>
      <c r="O448" s="12">
        <f t="shared" si="151"/>
        <v>1</v>
      </c>
      <c r="P448" s="102">
        <f t="shared" si="152"/>
        <v>0.70850000000000002</v>
      </c>
      <c r="Q448" s="102">
        <f t="shared" si="153"/>
        <v>0.72340000000000004</v>
      </c>
      <c r="R448" s="160" t="str">
        <f t="shared" si="154"/>
        <v>A</v>
      </c>
      <c r="S448" s="98"/>
      <c r="T448" s="184" t="str">
        <f t="shared" si="155"/>
        <v>A</v>
      </c>
      <c r="U448" s="102">
        <f t="shared" si="156"/>
        <v>1.0196000000000001</v>
      </c>
      <c r="V448" s="102">
        <f t="shared" si="157"/>
        <v>1.0148999999999999</v>
      </c>
      <c r="W448" s="102">
        <f t="shared" si="158"/>
        <v>1.0148999999999999</v>
      </c>
      <c r="X448" s="102">
        <f t="shared" si="159"/>
        <v>0</v>
      </c>
      <c r="Y448" s="103">
        <f t="shared" si="160"/>
        <v>-4.7000000000001485E-3</v>
      </c>
      <c r="Z448" s="100">
        <f t="shared" si="161"/>
        <v>-4.6096508434681719E-3</v>
      </c>
      <c r="AA448" s="8"/>
      <c r="AB448" s="8"/>
    </row>
    <row r="449" spans="1:28" x14ac:dyDescent="0.25">
      <c r="A449" s="172" t="s">
        <v>825</v>
      </c>
      <c r="B449" s="52" t="str">
        <f t="shared" si="139"/>
        <v>BONE DISEASES &amp; ARTHROPATHIES W MCC</v>
      </c>
      <c r="C449" s="49">
        <f t="shared" si="140"/>
        <v>5</v>
      </c>
      <c r="D449" s="49">
        <f t="shared" si="141"/>
        <v>1</v>
      </c>
      <c r="E449" s="49">
        <f t="shared" si="142"/>
        <v>53795.15</v>
      </c>
      <c r="F449" s="49">
        <f t="shared" si="143"/>
        <v>59192.62</v>
      </c>
      <c r="G449" s="158">
        <f t="shared" si="144"/>
        <v>5.8</v>
      </c>
      <c r="H449" s="98"/>
      <c r="I449" s="207">
        <f t="shared" si="145"/>
        <v>5</v>
      </c>
      <c r="J449" s="108">
        <f t="shared" si="146"/>
        <v>53795.15</v>
      </c>
      <c r="K449" s="108">
        <f t="shared" si="147"/>
        <v>59192.62</v>
      </c>
      <c r="L449" s="106">
        <f t="shared" si="148"/>
        <v>5</v>
      </c>
      <c r="M449" s="106">
        <f t="shared" si="149"/>
        <v>3.54</v>
      </c>
      <c r="N449" s="106">
        <f t="shared" si="150"/>
        <v>3.9</v>
      </c>
      <c r="O449" s="12">
        <f t="shared" si="151"/>
        <v>0</v>
      </c>
      <c r="P449" s="102">
        <f t="shared" si="152"/>
        <v>2.2119</v>
      </c>
      <c r="Q449" s="102">
        <f t="shared" si="153"/>
        <v>1.2638</v>
      </c>
      <c r="R449" s="160" t="str">
        <f t="shared" si="154"/>
        <v>M</v>
      </c>
      <c r="S449" s="98"/>
      <c r="T449" s="184" t="str">
        <f t="shared" si="155"/>
        <v>M</v>
      </c>
      <c r="U449" s="102">
        <f t="shared" si="156"/>
        <v>1.8098000000000001</v>
      </c>
      <c r="V449" s="102">
        <f t="shared" si="157"/>
        <v>1.7729999999999999</v>
      </c>
      <c r="W449" s="102">
        <f t="shared" si="158"/>
        <v>1.7729999999999999</v>
      </c>
      <c r="X449" s="102">
        <f t="shared" si="159"/>
        <v>0</v>
      </c>
      <c r="Y449" s="103">
        <f t="shared" si="160"/>
        <v>-3.6800000000000166E-2</v>
      </c>
      <c r="Z449" s="100">
        <f t="shared" si="161"/>
        <v>-2.0333738534644805E-2</v>
      </c>
      <c r="AA449" s="8"/>
      <c r="AB449" s="8"/>
    </row>
    <row r="450" spans="1:28" x14ac:dyDescent="0.25">
      <c r="A450" s="172" t="s">
        <v>826</v>
      </c>
      <c r="B450" s="52" t="str">
        <f t="shared" si="139"/>
        <v>BONE DISEASES &amp; ARTHROPATHIES W/O MCC</v>
      </c>
      <c r="C450" s="49">
        <f t="shared" si="140"/>
        <v>25</v>
      </c>
      <c r="D450" s="49">
        <f t="shared" si="141"/>
        <v>1</v>
      </c>
      <c r="E450" s="49">
        <f t="shared" si="142"/>
        <v>22247.55</v>
      </c>
      <c r="F450" s="49">
        <f t="shared" si="143"/>
        <v>14299.64</v>
      </c>
      <c r="G450" s="158">
        <f t="shared" si="144"/>
        <v>2.2400000000000002</v>
      </c>
      <c r="H450" s="98"/>
      <c r="I450" s="207">
        <f t="shared" si="145"/>
        <v>24</v>
      </c>
      <c r="J450" s="108">
        <f t="shared" si="146"/>
        <v>21004.3</v>
      </c>
      <c r="K450" s="108">
        <f t="shared" si="147"/>
        <v>13204.46</v>
      </c>
      <c r="L450" s="106">
        <f t="shared" si="148"/>
        <v>2.29</v>
      </c>
      <c r="M450" s="106">
        <f t="shared" si="149"/>
        <v>1.1399999999999999</v>
      </c>
      <c r="N450" s="106">
        <f t="shared" si="150"/>
        <v>2.0299999999999998</v>
      </c>
      <c r="O450" s="12">
        <f t="shared" si="151"/>
        <v>1</v>
      </c>
      <c r="P450" s="102">
        <f t="shared" si="152"/>
        <v>0.86360000000000003</v>
      </c>
      <c r="Q450" s="102">
        <f t="shared" si="153"/>
        <v>0.88190000000000002</v>
      </c>
      <c r="R450" s="160" t="str">
        <f t="shared" si="154"/>
        <v>A</v>
      </c>
      <c r="S450" s="98"/>
      <c r="T450" s="184" t="str">
        <f t="shared" si="155"/>
        <v>A</v>
      </c>
      <c r="U450" s="102">
        <f t="shared" si="156"/>
        <v>1.0907</v>
      </c>
      <c r="V450" s="102">
        <f t="shared" si="157"/>
        <v>1.2372000000000001</v>
      </c>
      <c r="W450" s="102">
        <f t="shared" si="158"/>
        <v>1.2372000000000001</v>
      </c>
      <c r="X450" s="102">
        <f t="shared" si="159"/>
        <v>0</v>
      </c>
      <c r="Y450" s="103">
        <f t="shared" si="160"/>
        <v>0.14650000000000007</v>
      </c>
      <c r="Z450" s="100">
        <f t="shared" si="161"/>
        <v>0.13431741083707718</v>
      </c>
      <c r="AA450" s="8"/>
      <c r="AB450" s="8"/>
    </row>
    <row r="451" spans="1:28" x14ac:dyDescent="0.25">
      <c r="A451" s="172" t="s">
        <v>827</v>
      </c>
      <c r="B451" s="52" t="str">
        <f t="shared" si="139"/>
        <v>SIGNS &amp; SYMPTOMS OF MUSCULOSKELETAL SYSTEM &amp; CONN TISSUE W MCC</v>
      </c>
      <c r="C451" s="49">
        <f t="shared" si="140"/>
        <v>13</v>
      </c>
      <c r="D451" s="49">
        <f t="shared" si="141"/>
        <v>0</v>
      </c>
      <c r="E451" s="49">
        <f t="shared" si="142"/>
        <v>19034.560000000001</v>
      </c>
      <c r="F451" s="49">
        <f t="shared" si="143"/>
        <v>12258.33</v>
      </c>
      <c r="G451" s="158">
        <f t="shared" si="144"/>
        <v>3.92</v>
      </c>
      <c r="H451" s="98"/>
      <c r="I451" s="207">
        <f t="shared" si="145"/>
        <v>13</v>
      </c>
      <c r="J451" s="108">
        <f t="shared" si="146"/>
        <v>19034.560000000001</v>
      </c>
      <c r="K451" s="108">
        <f t="shared" si="147"/>
        <v>12258.33</v>
      </c>
      <c r="L451" s="106">
        <f t="shared" si="148"/>
        <v>3.92</v>
      </c>
      <c r="M451" s="106">
        <f t="shared" si="149"/>
        <v>5.46</v>
      </c>
      <c r="N451" s="106">
        <f t="shared" si="150"/>
        <v>2.34</v>
      </c>
      <c r="O451" s="12">
        <f t="shared" si="151"/>
        <v>1</v>
      </c>
      <c r="P451" s="102">
        <f t="shared" si="152"/>
        <v>0.78259999999999996</v>
      </c>
      <c r="Q451" s="102">
        <f t="shared" si="153"/>
        <v>0.79920000000000002</v>
      </c>
      <c r="R451" s="160" t="str">
        <f t="shared" si="154"/>
        <v>A</v>
      </c>
      <c r="S451" s="98"/>
      <c r="T451" s="184" t="str">
        <f t="shared" si="155"/>
        <v>M</v>
      </c>
      <c r="U451" s="102">
        <f t="shared" si="156"/>
        <v>1.4268000000000001</v>
      </c>
      <c r="V451" s="102">
        <f t="shared" si="157"/>
        <v>1.1212</v>
      </c>
      <c r="W451" s="102">
        <f t="shared" si="158"/>
        <v>1.1212</v>
      </c>
      <c r="X451" s="102">
        <f t="shared" si="159"/>
        <v>0</v>
      </c>
      <c r="Y451" s="103">
        <f t="shared" si="160"/>
        <v>-0.30560000000000009</v>
      </c>
      <c r="Z451" s="100">
        <f t="shared" si="161"/>
        <v>-0.21418559013176344</v>
      </c>
      <c r="AA451" s="8"/>
      <c r="AB451" s="8"/>
    </row>
    <row r="452" spans="1:28" x14ac:dyDescent="0.25">
      <c r="A452" s="174" t="s">
        <v>828</v>
      </c>
      <c r="B452" s="142" t="str">
        <f t="shared" si="139"/>
        <v>SIGNS &amp; SYMPTOMS OF MUSCULOSKELETAL SYSTEM &amp; CONN TISSUE W/O MCC</v>
      </c>
      <c r="C452" s="143">
        <f t="shared" si="140"/>
        <v>46</v>
      </c>
      <c r="D452" s="143">
        <f t="shared" si="141"/>
        <v>3</v>
      </c>
      <c r="E452" s="143">
        <f t="shared" si="142"/>
        <v>14232.1</v>
      </c>
      <c r="F452" s="143">
        <f t="shared" si="143"/>
        <v>8733.2999999999993</v>
      </c>
      <c r="G452" s="159">
        <f t="shared" si="144"/>
        <v>3.37</v>
      </c>
      <c r="H452" s="98"/>
      <c r="I452" s="208">
        <f t="shared" si="145"/>
        <v>45</v>
      </c>
      <c r="J452" s="144">
        <f t="shared" si="146"/>
        <v>13472.71</v>
      </c>
      <c r="K452" s="144">
        <f t="shared" si="147"/>
        <v>7172.09</v>
      </c>
      <c r="L452" s="145">
        <f t="shared" si="148"/>
        <v>3.36</v>
      </c>
      <c r="M452" s="145">
        <f t="shared" si="149"/>
        <v>2.88</v>
      </c>
      <c r="N452" s="145">
        <f t="shared" si="150"/>
        <v>2.56</v>
      </c>
      <c r="O452" s="146">
        <f t="shared" si="151"/>
        <v>1</v>
      </c>
      <c r="P452" s="147">
        <f t="shared" si="152"/>
        <v>0.55400000000000005</v>
      </c>
      <c r="Q452" s="147">
        <f t="shared" si="153"/>
        <v>0.56569999999999998</v>
      </c>
      <c r="R452" s="161" t="str">
        <f t="shared" si="154"/>
        <v>A</v>
      </c>
      <c r="S452" s="98"/>
      <c r="T452" s="185" t="str">
        <f t="shared" si="155"/>
        <v>A</v>
      </c>
      <c r="U452" s="147">
        <f t="shared" si="156"/>
        <v>0.85980000000000001</v>
      </c>
      <c r="V452" s="147">
        <f t="shared" si="157"/>
        <v>0.79359999999999997</v>
      </c>
      <c r="W452" s="147">
        <f t="shared" si="158"/>
        <v>0.79359999999999997</v>
      </c>
      <c r="X452" s="147">
        <f t="shared" si="159"/>
        <v>0</v>
      </c>
      <c r="Y452" s="104">
        <f t="shared" si="160"/>
        <v>-6.6200000000000037E-2</v>
      </c>
      <c r="Z452" s="101">
        <f t="shared" si="161"/>
        <v>-7.6994649918585761E-2</v>
      </c>
      <c r="AA452" s="8"/>
      <c r="AB452" s="8"/>
    </row>
    <row r="453" spans="1:28" x14ac:dyDescent="0.25">
      <c r="A453" s="172" t="s">
        <v>829</v>
      </c>
      <c r="B453" s="52" t="str">
        <f t="shared" si="139"/>
        <v>TENDONITIS, MYOSITIS &amp; BURSITIS W MCC</v>
      </c>
      <c r="C453" s="49">
        <f t="shared" si="140"/>
        <v>18</v>
      </c>
      <c r="D453" s="49">
        <f t="shared" si="141"/>
        <v>2</v>
      </c>
      <c r="E453" s="49">
        <f t="shared" si="142"/>
        <v>25082.76</v>
      </c>
      <c r="F453" s="49">
        <f t="shared" si="143"/>
        <v>19325.3</v>
      </c>
      <c r="G453" s="158">
        <f t="shared" si="144"/>
        <v>5.22</v>
      </c>
      <c r="H453" s="98"/>
      <c r="I453" s="207">
        <f t="shared" si="145"/>
        <v>16</v>
      </c>
      <c r="J453" s="108">
        <f t="shared" si="146"/>
        <v>19406</v>
      </c>
      <c r="K453" s="108">
        <f t="shared" si="147"/>
        <v>11225.17</v>
      </c>
      <c r="L453" s="106">
        <f t="shared" si="148"/>
        <v>3.94</v>
      </c>
      <c r="M453" s="106">
        <f t="shared" si="149"/>
        <v>2.86</v>
      </c>
      <c r="N453" s="106">
        <f t="shared" si="150"/>
        <v>3.07</v>
      </c>
      <c r="O453" s="12">
        <f t="shared" si="151"/>
        <v>1</v>
      </c>
      <c r="P453" s="102">
        <f t="shared" si="152"/>
        <v>0.79790000000000005</v>
      </c>
      <c r="Q453" s="102">
        <f t="shared" si="153"/>
        <v>0.81479999999999997</v>
      </c>
      <c r="R453" s="160" t="str">
        <f t="shared" si="154"/>
        <v>A</v>
      </c>
      <c r="S453" s="98"/>
      <c r="T453" s="184" t="str">
        <f t="shared" si="155"/>
        <v>A</v>
      </c>
      <c r="U453" s="102">
        <f t="shared" si="156"/>
        <v>1.1347</v>
      </c>
      <c r="V453" s="102">
        <f t="shared" si="157"/>
        <v>1.1431</v>
      </c>
      <c r="W453" s="102">
        <f t="shared" si="158"/>
        <v>1.1431</v>
      </c>
      <c r="X453" s="102">
        <f t="shared" si="159"/>
        <v>0</v>
      </c>
      <c r="Y453" s="103">
        <f t="shared" si="160"/>
        <v>8.3999999999999631E-3</v>
      </c>
      <c r="Z453" s="100">
        <f t="shared" si="161"/>
        <v>7.4028377544725146E-3</v>
      </c>
      <c r="AA453" s="8"/>
      <c r="AB453" s="8"/>
    </row>
    <row r="454" spans="1:28" x14ac:dyDescent="0.25">
      <c r="A454" s="172" t="s">
        <v>830</v>
      </c>
      <c r="B454" s="52" t="str">
        <f t="shared" si="139"/>
        <v>TENDONITIS, MYOSITIS &amp; BURSITIS W/O MCC</v>
      </c>
      <c r="C454" s="49">
        <f t="shared" si="140"/>
        <v>123</v>
      </c>
      <c r="D454" s="49">
        <f t="shared" si="141"/>
        <v>10</v>
      </c>
      <c r="E454" s="49">
        <f t="shared" si="142"/>
        <v>14144.34</v>
      </c>
      <c r="F454" s="49">
        <f t="shared" si="143"/>
        <v>11385.44</v>
      </c>
      <c r="G454" s="158">
        <f t="shared" si="144"/>
        <v>3.38</v>
      </c>
      <c r="H454" s="98"/>
      <c r="I454" s="207">
        <f t="shared" si="145"/>
        <v>121</v>
      </c>
      <c r="J454" s="108">
        <f t="shared" si="146"/>
        <v>13105.93</v>
      </c>
      <c r="K454" s="108">
        <f t="shared" si="147"/>
        <v>7621.16</v>
      </c>
      <c r="L454" s="106">
        <f t="shared" si="148"/>
        <v>3.24</v>
      </c>
      <c r="M454" s="106">
        <f t="shared" si="149"/>
        <v>1.92</v>
      </c>
      <c r="N454" s="106">
        <f t="shared" si="150"/>
        <v>2.77</v>
      </c>
      <c r="O454" s="12">
        <f t="shared" si="151"/>
        <v>1</v>
      </c>
      <c r="P454" s="102">
        <f t="shared" si="152"/>
        <v>0.53890000000000005</v>
      </c>
      <c r="Q454" s="102">
        <f t="shared" si="153"/>
        <v>0.55030000000000001</v>
      </c>
      <c r="R454" s="160" t="str">
        <f t="shared" si="154"/>
        <v>A</v>
      </c>
      <c r="S454" s="98"/>
      <c r="T454" s="184" t="str">
        <f t="shared" si="155"/>
        <v>A</v>
      </c>
      <c r="U454" s="102">
        <f t="shared" si="156"/>
        <v>0.68910000000000005</v>
      </c>
      <c r="V454" s="102">
        <f t="shared" si="157"/>
        <v>0.77200000000000002</v>
      </c>
      <c r="W454" s="102">
        <f t="shared" si="158"/>
        <v>0.77200000000000002</v>
      </c>
      <c r="X454" s="102">
        <f t="shared" si="159"/>
        <v>0</v>
      </c>
      <c r="Y454" s="103">
        <f t="shared" si="160"/>
        <v>8.2899999999999974E-2</v>
      </c>
      <c r="Z454" s="100">
        <f t="shared" si="161"/>
        <v>0.12030184298360175</v>
      </c>
      <c r="AA454" s="8"/>
      <c r="AB454" s="8"/>
    </row>
    <row r="455" spans="1:28" x14ac:dyDescent="0.25">
      <c r="A455" s="172" t="s">
        <v>831</v>
      </c>
      <c r="B455" s="52" t="str">
        <f t="shared" si="139"/>
        <v>AFTERCARE, MUSCULOSKELETAL SYSTEM &amp; CONNECTIVE TISSUE W MCC</v>
      </c>
      <c r="C455" s="49">
        <f t="shared" si="140"/>
        <v>9</v>
      </c>
      <c r="D455" s="49">
        <f t="shared" si="141"/>
        <v>5</v>
      </c>
      <c r="E455" s="49">
        <f t="shared" si="142"/>
        <v>53816.13</v>
      </c>
      <c r="F455" s="49">
        <f t="shared" si="143"/>
        <v>38723.79</v>
      </c>
      <c r="G455" s="158">
        <f t="shared" si="144"/>
        <v>11.89</v>
      </c>
      <c r="H455" s="98"/>
      <c r="I455" s="207">
        <f t="shared" si="145"/>
        <v>8</v>
      </c>
      <c r="J455" s="108">
        <f t="shared" si="146"/>
        <v>43312.85</v>
      </c>
      <c r="K455" s="108">
        <f t="shared" si="147"/>
        <v>26345.84</v>
      </c>
      <c r="L455" s="106">
        <f t="shared" si="148"/>
        <v>6.6</v>
      </c>
      <c r="M455" s="106">
        <f t="shared" si="149"/>
        <v>6.77</v>
      </c>
      <c r="N455" s="106">
        <f t="shared" si="150"/>
        <v>4.8</v>
      </c>
      <c r="O455" s="12">
        <f t="shared" si="151"/>
        <v>0</v>
      </c>
      <c r="P455" s="102">
        <f t="shared" si="152"/>
        <v>1.7808999999999999</v>
      </c>
      <c r="Q455" s="102">
        <f t="shared" si="153"/>
        <v>1.8367</v>
      </c>
      <c r="R455" s="160" t="str">
        <f t="shared" si="154"/>
        <v>M</v>
      </c>
      <c r="S455" s="98"/>
      <c r="T455" s="184" t="str">
        <f t="shared" si="155"/>
        <v>M</v>
      </c>
      <c r="U455" s="102">
        <f t="shared" si="156"/>
        <v>2.6484999999999999</v>
      </c>
      <c r="V455" s="102">
        <f t="shared" si="157"/>
        <v>2.5767000000000002</v>
      </c>
      <c r="W455" s="102">
        <f t="shared" si="158"/>
        <v>2.5767000000000002</v>
      </c>
      <c r="X455" s="102">
        <f t="shared" si="159"/>
        <v>0</v>
      </c>
      <c r="Y455" s="103">
        <f t="shared" si="160"/>
        <v>-7.1799999999999642E-2</v>
      </c>
      <c r="Z455" s="100">
        <f t="shared" si="161"/>
        <v>-2.7109684727203945E-2</v>
      </c>
      <c r="AA455" s="8"/>
      <c r="AB455" s="8"/>
    </row>
    <row r="456" spans="1:28" x14ac:dyDescent="0.25">
      <c r="A456" s="172" t="s">
        <v>352</v>
      </c>
      <c r="B456" s="52" t="str">
        <f t="shared" ref="B456:B519" si="162">VLOOKUP($A456, Data_Tab, 6, FALSE)</f>
        <v>AFTERCARE, MUSCULOSKELETAL SYSTEM &amp; CONNECTIVE TISSUE W CC</v>
      </c>
      <c r="C456" s="49">
        <f t="shared" ref="C456:C519" si="163">VLOOKUP($A456, Data_Tab, 8, FALSE)</f>
        <v>34</v>
      </c>
      <c r="D456" s="49">
        <f t="shared" ref="D456:D519" si="164">VLOOKUP($A456, Data_Tab, 9, FALSE)</f>
        <v>1</v>
      </c>
      <c r="E456" s="49">
        <f t="shared" ref="E456:E519" si="165">VLOOKUP($A456, Data_Tab, 12, FALSE)</f>
        <v>30393.72</v>
      </c>
      <c r="F456" s="49">
        <f t="shared" ref="F456:F519" si="166">VLOOKUP($A456, Data_Tab, 13, FALSE)</f>
        <v>50561.38</v>
      </c>
      <c r="G456" s="158">
        <f t="shared" ref="G456:G519" si="167">VLOOKUP($A456, Data_Tab, 14, FALSE)</f>
        <v>9.44</v>
      </c>
      <c r="H456" s="98"/>
      <c r="I456" s="207">
        <f t="shared" ref="I456:I519" si="168">VLOOKUP($A456, Data_Tab, 16, FALSE)</f>
        <v>33</v>
      </c>
      <c r="J456" s="108">
        <f t="shared" ref="J456:J519" si="169">VLOOKUP($A456, Data_Tab, 17, FALSE)</f>
        <v>22596.04</v>
      </c>
      <c r="K456" s="108">
        <f t="shared" ref="K456:K519" si="170">VLOOKUP($A456, Data_Tab, 18, FALSE)</f>
        <v>23803.119999999999</v>
      </c>
      <c r="L456" s="106">
        <f t="shared" ref="L456:L519" si="171">VLOOKUP($A456, Data_Tab, 19, FALSE)</f>
        <v>8.58</v>
      </c>
      <c r="M456" s="106">
        <f t="shared" ref="M456:M519" si="172">VLOOKUP($A456, Data_Tab, 20, FALSE)</f>
        <v>6.88</v>
      </c>
      <c r="N456" s="106">
        <f t="shared" ref="N456:N519" si="173">VLOOKUP($A456, Data_Tab, 21, FALSE)</f>
        <v>6.74</v>
      </c>
      <c r="O456" s="12">
        <f t="shared" ref="O456:O519" si="174">VLOOKUP($A456, Data_Tab, 22, FALSE)</f>
        <v>1</v>
      </c>
      <c r="P456" s="102">
        <f t="shared" ref="P456:P519" si="175">VLOOKUP($A456, Data_Tab, 23, FALSE)</f>
        <v>0.92910000000000004</v>
      </c>
      <c r="Q456" s="102">
        <f t="shared" ref="Q456:Q519" si="176">VLOOKUP($A456, Data_Tab, 32, FALSE)</f>
        <v>0.86819999999999997</v>
      </c>
      <c r="R456" s="160" t="str">
        <f t="shared" ref="R456:R519" si="177">VLOOKUP($A456, Data_Tab, 36, FALSE)</f>
        <v>A</v>
      </c>
      <c r="S456" s="98"/>
      <c r="T456" s="184" t="str">
        <f t="shared" ref="T456:T519" si="178">IFERROR(VLOOKUP($A456, Previous_Update, 5, FALSE), "")</f>
        <v>A</v>
      </c>
      <c r="U456" s="102">
        <f t="shared" ref="U456:U519" si="179">IFERROR(VLOOKUP($A456, Previous_Update, 4, FALSE), "")</f>
        <v>0.86619999999999997</v>
      </c>
      <c r="V456" s="102">
        <f t="shared" ref="V456:V519" si="180">IFERROR(VLOOKUP($A456, Data_Tab, 39, FALSE),"")</f>
        <v>1.218</v>
      </c>
      <c r="W456" s="102">
        <f t="shared" si="158"/>
        <v>1.218</v>
      </c>
      <c r="X456" s="102">
        <f t="shared" si="159"/>
        <v>0</v>
      </c>
      <c r="Y456" s="103">
        <f t="shared" si="160"/>
        <v>0.3518</v>
      </c>
      <c r="Z456" s="100">
        <f t="shared" si="161"/>
        <v>0.40614176864465484</v>
      </c>
      <c r="AA456" s="8"/>
      <c r="AB456" s="8"/>
    </row>
    <row r="457" spans="1:28" x14ac:dyDescent="0.25">
      <c r="A457" s="174" t="s">
        <v>353</v>
      </c>
      <c r="B457" s="142" t="str">
        <f t="shared" si="162"/>
        <v>AFTERCARE, MUSCULOSKELETAL SYSTEM &amp; CONNECTIVE TISSUE W/O CC/MCC</v>
      </c>
      <c r="C457" s="143">
        <f t="shared" si="163"/>
        <v>19</v>
      </c>
      <c r="D457" s="143">
        <f t="shared" si="164"/>
        <v>0</v>
      </c>
      <c r="E457" s="143">
        <f t="shared" si="165"/>
        <v>17087.62</v>
      </c>
      <c r="F457" s="143">
        <f t="shared" si="166"/>
        <v>14707.08</v>
      </c>
      <c r="G457" s="159">
        <f t="shared" si="167"/>
        <v>7.47</v>
      </c>
      <c r="H457" s="98"/>
      <c r="I457" s="208">
        <f t="shared" si="168"/>
        <v>17</v>
      </c>
      <c r="J457" s="144">
        <f t="shared" si="169"/>
        <v>13273.01</v>
      </c>
      <c r="K457" s="144">
        <f t="shared" si="170"/>
        <v>10171.67</v>
      </c>
      <c r="L457" s="145">
        <f t="shared" si="171"/>
        <v>7.06</v>
      </c>
      <c r="M457" s="145">
        <f t="shared" si="172"/>
        <v>6.85</v>
      </c>
      <c r="N457" s="145">
        <f t="shared" si="173"/>
        <v>4.59</v>
      </c>
      <c r="O457" s="146">
        <f t="shared" si="174"/>
        <v>1</v>
      </c>
      <c r="P457" s="147">
        <f t="shared" si="175"/>
        <v>0.54569999999999996</v>
      </c>
      <c r="Q457" s="147">
        <f t="shared" si="176"/>
        <v>0.55720000000000003</v>
      </c>
      <c r="R457" s="161" t="str">
        <f t="shared" si="177"/>
        <v>A</v>
      </c>
      <c r="S457" s="98"/>
      <c r="T457" s="185" t="str">
        <f t="shared" si="178"/>
        <v>A</v>
      </c>
      <c r="U457" s="147">
        <f t="shared" si="179"/>
        <v>0.66869999999999996</v>
      </c>
      <c r="V457" s="147">
        <f t="shared" si="180"/>
        <v>0.78169999999999995</v>
      </c>
      <c r="W457" s="147">
        <f t="shared" ref="W457:W520" si="181">IF(R457 = "Z", Q457, ROUND(Q457 * $W$5, 4))</f>
        <v>0.78169999999999995</v>
      </c>
      <c r="X457" s="147">
        <f t="shared" ref="X457:X520" si="182">W457 - V457</f>
        <v>0</v>
      </c>
      <c r="Y457" s="104">
        <f t="shared" ref="Y457:Y520" si="183">IF(U457 &lt;&gt; "", IF(V457 &lt;&gt; "", V457 - U457, ""), "")</f>
        <v>0.11299999999999999</v>
      </c>
      <c r="Z457" s="101">
        <f t="shared" ref="Z457:Z520" si="184">IF(Y457 = "", "", Y457 / U457)</f>
        <v>0.16898459697921339</v>
      </c>
      <c r="AA457" s="8"/>
      <c r="AB457" s="8"/>
    </row>
    <row r="458" spans="1:28" x14ac:dyDescent="0.25">
      <c r="A458" s="172" t="s">
        <v>354</v>
      </c>
      <c r="B458" s="52" t="str">
        <f t="shared" si="162"/>
        <v>FX, SPRN, STRN &amp; DISL EXCEPT FEMUR, HIP, PELVIS &amp; THIGH W MCC</v>
      </c>
      <c r="C458" s="49">
        <f t="shared" si="163"/>
        <v>8</v>
      </c>
      <c r="D458" s="49">
        <f t="shared" si="164"/>
        <v>1</v>
      </c>
      <c r="E458" s="49">
        <f t="shared" si="165"/>
        <v>23598.17</v>
      </c>
      <c r="F458" s="49">
        <f t="shared" si="166"/>
        <v>14318.56</v>
      </c>
      <c r="G458" s="158">
        <f t="shared" si="167"/>
        <v>4.88</v>
      </c>
      <c r="H458" s="98"/>
      <c r="I458" s="207">
        <f t="shared" si="168"/>
        <v>7</v>
      </c>
      <c r="J458" s="108">
        <f t="shared" si="169"/>
        <v>18438.45</v>
      </c>
      <c r="K458" s="108">
        <f t="shared" si="170"/>
        <v>4618.28</v>
      </c>
      <c r="L458" s="106">
        <f t="shared" si="171"/>
        <v>5.2</v>
      </c>
      <c r="M458" s="106">
        <f t="shared" si="172"/>
        <v>1.55</v>
      </c>
      <c r="N458" s="106">
        <f t="shared" si="173"/>
        <v>4.0999999999999996</v>
      </c>
      <c r="O458" s="12">
        <f t="shared" si="174"/>
        <v>0</v>
      </c>
      <c r="P458" s="102">
        <f t="shared" si="175"/>
        <v>0.7581</v>
      </c>
      <c r="Q458" s="102">
        <f t="shared" si="176"/>
        <v>1.4379</v>
      </c>
      <c r="R458" s="160" t="str">
        <f t="shared" si="177"/>
        <v>M</v>
      </c>
      <c r="S458" s="98"/>
      <c r="T458" s="184" t="str">
        <f t="shared" si="178"/>
        <v>A</v>
      </c>
      <c r="U458" s="102">
        <f t="shared" si="179"/>
        <v>1.1075999999999999</v>
      </c>
      <c r="V458" s="102">
        <f t="shared" si="180"/>
        <v>2.0171999999999999</v>
      </c>
      <c r="W458" s="102">
        <f t="shared" si="181"/>
        <v>2.0171999999999999</v>
      </c>
      <c r="X458" s="102">
        <f t="shared" si="182"/>
        <v>0</v>
      </c>
      <c r="Y458" s="103">
        <f t="shared" si="183"/>
        <v>0.90959999999999996</v>
      </c>
      <c r="Z458" s="100">
        <f t="shared" si="184"/>
        <v>0.82123510292524382</v>
      </c>
      <c r="AA458" s="8"/>
      <c r="AB458" s="8"/>
    </row>
    <row r="459" spans="1:28" x14ac:dyDescent="0.25">
      <c r="A459" s="172" t="s">
        <v>355</v>
      </c>
      <c r="B459" s="52" t="str">
        <f t="shared" si="162"/>
        <v>FX, SPRN, STRN &amp; DISL EXCEPT FEMUR, HIP, PELVIS &amp; THIGH W/O MCC</v>
      </c>
      <c r="C459" s="49">
        <f t="shared" si="163"/>
        <v>94</v>
      </c>
      <c r="D459" s="49">
        <f t="shared" si="164"/>
        <v>4</v>
      </c>
      <c r="E459" s="49">
        <f t="shared" si="165"/>
        <v>15757.64</v>
      </c>
      <c r="F459" s="49">
        <f t="shared" si="166"/>
        <v>12540.01</v>
      </c>
      <c r="G459" s="158">
        <f t="shared" si="167"/>
        <v>2.67</v>
      </c>
      <c r="H459" s="98"/>
      <c r="I459" s="207">
        <f t="shared" si="168"/>
        <v>92</v>
      </c>
      <c r="J459" s="108">
        <f t="shared" si="169"/>
        <v>14427.2</v>
      </c>
      <c r="K459" s="108">
        <f t="shared" si="170"/>
        <v>8689.86</v>
      </c>
      <c r="L459" s="106">
        <f t="shared" si="171"/>
        <v>2.5499999999999998</v>
      </c>
      <c r="M459" s="106">
        <f t="shared" si="172"/>
        <v>1.69</v>
      </c>
      <c r="N459" s="106">
        <f t="shared" si="173"/>
        <v>2.08</v>
      </c>
      <c r="O459" s="12">
        <f t="shared" si="174"/>
        <v>1</v>
      </c>
      <c r="P459" s="102">
        <f t="shared" si="175"/>
        <v>0.59319999999999995</v>
      </c>
      <c r="Q459" s="102">
        <f t="shared" si="176"/>
        <v>0.60570000000000002</v>
      </c>
      <c r="R459" s="160" t="str">
        <f t="shared" si="177"/>
        <v>A</v>
      </c>
      <c r="S459" s="98"/>
      <c r="T459" s="184" t="str">
        <f t="shared" si="178"/>
        <v>A</v>
      </c>
      <c r="U459" s="102">
        <f t="shared" si="179"/>
        <v>0.8498</v>
      </c>
      <c r="V459" s="102">
        <f t="shared" si="180"/>
        <v>0.84970000000000001</v>
      </c>
      <c r="W459" s="102">
        <f t="shared" si="181"/>
        <v>0.84970000000000001</v>
      </c>
      <c r="X459" s="102">
        <f t="shared" si="182"/>
        <v>0</v>
      </c>
      <c r="Y459" s="103">
        <f t="shared" si="183"/>
        <v>-9.9999999999988987E-5</v>
      </c>
      <c r="Z459" s="100">
        <f t="shared" si="184"/>
        <v>-1.1767474699928099E-4</v>
      </c>
      <c r="AA459" s="8"/>
      <c r="AB459" s="8"/>
    </row>
    <row r="460" spans="1:28" x14ac:dyDescent="0.25">
      <c r="A460" s="172" t="s">
        <v>356</v>
      </c>
      <c r="B460" s="52" t="str">
        <f t="shared" si="162"/>
        <v>OTHER MUSCULOSKELETAL SYS &amp; CONNECTIVE TISSUE DIAGNOSES W MCC</v>
      </c>
      <c r="C460" s="49">
        <f t="shared" si="163"/>
        <v>10</v>
      </c>
      <c r="D460" s="49">
        <f t="shared" si="164"/>
        <v>1</v>
      </c>
      <c r="E460" s="49">
        <f t="shared" si="165"/>
        <v>37893.360000000001</v>
      </c>
      <c r="F460" s="49">
        <f t="shared" si="166"/>
        <v>28491.75</v>
      </c>
      <c r="G460" s="158">
        <f t="shared" si="167"/>
        <v>9.6</v>
      </c>
      <c r="H460" s="98"/>
      <c r="I460" s="207">
        <f t="shared" si="168"/>
        <v>9</v>
      </c>
      <c r="J460" s="108">
        <f t="shared" si="169"/>
        <v>30817.39</v>
      </c>
      <c r="K460" s="108">
        <f t="shared" si="170"/>
        <v>20032.07</v>
      </c>
      <c r="L460" s="106">
        <f t="shared" si="171"/>
        <v>6.1</v>
      </c>
      <c r="M460" s="106">
        <f t="shared" si="172"/>
        <v>5.44</v>
      </c>
      <c r="N460" s="106">
        <f t="shared" si="173"/>
        <v>4.7</v>
      </c>
      <c r="O460" s="12">
        <f t="shared" si="174"/>
        <v>0</v>
      </c>
      <c r="P460" s="102">
        <f t="shared" si="175"/>
        <v>1.2670999999999999</v>
      </c>
      <c r="Q460" s="102">
        <f t="shared" si="176"/>
        <v>1.6053999999999999</v>
      </c>
      <c r="R460" s="160" t="str">
        <f t="shared" si="177"/>
        <v>M</v>
      </c>
      <c r="S460" s="98"/>
      <c r="T460" s="184" t="str">
        <f t="shared" si="178"/>
        <v>A</v>
      </c>
      <c r="U460" s="102">
        <f t="shared" si="179"/>
        <v>1.7607999999999999</v>
      </c>
      <c r="V460" s="102">
        <f t="shared" si="180"/>
        <v>2.2522000000000002</v>
      </c>
      <c r="W460" s="102">
        <f t="shared" si="181"/>
        <v>2.2522000000000002</v>
      </c>
      <c r="X460" s="102">
        <f t="shared" si="182"/>
        <v>0</v>
      </c>
      <c r="Y460" s="103">
        <f t="shared" si="183"/>
        <v>0.49140000000000028</v>
      </c>
      <c r="Z460" s="100">
        <f t="shared" si="184"/>
        <v>0.27907769195820098</v>
      </c>
      <c r="AA460" s="8"/>
      <c r="AB460" s="8"/>
    </row>
    <row r="461" spans="1:28" x14ac:dyDescent="0.25">
      <c r="A461" s="172" t="s">
        <v>357</v>
      </c>
      <c r="B461" s="52" t="str">
        <f t="shared" si="162"/>
        <v>OTHER MUSCULOSKELETAL SYS &amp; CONNECTIVE TISSUE DIAGNOSES W CC</v>
      </c>
      <c r="C461" s="49">
        <f t="shared" si="163"/>
        <v>44</v>
      </c>
      <c r="D461" s="49">
        <f t="shared" si="164"/>
        <v>0</v>
      </c>
      <c r="E461" s="49">
        <f t="shared" si="165"/>
        <v>19605.62</v>
      </c>
      <c r="F461" s="49">
        <f t="shared" si="166"/>
        <v>14639.16</v>
      </c>
      <c r="G461" s="158">
        <f t="shared" si="167"/>
        <v>4.7699999999999996</v>
      </c>
      <c r="H461" s="98"/>
      <c r="I461" s="207">
        <f t="shared" si="168"/>
        <v>43</v>
      </c>
      <c r="J461" s="108">
        <f t="shared" si="169"/>
        <v>17716.599999999999</v>
      </c>
      <c r="K461" s="108">
        <f t="shared" si="170"/>
        <v>7891.69</v>
      </c>
      <c r="L461" s="106">
        <f t="shared" si="171"/>
        <v>4.07</v>
      </c>
      <c r="M461" s="106">
        <f t="shared" si="172"/>
        <v>2.57</v>
      </c>
      <c r="N461" s="106">
        <f t="shared" si="173"/>
        <v>3.29</v>
      </c>
      <c r="O461" s="12">
        <f t="shared" si="174"/>
        <v>1</v>
      </c>
      <c r="P461" s="102">
        <f t="shared" si="175"/>
        <v>0.72850000000000004</v>
      </c>
      <c r="Q461" s="102">
        <f t="shared" si="176"/>
        <v>0.74390000000000001</v>
      </c>
      <c r="R461" s="160" t="str">
        <f t="shared" si="177"/>
        <v>A</v>
      </c>
      <c r="S461" s="98"/>
      <c r="T461" s="184" t="str">
        <f t="shared" si="178"/>
        <v>A</v>
      </c>
      <c r="U461" s="102">
        <f t="shared" si="179"/>
        <v>0.88839999999999997</v>
      </c>
      <c r="V461" s="102">
        <f t="shared" si="180"/>
        <v>1.0436000000000001</v>
      </c>
      <c r="W461" s="102">
        <f t="shared" si="181"/>
        <v>1.0436000000000001</v>
      </c>
      <c r="X461" s="102">
        <f t="shared" si="182"/>
        <v>0</v>
      </c>
      <c r="Y461" s="103">
        <f t="shared" si="183"/>
        <v>0.15520000000000012</v>
      </c>
      <c r="Z461" s="100">
        <f t="shared" si="184"/>
        <v>0.1746960828455652</v>
      </c>
      <c r="AA461" s="8"/>
      <c r="AB461" s="8"/>
    </row>
    <row r="462" spans="1:28" x14ac:dyDescent="0.25">
      <c r="A462" s="174" t="s">
        <v>358</v>
      </c>
      <c r="B462" s="142" t="str">
        <f t="shared" si="162"/>
        <v>OTHER MUSCULOSKELETAL SYS &amp; CONNECTIVE TISSUE DIAGNOSES W/O CC/MCC</v>
      </c>
      <c r="C462" s="143">
        <f t="shared" si="163"/>
        <v>16</v>
      </c>
      <c r="D462" s="143">
        <f t="shared" si="164"/>
        <v>1</v>
      </c>
      <c r="E462" s="143">
        <f t="shared" si="165"/>
        <v>13151.52</v>
      </c>
      <c r="F462" s="143">
        <f t="shared" si="166"/>
        <v>7846.75</v>
      </c>
      <c r="G462" s="159">
        <f t="shared" si="167"/>
        <v>2.19</v>
      </c>
      <c r="H462" s="98"/>
      <c r="I462" s="208">
        <f t="shared" si="168"/>
        <v>16</v>
      </c>
      <c r="J462" s="144">
        <f t="shared" si="169"/>
        <v>13151.52</v>
      </c>
      <c r="K462" s="144">
        <f t="shared" si="170"/>
        <v>7846.75</v>
      </c>
      <c r="L462" s="145">
        <f t="shared" si="171"/>
        <v>2.19</v>
      </c>
      <c r="M462" s="145">
        <f t="shared" si="172"/>
        <v>1.63</v>
      </c>
      <c r="N462" s="145">
        <f t="shared" si="173"/>
        <v>1.74</v>
      </c>
      <c r="O462" s="146">
        <f t="shared" si="174"/>
        <v>1</v>
      </c>
      <c r="P462" s="147">
        <f t="shared" si="175"/>
        <v>0.54079999999999995</v>
      </c>
      <c r="Q462" s="147">
        <f t="shared" si="176"/>
        <v>0.55230000000000001</v>
      </c>
      <c r="R462" s="161" t="str">
        <f t="shared" si="177"/>
        <v>A</v>
      </c>
      <c r="S462" s="98"/>
      <c r="T462" s="185" t="str">
        <f t="shared" si="178"/>
        <v>A</v>
      </c>
      <c r="U462" s="147">
        <f t="shared" si="179"/>
        <v>0.61970000000000003</v>
      </c>
      <c r="V462" s="147">
        <f t="shared" si="180"/>
        <v>0.77480000000000004</v>
      </c>
      <c r="W462" s="147">
        <f t="shared" si="181"/>
        <v>0.77480000000000004</v>
      </c>
      <c r="X462" s="147">
        <f t="shared" si="182"/>
        <v>0</v>
      </c>
      <c r="Y462" s="104">
        <f t="shared" si="183"/>
        <v>0.15510000000000002</v>
      </c>
      <c r="Z462" s="101">
        <f t="shared" si="184"/>
        <v>0.25028239470711638</v>
      </c>
      <c r="AA462" s="8"/>
      <c r="AB462" s="8"/>
    </row>
    <row r="463" spans="1:28" x14ac:dyDescent="0.25">
      <c r="A463" s="172" t="s">
        <v>1558</v>
      </c>
      <c r="B463" s="52" t="str">
        <f t="shared" si="162"/>
        <v>SKIN DEBRIDEMENT W MCC</v>
      </c>
      <c r="C463" s="49">
        <f t="shared" si="163"/>
        <v>35</v>
      </c>
      <c r="D463" s="49">
        <f t="shared" si="164"/>
        <v>7</v>
      </c>
      <c r="E463" s="49">
        <f t="shared" si="165"/>
        <v>47888.7</v>
      </c>
      <c r="F463" s="49">
        <f t="shared" si="166"/>
        <v>36548.07</v>
      </c>
      <c r="G463" s="158">
        <f t="shared" si="167"/>
        <v>9.09</v>
      </c>
      <c r="H463" s="98"/>
      <c r="I463" s="207">
        <f t="shared" si="168"/>
        <v>32</v>
      </c>
      <c r="J463" s="108">
        <f t="shared" si="169"/>
        <v>38570.42</v>
      </c>
      <c r="K463" s="108">
        <f t="shared" si="170"/>
        <v>20773.240000000002</v>
      </c>
      <c r="L463" s="106">
        <f t="shared" si="171"/>
        <v>8.3800000000000008</v>
      </c>
      <c r="M463" s="106">
        <f t="shared" si="172"/>
        <v>5.12</v>
      </c>
      <c r="N463" s="106">
        <f t="shared" si="173"/>
        <v>6.74</v>
      </c>
      <c r="O463" s="12">
        <f t="shared" si="174"/>
        <v>1</v>
      </c>
      <c r="P463" s="102">
        <f t="shared" si="175"/>
        <v>1.5859000000000001</v>
      </c>
      <c r="Q463" s="102">
        <f t="shared" si="176"/>
        <v>1.5862000000000001</v>
      </c>
      <c r="R463" s="160" t="str">
        <f t="shared" si="177"/>
        <v>A</v>
      </c>
      <c r="S463" s="98"/>
      <c r="T463" s="184" t="str">
        <f t="shared" si="178"/>
        <v>A</v>
      </c>
      <c r="U463" s="102">
        <f t="shared" si="179"/>
        <v>2.1760999999999999</v>
      </c>
      <c r="V463" s="102">
        <f t="shared" si="180"/>
        <v>2.2252999999999998</v>
      </c>
      <c r="W463" s="102">
        <f t="shared" si="181"/>
        <v>2.2252999999999998</v>
      </c>
      <c r="X463" s="102">
        <f t="shared" si="182"/>
        <v>0</v>
      </c>
      <c r="Y463" s="103">
        <f t="shared" si="183"/>
        <v>4.919999999999991E-2</v>
      </c>
      <c r="Z463" s="100">
        <f t="shared" si="184"/>
        <v>2.2609255089380043E-2</v>
      </c>
      <c r="AA463" s="8"/>
      <c r="AB463" s="8"/>
    </row>
    <row r="464" spans="1:28" x14ac:dyDescent="0.25">
      <c r="A464" s="172" t="s">
        <v>1560</v>
      </c>
      <c r="B464" s="52" t="str">
        <f t="shared" si="162"/>
        <v>SKIN DEBRIDEMENT W CC</v>
      </c>
      <c r="C464" s="49">
        <f t="shared" si="163"/>
        <v>90</v>
      </c>
      <c r="D464" s="49">
        <f t="shared" si="164"/>
        <v>3</v>
      </c>
      <c r="E464" s="49">
        <f t="shared" si="165"/>
        <v>30427.51</v>
      </c>
      <c r="F464" s="49">
        <f t="shared" si="166"/>
        <v>26977.71</v>
      </c>
      <c r="G464" s="158">
        <f t="shared" si="167"/>
        <v>5.69</v>
      </c>
      <c r="H464" s="98"/>
      <c r="I464" s="207">
        <f t="shared" si="168"/>
        <v>88</v>
      </c>
      <c r="J464" s="108">
        <f t="shared" si="169"/>
        <v>27472.36</v>
      </c>
      <c r="K464" s="108">
        <f t="shared" si="170"/>
        <v>18404.43</v>
      </c>
      <c r="L464" s="106">
        <f t="shared" si="171"/>
        <v>5.3</v>
      </c>
      <c r="M464" s="106">
        <f t="shared" si="172"/>
        <v>3.67</v>
      </c>
      <c r="N464" s="106">
        <f t="shared" si="173"/>
        <v>4.3</v>
      </c>
      <c r="O464" s="12">
        <f t="shared" si="174"/>
        <v>1</v>
      </c>
      <c r="P464" s="102">
        <f t="shared" si="175"/>
        <v>1.1295999999999999</v>
      </c>
      <c r="Q464" s="102">
        <f t="shared" si="176"/>
        <v>1.1535</v>
      </c>
      <c r="R464" s="160" t="str">
        <f t="shared" si="177"/>
        <v>A</v>
      </c>
      <c r="S464" s="98"/>
      <c r="T464" s="184" t="str">
        <f t="shared" si="178"/>
        <v>A</v>
      </c>
      <c r="U464" s="102">
        <f t="shared" si="179"/>
        <v>1.3771</v>
      </c>
      <c r="V464" s="102">
        <f t="shared" si="180"/>
        <v>1.6182000000000001</v>
      </c>
      <c r="W464" s="102">
        <f t="shared" si="181"/>
        <v>1.6182000000000001</v>
      </c>
      <c r="X464" s="102">
        <f t="shared" si="182"/>
        <v>0</v>
      </c>
      <c r="Y464" s="103">
        <f t="shared" si="183"/>
        <v>0.24110000000000009</v>
      </c>
      <c r="Z464" s="100">
        <f t="shared" si="184"/>
        <v>0.17507806259530906</v>
      </c>
      <c r="AA464" s="8"/>
      <c r="AB464" s="8"/>
    </row>
    <row r="465" spans="1:28" x14ac:dyDescent="0.25">
      <c r="A465" s="172" t="s">
        <v>1562</v>
      </c>
      <c r="B465" s="52" t="str">
        <f t="shared" si="162"/>
        <v>SKIN DEBRIDEMENT W/O CC/MCC</v>
      </c>
      <c r="C465" s="49">
        <f t="shared" si="163"/>
        <v>51</v>
      </c>
      <c r="D465" s="49">
        <f t="shared" si="164"/>
        <v>0</v>
      </c>
      <c r="E465" s="49">
        <f t="shared" si="165"/>
        <v>24777.58</v>
      </c>
      <c r="F465" s="49">
        <f t="shared" si="166"/>
        <v>18156.29</v>
      </c>
      <c r="G465" s="158">
        <f t="shared" si="167"/>
        <v>4.47</v>
      </c>
      <c r="H465" s="98"/>
      <c r="I465" s="207">
        <f t="shared" si="168"/>
        <v>50</v>
      </c>
      <c r="J465" s="108">
        <f t="shared" si="169"/>
        <v>22895.15</v>
      </c>
      <c r="K465" s="108">
        <f t="shared" si="170"/>
        <v>12470.94</v>
      </c>
      <c r="L465" s="106">
        <f t="shared" si="171"/>
        <v>4.22</v>
      </c>
      <c r="M465" s="106">
        <f t="shared" si="172"/>
        <v>2.83</v>
      </c>
      <c r="N465" s="106">
        <f t="shared" si="173"/>
        <v>3.37</v>
      </c>
      <c r="O465" s="12">
        <f t="shared" si="174"/>
        <v>1</v>
      </c>
      <c r="P465" s="102">
        <f t="shared" si="175"/>
        <v>0.94140000000000001</v>
      </c>
      <c r="Q465" s="102">
        <f t="shared" si="176"/>
        <v>0.96130000000000004</v>
      </c>
      <c r="R465" s="160" t="str">
        <f t="shared" si="177"/>
        <v>A</v>
      </c>
      <c r="S465" s="98"/>
      <c r="T465" s="184" t="str">
        <f t="shared" si="178"/>
        <v>A</v>
      </c>
      <c r="U465" s="102">
        <f t="shared" si="179"/>
        <v>0.98570000000000002</v>
      </c>
      <c r="V465" s="102">
        <f t="shared" si="180"/>
        <v>1.3486</v>
      </c>
      <c r="W465" s="102">
        <f t="shared" si="181"/>
        <v>1.3486</v>
      </c>
      <c r="X465" s="102">
        <f t="shared" si="182"/>
        <v>0</v>
      </c>
      <c r="Y465" s="103">
        <f t="shared" si="183"/>
        <v>0.3629</v>
      </c>
      <c r="Z465" s="100">
        <f t="shared" si="184"/>
        <v>0.36816475601095666</v>
      </c>
      <c r="AA465" s="8"/>
      <c r="AB465" s="8"/>
    </row>
    <row r="466" spans="1:28" x14ac:dyDescent="0.25">
      <c r="A466" s="172" t="s">
        <v>359</v>
      </c>
      <c r="B466" s="52" t="str">
        <f t="shared" si="162"/>
        <v>SKIN GRAFT FOR SKIN ULCER OR CELLULITIS W MCC</v>
      </c>
      <c r="C466" s="49">
        <f t="shared" si="163"/>
        <v>5</v>
      </c>
      <c r="D466" s="49">
        <f t="shared" si="164"/>
        <v>2</v>
      </c>
      <c r="E466" s="49">
        <f t="shared" si="165"/>
        <v>74583.990000000005</v>
      </c>
      <c r="F466" s="49">
        <f t="shared" si="166"/>
        <v>55425.65</v>
      </c>
      <c r="G466" s="158">
        <f t="shared" si="167"/>
        <v>12.8</v>
      </c>
      <c r="H466" s="98"/>
      <c r="I466" s="207">
        <f t="shared" si="168"/>
        <v>5</v>
      </c>
      <c r="J466" s="108">
        <f t="shared" si="169"/>
        <v>74583.990000000005</v>
      </c>
      <c r="K466" s="108">
        <f t="shared" si="170"/>
        <v>55425.65</v>
      </c>
      <c r="L466" s="106">
        <f t="shared" si="171"/>
        <v>15.3</v>
      </c>
      <c r="M466" s="106">
        <f t="shared" si="172"/>
        <v>7.33</v>
      </c>
      <c r="N466" s="106">
        <f t="shared" si="173"/>
        <v>10.7</v>
      </c>
      <c r="O466" s="12">
        <f t="shared" si="174"/>
        <v>0</v>
      </c>
      <c r="P466" s="102">
        <f t="shared" si="175"/>
        <v>3.0667</v>
      </c>
      <c r="Q466" s="102">
        <f t="shared" si="176"/>
        <v>5.3624999999999998</v>
      </c>
      <c r="R466" s="160" t="str">
        <f t="shared" si="177"/>
        <v>M</v>
      </c>
      <c r="S466" s="98"/>
      <c r="T466" s="184" t="str">
        <f t="shared" si="178"/>
        <v>M</v>
      </c>
      <c r="U466" s="102">
        <f t="shared" si="179"/>
        <v>6.4006999999999996</v>
      </c>
      <c r="V466" s="102">
        <f t="shared" si="180"/>
        <v>7.5231000000000003</v>
      </c>
      <c r="W466" s="102">
        <f t="shared" si="181"/>
        <v>7.5231000000000003</v>
      </c>
      <c r="X466" s="102">
        <f t="shared" si="182"/>
        <v>0</v>
      </c>
      <c r="Y466" s="103">
        <f t="shared" si="183"/>
        <v>1.1224000000000007</v>
      </c>
      <c r="Z466" s="100">
        <f t="shared" si="184"/>
        <v>0.17535582045713763</v>
      </c>
      <c r="AA466" s="8"/>
      <c r="AB466" s="8"/>
    </row>
    <row r="467" spans="1:28" x14ac:dyDescent="0.25">
      <c r="A467" s="174" t="s">
        <v>360</v>
      </c>
      <c r="B467" s="142" t="str">
        <f t="shared" si="162"/>
        <v>SKIN GRAFT FOR SKIN ULCER OR CELLULITIS W CC</v>
      </c>
      <c r="C467" s="143">
        <f t="shared" si="163"/>
        <v>7</v>
      </c>
      <c r="D467" s="143">
        <f t="shared" si="164"/>
        <v>0</v>
      </c>
      <c r="E467" s="143">
        <f t="shared" si="165"/>
        <v>53206.41</v>
      </c>
      <c r="F467" s="143">
        <f t="shared" si="166"/>
        <v>27255.63</v>
      </c>
      <c r="G467" s="159">
        <f t="shared" si="167"/>
        <v>8.43</v>
      </c>
      <c r="H467" s="98"/>
      <c r="I467" s="208">
        <f t="shared" si="168"/>
        <v>7</v>
      </c>
      <c r="J467" s="144">
        <f t="shared" si="169"/>
        <v>53206.41</v>
      </c>
      <c r="K467" s="144">
        <f t="shared" si="170"/>
        <v>27255.63</v>
      </c>
      <c r="L467" s="145">
        <f t="shared" si="171"/>
        <v>10.4</v>
      </c>
      <c r="M467" s="145">
        <f t="shared" si="172"/>
        <v>4.1399999999999997</v>
      </c>
      <c r="N467" s="145">
        <f t="shared" si="173"/>
        <v>7.5</v>
      </c>
      <c r="O467" s="146">
        <f t="shared" si="174"/>
        <v>0</v>
      </c>
      <c r="P467" s="147">
        <f t="shared" si="175"/>
        <v>2.1877</v>
      </c>
      <c r="Q467" s="147">
        <f t="shared" si="176"/>
        <v>3.1101999999999999</v>
      </c>
      <c r="R467" s="161" t="str">
        <f t="shared" si="177"/>
        <v>M</v>
      </c>
      <c r="S467" s="98"/>
      <c r="T467" s="185" t="str">
        <f t="shared" si="178"/>
        <v>M</v>
      </c>
      <c r="U467" s="147">
        <f t="shared" si="179"/>
        <v>4.6616</v>
      </c>
      <c r="V467" s="147">
        <f t="shared" si="180"/>
        <v>4.3632999999999997</v>
      </c>
      <c r="W467" s="147">
        <f t="shared" si="181"/>
        <v>4.3632999999999997</v>
      </c>
      <c r="X467" s="147">
        <f t="shared" si="182"/>
        <v>0</v>
      </c>
      <c r="Y467" s="104">
        <f t="shared" si="183"/>
        <v>-0.29830000000000023</v>
      </c>
      <c r="Z467" s="101">
        <f t="shared" si="184"/>
        <v>-6.3990904410502883E-2</v>
      </c>
      <c r="AA467" s="8"/>
      <c r="AB467" s="8"/>
    </row>
    <row r="468" spans="1:28" x14ac:dyDescent="0.25">
      <c r="A468" s="172" t="s">
        <v>361</v>
      </c>
      <c r="B468" s="52" t="str">
        <f t="shared" si="162"/>
        <v>SKIN GRAFT FOR SKIN ULCER OR CELLULITIS W/O CC/MCC</v>
      </c>
      <c r="C468" s="49">
        <f t="shared" si="163"/>
        <v>3</v>
      </c>
      <c r="D468" s="49">
        <f t="shared" si="164"/>
        <v>0</v>
      </c>
      <c r="E468" s="49">
        <f t="shared" si="165"/>
        <v>24841.82</v>
      </c>
      <c r="F468" s="49">
        <f t="shared" si="166"/>
        <v>5296.91</v>
      </c>
      <c r="G468" s="158">
        <f t="shared" si="167"/>
        <v>5.33</v>
      </c>
      <c r="H468" s="98"/>
      <c r="I468" s="207">
        <f t="shared" si="168"/>
        <v>3</v>
      </c>
      <c r="J468" s="108">
        <f t="shared" si="169"/>
        <v>24841.82</v>
      </c>
      <c r="K468" s="108">
        <f t="shared" si="170"/>
        <v>5296.91</v>
      </c>
      <c r="L468" s="106">
        <f t="shared" si="171"/>
        <v>6</v>
      </c>
      <c r="M468" s="106">
        <f t="shared" si="172"/>
        <v>1.89</v>
      </c>
      <c r="N468" s="106">
        <f t="shared" si="173"/>
        <v>4.8</v>
      </c>
      <c r="O468" s="12">
        <f t="shared" si="174"/>
        <v>0</v>
      </c>
      <c r="P468" s="102">
        <f t="shared" si="175"/>
        <v>1.0214000000000001</v>
      </c>
      <c r="Q468" s="102">
        <f t="shared" si="176"/>
        <v>1.7958000000000001</v>
      </c>
      <c r="R468" s="160" t="str">
        <f t="shared" si="177"/>
        <v>M</v>
      </c>
      <c r="S468" s="98"/>
      <c r="T468" s="184" t="str">
        <f t="shared" si="178"/>
        <v>M</v>
      </c>
      <c r="U468" s="102">
        <f t="shared" si="179"/>
        <v>2.7444999999999999</v>
      </c>
      <c r="V468" s="102">
        <f t="shared" si="180"/>
        <v>2.5192999999999999</v>
      </c>
      <c r="W468" s="102">
        <f t="shared" si="181"/>
        <v>2.5192999999999999</v>
      </c>
      <c r="X468" s="102">
        <f t="shared" si="182"/>
        <v>0</v>
      </c>
      <c r="Y468" s="103">
        <f t="shared" si="183"/>
        <v>-0.22520000000000007</v>
      </c>
      <c r="Z468" s="100">
        <f t="shared" si="184"/>
        <v>-8.2055019129167447E-2</v>
      </c>
      <c r="AA468" s="8"/>
      <c r="AB468" s="8"/>
    </row>
    <row r="469" spans="1:28" x14ac:dyDescent="0.25">
      <c r="A469" s="172" t="s">
        <v>362</v>
      </c>
      <c r="B469" s="52" t="str">
        <f t="shared" si="162"/>
        <v>SKIN GRAFT EXC FOR SKIN ULCER OR CELLULITIS W MCC</v>
      </c>
      <c r="C469" s="49">
        <f t="shared" si="163"/>
        <v>3</v>
      </c>
      <c r="D469" s="49">
        <f t="shared" si="164"/>
        <v>0</v>
      </c>
      <c r="E469" s="49">
        <f t="shared" si="165"/>
        <v>146516.38</v>
      </c>
      <c r="F469" s="49">
        <f t="shared" si="166"/>
        <v>0</v>
      </c>
      <c r="G469" s="158">
        <f t="shared" si="167"/>
        <v>3</v>
      </c>
      <c r="H469" s="98"/>
      <c r="I469" s="207">
        <f t="shared" si="168"/>
        <v>3</v>
      </c>
      <c r="J469" s="108">
        <f t="shared" si="169"/>
        <v>146516.38</v>
      </c>
      <c r="K469" s="108">
        <f t="shared" si="170"/>
        <v>0</v>
      </c>
      <c r="L469" s="106">
        <f t="shared" si="171"/>
        <v>3</v>
      </c>
      <c r="M469" s="106">
        <f t="shared" si="172"/>
        <v>0</v>
      </c>
      <c r="N469" s="106">
        <f t="shared" si="173"/>
        <v>3</v>
      </c>
      <c r="O469" s="12">
        <f t="shared" si="174"/>
        <v>1</v>
      </c>
      <c r="P469" s="102">
        <f t="shared" si="175"/>
        <v>6.0243000000000002</v>
      </c>
      <c r="Q469" s="102">
        <f t="shared" si="176"/>
        <v>6.1516000000000002</v>
      </c>
      <c r="R469" s="160" t="str">
        <f t="shared" si="177"/>
        <v>A</v>
      </c>
      <c r="S469" s="98"/>
      <c r="T469" s="184" t="str">
        <f t="shared" si="178"/>
        <v>M</v>
      </c>
      <c r="U469" s="102">
        <f t="shared" si="179"/>
        <v>7.1402000000000001</v>
      </c>
      <c r="V469" s="102">
        <f t="shared" si="180"/>
        <v>8.6301000000000005</v>
      </c>
      <c r="W469" s="102">
        <f t="shared" si="181"/>
        <v>8.6301000000000005</v>
      </c>
      <c r="X469" s="102">
        <f t="shared" si="182"/>
        <v>0</v>
      </c>
      <c r="Y469" s="103">
        <f t="shared" si="183"/>
        <v>1.4899000000000004</v>
      </c>
      <c r="Z469" s="100">
        <f t="shared" si="184"/>
        <v>0.20866362286770684</v>
      </c>
      <c r="AA469" s="8"/>
      <c r="AB469" s="8"/>
    </row>
    <row r="470" spans="1:28" x14ac:dyDescent="0.25">
      <c r="A470" s="172" t="s">
        <v>363</v>
      </c>
      <c r="B470" s="52" t="str">
        <f t="shared" si="162"/>
        <v>SKIN GRAFT EXC FOR SKIN ULCER OR CELLULITIS W CC</v>
      </c>
      <c r="C470" s="49">
        <f t="shared" si="163"/>
        <v>15</v>
      </c>
      <c r="D470" s="49">
        <f t="shared" si="164"/>
        <v>1</v>
      </c>
      <c r="E470" s="49">
        <f t="shared" si="165"/>
        <v>47227.87</v>
      </c>
      <c r="F470" s="49">
        <f t="shared" si="166"/>
        <v>31066.45</v>
      </c>
      <c r="G470" s="158">
        <f t="shared" si="167"/>
        <v>5.6</v>
      </c>
      <c r="H470" s="98"/>
      <c r="I470" s="207">
        <f t="shared" si="168"/>
        <v>14</v>
      </c>
      <c r="J470" s="108">
        <f t="shared" si="169"/>
        <v>40826.76</v>
      </c>
      <c r="K470" s="108">
        <f t="shared" si="170"/>
        <v>20480.47</v>
      </c>
      <c r="L470" s="106">
        <f t="shared" si="171"/>
        <v>5.36</v>
      </c>
      <c r="M470" s="106">
        <f t="shared" si="172"/>
        <v>4.6100000000000003</v>
      </c>
      <c r="N470" s="106">
        <f t="shared" si="173"/>
        <v>3.55</v>
      </c>
      <c r="O470" s="12">
        <f t="shared" si="174"/>
        <v>1</v>
      </c>
      <c r="P470" s="102">
        <f t="shared" si="175"/>
        <v>1.6787000000000001</v>
      </c>
      <c r="Q470" s="102">
        <f t="shared" si="176"/>
        <v>1.6688000000000001</v>
      </c>
      <c r="R470" s="160" t="str">
        <f t="shared" si="177"/>
        <v>A</v>
      </c>
      <c r="S470" s="98"/>
      <c r="T470" s="184" t="str">
        <f t="shared" si="178"/>
        <v>A</v>
      </c>
      <c r="U470" s="102">
        <f t="shared" si="179"/>
        <v>2.5886999999999998</v>
      </c>
      <c r="V470" s="102">
        <f t="shared" si="180"/>
        <v>2.3412000000000002</v>
      </c>
      <c r="W470" s="102">
        <f t="shared" si="181"/>
        <v>2.3412000000000002</v>
      </c>
      <c r="X470" s="102">
        <f t="shared" si="182"/>
        <v>0</v>
      </c>
      <c r="Y470" s="103">
        <f t="shared" si="183"/>
        <v>-0.24749999999999961</v>
      </c>
      <c r="Z470" s="100">
        <f t="shared" si="184"/>
        <v>-9.5607834047977611E-2</v>
      </c>
      <c r="AA470" s="8"/>
      <c r="AB470" s="8"/>
    </row>
    <row r="471" spans="1:28" x14ac:dyDescent="0.25">
      <c r="A471" s="172" t="s">
        <v>364</v>
      </c>
      <c r="B471" s="52" t="str">
        <f t="shared" si="162"/>
        <v>SKIN GRAFT EXC FOR SKIN ULCER OR CELLULITIS W/O CC/MCC</v>
      </c>
      <c r="C471" s="49">
        <f t="shared" si="163"/>
        <v>9</v>
      </c>
      <c r="D471" s="49">
        <f t="shared" si="164"/>
        <v>0</v>
      </c>
      <c r="E471" s="49">
        <f t="shared" si="165"/>
        <v>50984.22</v>
      </c>
      <c r="F471" s="49">
        <f t="shared" si="166"/>
        <v>27514.59</v>
      </c>
      <c r="G471" s="158">
        <f t="shared" si="167"/>
        <v>3.33</v>
      </c>
      <c r="H471" s="98"/>
      <c r="I471" s="207">
        <f t="shared" si="168"/>
        <v>9</v>
      </c>
      <c r="J471" s="108">
        <f t="shared" si="169"/>
        <v>50984.22</v>
      </c>
      <c r="K471" s="108">
        <f t="shared" si="170"/>
        <v>27514.59</v>
      </c>
      <c r="L471" s="106">
        <f t="shared" si="171"/>
        <v>3.5</v>
      </c>
      <c r="M471" s="106">
        <f t="shared" si="172"/>
        <v>3.92</v>
      </c>
      <c r="N471" s="106">
        <f t="shared" si="173"/>
        <v>2.7</v>
      </c>
      <c r="O471" s="12">
        <f t="shared" si="174"/>
        <v>0</v>
      </c>
      <c r="P471" s="102">
        <f t="shared" si="175"/>
        <v>2.0962999999999998</v>
      </c>
      <c r="Q471" s="102">
        <f t="shared" si="176"/>
        <v>1.5620000000000001</v>
      </c>
      <c r="R471" s="160" t="str">
        <f t="shared" si="177"/>
        <v>M</v>
      </c>
      <c r="S471" s="98"/>
      <c r="T471" s="184" t="str">
        <f t="shared" si="178"/>
        <v>A</v>
      </c>
      <c r="U471" s="102">
        <f t="shared" si="179"/>
        <v>1.4815</v>
      </c>
      <c r="V471" s="102">
        <f t="shared" si="180"/>
        <v>2.1913</v>
      </c>
      <c r="W471" s="102">
        <f t="shared" si="181"/>
        <v>2.1913</v>
      </c>
      <c r="X471" s="102">
        <f t="shared" si="182"/>
        <v>0</v>
      </c>
      <c r="Y471" s="103">
        <f t="shared" si="183"/>
        <v>0.70979999999999999</v>
      </c>
      <c r="Z471" s="100">
        <f t="shared" si="184"/>
        <v>0.47910901113736076</v>
      </c>
      <c r="AA471" s="8"/>
      <c r="AB471" s="8"/>
    </row>
    <row r="472" spans="1:28" x14ac:dyDescent="0.25">
      <c r="A472" s="174" t="s">
        <v>365</v>
      </c>
      <c r="B472" s="142" t="str">
        <f t="shared" si="162"/>
        <v>OTHER SKIN, SUBCUT TISS &amp; BREAST PROC W MCC</v>
      </c>
      <c r="C472" s="143">
        <f t="shared" si="163"/>
        <v>38</v>
      </c>
      <c r="D472" s="143">
        <f t="shared" si="164"/>
        <v>2</v>
      </c>
      <c r="E472" s="143">
        <f t="shared" si="165"/>
        <v>59766.97</v>
      </c>
      <c r="F472" s="143">
        <f t="shared" si="166"/>
        <v>66129.58</v>
      </c>
      <c r="G472" s="159">
        <f t="shared" si="167"/>
        <v>9.0500000000000007</v>
      </c>
      <c r="H472" s="98"/>
      <c r="I472" s="208">
        <f t="shared" si="168"/>
        <v>36</v>
      </c>
      <c r="J472" s="144">
        <f t="shared" si="169"/>
        <v>46110.720000000001</v>
      </c>
      <c r="K472" s="144">
        <f t="shared" si="170"/>
        <v>30977.439999999999</v>
      </c>
      <c r="L472" s="145">
        <f t="shared" si="171"/>
        <v>8.2200000000000006</v>
      </c>
      <c r="M472" s="145">
        <f t="shared" si="172"/>
        <v>5.69</v>
      </c>
      <c r="N472" s="145">
        <f t="shared" si="173"/>
        <v>6.27</v>
      </c>
      <c r="O472" s="146">
        <f t="shared" si="174"/>
        <v>1</v>
      </c>
      <c r="P472" s="147">
        <f t="shared" si="175"/>
        <v>1.8958999999999999</v>
      </c>
      <c r="Q472" s="147">
        <f t="shared" si="176"/>
        <v>1.7585999999999999</v>
      </c>
      <c r="R472" s="161" t="str">
        <f t="shared" si="177"/>
        <v>A</v>
      </c>
      <c r="S472" s="98"/>
      <c r="T472" s="185" t="str">
        <f t="shared" si="178"/>
        <v>A</v>
      </c>
      <c r="U472" s="147">
        <f t="shared" si="179"/>
        <v>2.7686000000000002</v>
      </c>
      <c r="V472" s="147">
        <f t="shared" si="180"/>
        <v>2.4670999999999998</v>
      </c>
      <c r="W472" s="147">
        <f t="shared" si="181"/>
        <v>2.4670999999999998</v>
      </c>
      <c r="X472" s="147">
        <f t="shared" si="182"/>
        <v>0</v>
      </c>
      <c r="Y472" s="104">
        <f t="shared" si="183"/>
        <v>-0.30150000000000032</v>
      </c>
      <c r="Z472" s="101">
        <f t="shared" si="184"/>
        <v>-0.10889980495557332</v>
      </c>
      <c r="AA472" s="8"/>
      <c r="AB472" s="8"/>
    </row>
    <row r="473" spans="1:28" x14ac:dyDescent="0.25">
      <c r="A473" s="172" t="s">
        <v>492</v>
      </c>
      <c r="B473" s="52" t="str">
        <f t="shared" si="162"/>
        <v>OTHER SKIN, SUBCUT TISS &amp; BREAST PROC W CC</v>
      </c>
      <c r="C473" s="49">
        <f t="shared" si="163"/>
        <v>226</v>
      </c>
      <c r="D473" s="49">
        <f t="shared" si="164"/>
        <v>5</v>
      </c>
      <c r="E473" s="49">
        <f t="shared" si="165"/>
        <v>29290.46</v>
      </c>
      <c r="F473" s="49">
        <f t="shared" si="166"/>
        <v>22268.99</v>
      </c>
      <c r="G473" s="158">
        <f t="shared" si="167"/>
        <v>4.74</v>
      </c>
      <c r="H473" s="98"/>
      <c r="I473" s="207">
        <f t="shared" si="168"/>
        <v>221</v>
      </c>
      <c r="J473" s="108">
        <f t="shared" si="169"/>
        <v>27034.44</v>
      </c>
      <c r="K473" s="108">
        <f t="shared" si="170"/>
        <v>16127.6</v>
      </c>
      <c r="L473" s="106">
        <f t="shared" si="171"/>
        <v>4.71</v>
      </c>
      <c r="M473" s="106">
        <f t="shared" si="172"/>
        <v>3.16</v>
      </c>
      <c r="N473" s="106">
        <f t="shared" si="173"/>
        <v>3.74</v>
      </c>
      <c r="O473" s="12">
        <f t="shared" si="174"/>
        <v>1</v>
      </c>
      <c r="P473" s="102">
        <f t="shared" si="175"/>
        <v>1.1115999999999999</v>
      </c>
      <c r="Q473" s="102">
        <f t="shared" si="176"/>
        <v>1.1351</v>
      </c>
      <c r="R473" s="160" t="str">
        <f t="shared" si="177"/>
        <v>A</v>
      </c>
      <c r="S473" s="98"/>
      <c r="T473" s="184" t="str">
        <f t="shared" si="178"/>
        <v>A</v>
      </c>
      <c r="U473" s="102">
        <f t="shared" si="179"/>
        <v>1.7719</v>
      </c>
      <c r="V473" s="102">
        <f t="shared" si="180"/>
        <v>1.5924</v>
      </c>
      <c r="W473" s="102">
        <f t="shared" si="181"/>
        <v>1.5924</v>
      </c>
      <c r="X473" s="102">
        <f t="shared" si="182"/>
        <v>0</v>
      </c>
      <c r="Y473" s="103">
        <f t="shared" si="183"/>
        <v>-0.17949999999999999</v>
      </c>
      <c r="Z473" s="100">
        <f t="shared" si="184"/>
        <v>-0.10130368530955471</v>
      </c>
      <c r="AA473" s="8"/>
      <c r="AB473" s="8"/>
    </row>
    <row r="474" spans="1:28" x14ac:dyDescent="0.25">
      <c r="A474" s="172" t="s">
        <v>493</v>
      </c>
      <c r="B474" s="52" t="str">
        <f t="shared" si="162"/>
        <v>OTHER SKIN, SUBCUT TISS &amp; BREAST PROC W/O CC/MCC</v>
      </c>
      <c r="C474" s="49">
        <f t="shared" si="163"/>
        <v>180</v>
      </c>
      <c r="D474" s="49">
        <f t="shared" si="164"/>
        <v>2</v>
      </c>
      <c r="E474" s="49">
        <f t="shared" si="165"/>
        <v>23032.240000000002</v>
      </c>
      <c r="F474" s="49">
        <f t="shared" si="166"/>
        <v>14246.53</v>
      </c>
      <c r="G474" s="158">
        <f t="shared" si="167"/>
        <v>3.07</v>
      </c>
      <c r="H474" s="98"/>
      <c r="I474" s="207">
        <f t="shared" si="168"/>
        <v>176</v>
      </c>
      <c r="J474" s="108">
        <f t="shared" si="169"/>
        <v>21960.07</v>
      </c>
      <c r="K474" s="108">
        <f t="shared" si="170"/>
        <v>12466.76</v>
      </c>
      <c r="L474" s="106">
        <f t="shared" si="171"/>
        <v>3.06</v>
      </c>
      <c r="M474" s="106">
        <f t="shared" si="172"/>
        <v>2.0499999999999998</v>
      </c>
      <c r="N474" s="106">
        <f t="shared" si="173"/>
        <v>2.5099999999999998</v>
      </c>
      <c r="O474" s="12">
        <f t="shared" si="174"/>
        <v>1</v>
      </c>
      <c r="P474" s="102">
        <f t="shared" si="175"/>
        <v>0.90290000000000004</v>
      </c>
      <c r="Q474" s="102">
        <f t="shared" si="176"/>
        <v>0.92200000000000004</v>
      </c>
      <c r="R474" s="160" t="str">
        <f t="shared" si="177"/>
        <v>A</v>
      </c>
      <c r="S474" s="98"/>
      <c r="T474" s="184" t="str">
        <f t="shared" si="178"/>
        <v>A</v>
      </c>
      <c r="U474" s="102">
        <f t="shared" si="179"/>
        <v>1.5629</v>
      </c>
      <c r="V474" s="102">
        <f t="shared" si="180"/>
        <v>1.2935000000000001</v>
      </c>
      <c r="W474" s="102">
        <f t="shared" si="181"/>
        <v>1.2935000000000001</v>
      </c>
      <c r="X474" s="102">
        <f t="shared" si="182"/>
        <v>0</v>
      </c>
      <c r="Y474" s="103">
        <f t="shared" si="183"/>
        <v>-0.26939999999999986</v>
      </c>
      <c r="Z474" s="100">
        <f t="shared" si="184"/>
        <v>-0.17237187280056296</v>
      </c>
      <c r="AA474" s="8"/>
      <c r="AB474" s="8"/>
    </row>
    <row r="475" spans="1:28" x14ac:dyDescent="0.25">
      <c r="A475" s="172" t="s">
        <v>494</v>
      </c>
      <c r="B475" s="52" t="str">
        <f t="shared" si="162"/>
        <v>MASTECTOMY FOR MALIGNANCY W CC/MCC</v>
      </c>
      <c r="C475" s="49">
        <f t="shared" si="163"/>
        <v>5</v>
      </c>
      <c r="D475" s="49">
        <f t="shared" si="164"/>
        <v>0</v>
      </c>
      <c r="E475" s="49">
        <f t="shared" si="165"/>
        <v>65235.67</v>
      </c>
      <c r="F475" s="49">
        <f t="shared" si="166"/>
        <v>47632.81</v>
      </c>
      <c r="G475" s="158">
        <f t="shared" si="167"/>
        <v>4.2</v>
      </c>
      <c r="H475" s="98"/>
      <c r="I475" s="207">
        <f t="shared" si="168"/>
        <v>5</v>
      </c>
      <c r="J475" s="108">
        <f t="shared" si="169"/>
        <v>65235.67</v>
      </c>
      <c r="K475" s="108">
        <f t="shared" si="170"/>
        <v>47632.81</v>
      </c>
      <c r="L475" s="106">
        <f t="shared" si="171"/>
        <v>3.4</v>
      </c>
      <c r="M475" s="106">
        <f t="shared" si="172"/>
        <v>2.04</v>
      </c>
      <c r="N475" s="106">
        <f t="shared" si="173"/>
        <v>2.4</v>
      </c>
      <c r="O475" s="12">
        <f t="shared" si="174"/>
        <v>0</v>
      </c>
      <c r="P475" s="102">
        <f t="shared" si="175"/>
        <v>2.6823000000000001</v>
      </c>
      <c r="Q475" s="102">
        <f t="shared" si="176"/>
        <v>2.1589</v>
      </c>
      <c r="R475" s="160" t="str">
        <f t="shared" si="177"/>
        <v>MO</v>
      </c>
      <c r="S475" s="98"/>
      <c r="T475" s="184" t="str">
        <f t="shared" si="178"/>
        <v>M</v>
      </c>
      <c r="U475" s="102">
        <f t="shared" si="179"/>
        <v>2.3346</v>
      </c>
      <c r="V475" s="102">
        <f t="shared" si="180"/>
        <v>3.0287000000000002</v>
      </c>
      <c r="W475" s="102">
        <f t="shared" si="181"/>
        <v>3.0287000000000002</v>
      </c>
      <c r="X475" s="102">
        <f t="shared" si="182"/>
        <v>0</v>
      </c>
      <c r="Y475" s="103">
        <f t="shared" si="183"/>
        <v>0.69410000000000016</v>
      </c>
      <c r="Z475" s="100">
        <f t="shared" si="184"/>
        <v>0.29731003169707881</v>
      </c>
      <c r="AA475" s="8"/>
      <c r="AB475" s="8"/>
    </row>
    <row r="476" spans="1:28" x14ac:dyDescent="0.25">
      <c r="A476" s="172" t="s">
        <v>495</v>
      </c>
      <c r="B476" s="52" t="str">
        <f t="shared" si="162"/>
        <v>MASTECTOMY FOR MALIGNANCY W/O CC/MCC</v>
      </c>
      <c r="C476" s="49">
        <f t="shared" si="163"/>
        <v>12</v>
      </c>
      <c r="D476" s="49">
        <f t="shared" si="164"/>
        <v>0</v>
      </c>
      <c r="E476" s="49">
        <f t="shared" si="165"/>
        <v>36902.47</v>
      </c>
      <c r="F476" s="49">
        <f t="shared" si="166"/>
        <v>20832.88</v>
      </c>
      <c r="G476" s="158">
        <f t="shared" si="167"/>
        <v>1.17</v>
      </c>
      <c r="H476" s="98"/>
      <c r="I476" s="207">
        <f t="shared" si="168"/>
        <v>12</v>
      </c>
      <c r="J476" s="108">
        <f t="shared" si="169"/>
        <v>36902.47</v>
      </c>
      <c r="K476" s="108">
        <f t="shared" si="170"/>
        <v>20832.88</v>
      </c>
      <c r="L476" s="106">
        <f t="shared" si="171"/>
        <v>1.17</v>
      </c>
      <c r="M476" s="106">
        <f t="shared" si="172"/>
        <v>0.37</v>
      </c>
      <c r="N476" s="106">
        <f t="shared" si="173"/>
        <v>1.1200000000000001</v>
      </c>
      <c r="O476" s="12">
        <f t="shared" si="174"/>
        <v>1</v>
      </c>
      <c r="P476" s="102">
        <f t="shared" si="175"/>
        <v>1.5173000000000001</v>
      </c>
      <c r="Q476" s="102">
        <f t="shared" si="176"/>
        <v>1.3176000000000001</v>
      </c>
      <c r="R476" s="160" t="str">
        <f t="shared" si="177"/>
        <v>AO</v>
      </c>
      <c r="S476" s="98"/>
      <c r="T476" s="184" t="str">
        <f t="shared" si="178"/>
        <v>A</v>
      </c>
      <c r="U476" s="102">
        <f t="shared" si="179"/>
        <v>1.9830000000000001</v>
      </c>
      <c r="V476" s="102">
        <f t="shared" si="180"/>
        <v>1.8485</v>
      </c>
      <c r="W476" s="102">
        <f t="shared" si="181"/>
        <v>1.8485</v>
      </c>
      <c r="X476" s="102">
        <f t="shared" si="182"/>
        <v>0</v>
      </c>
      <c r="Y476" s="103">
        <f t="shared" si="183"/>
        <v>-0.13450000000000006</v>
      </c>
      <c r="Z476" s="100">
        <f t="shared" si="184"/>
        <v>-6.7826525466464976E-2</v>
      </c>
      <c r="AA476" s="8"/>
      <c r="AB476" s="8"/>
    </row>
    <row r="477" spans="1:28" x14ac:dyDescent="0.25">
      <c r="A477" s="174" t="s">
        <v>496</v>
      </c>
      <c r="B477" s="142" t="str">
        <f t="shared" si="162"/>
        <v>BREAST BIOPSY, LOCAL EXCISION &amp; OTHER BREAST PROCEDURES W CC/MCC</v>
      </c>
      <c r="C477" s="143">
        <f t="shared" si="163"/>
        <v>10</v>
      </c>
      <c r="D477" s="143">
        <f t="shared" si="164"/>
        <v>0</v>
      </c>
      <c r="E477" s="143">
        <f t="shared" si="165"/>
        <v>51726.53</v>
      </c>
      <c r="F477" s="143">
        <f t="shared" si="166"/>
        <v>48877.85</v>
      </c>
      <c r="G477" s="159">
        <f t="shared" si="167"/>
        <v>3.9</v>
      </c>
      <c r="H477" s="98"/>
      <c r="I477" s="208">
        <f t="shared" si="168"/>
        <v>10</v>
      </c>
      <c r="J477" s="144">
        <f t="shared" si="169"/>
        <v>51726.53</v>
      </c>
      <c r="K477" s="144">
        <f t="shared" si="170"/>
        <v>48877.85</v>
      </c>
      <c r="L477" s="145">
        <f t="shared" si="171"/>
        <v>3.9</v>
      </c>
      <c r="M477" s="145">
        <f t="shared" si="172"/>
        <v>2.81</v>
      </c>
      <c r="N477" s="145">
        <f t="shared" si="173"/>
        <v>2.78</v>
      </c>
      <c r="O477" s="146">
        <f t="shared" si="174"/>
        <v>1</v>
      </c>
      <c r="P477" s="147">
        <f t="shared" si="175"/>
        <v>2.1267999999999998</v>
      </c>
      <c r="Q477" s="147">
        <f t="shared" si="176"/>
        <v>2.1717</v>
      </c>
      <c r="R477" s="161" t="str">
        <f t="shared" si="177"/>
        <v>A</v>
      </c>
      <c r="S477" s="98"/>
      <c r="T477" s="185" t="str">
        <f t="shared" si="178"/>
        <v>M</v>
      </c>
      <c r="U477" s="147">
        <f t="shared" si="179"/>
        <v>2.9237000000000002</v>
      </c>
      <c r="V477" s="147">
        <f t="shared" si="180"/>
        <v>3.0467</v>
      </c>
      <c r="W477" s="147">
        <f t="shared" si="181"/>
        <v>3.0467</v>
      </c>
      <c r="X477" s="147">
        <f t="shared" si="182"/>
        <v>0</v>
      </c>
      <c r="Y477" s="104">
        <f t="shared" si="183"/>
        <v>0.12299999999999978</v>
      </c>
      <c r="Z477" s="101">
        <f t="shared" si="184"/>
        <v>4.2069979820090898E-2</v>
      </c>
      <c r="AA477" s="8"/>
      <c r="AB477" s="8"/>
    </row>
    <row r="478" spans="1:28" x14ac:dyDescent="0.25">
      <c r="A478" s="172" t="s">
        <v>862</v>
      </c>
      <c r="B478" s="52" t="str">
        <f t="shared" si="162"/>
        <v>BREAST BIOPSY, LOCAL EXCISION &amp; OTHER BREAST PROCEDURES W/O CC/MCC</v>
      </c>
      <c r="C478" s="49">
        <f t="shared" si="163"/>
        <v>22</v>
      </c>
      <c r="D478" s="49">
        <f t="shared" si="164"/>
        <v>0</v>
      </c>
      <c r="E478" s="49">
        <f t="shared" si="165"/>
        <v>33884.04</v>
      </c>
      <c r="F478" s="49">
        <f t="shared" si="166"/>
        <v>22891.35</v>
      </c>
      <c r="G478" s="158">
        <f t="shared" si="167"/>
        <v>2.86</v>
      </c>
      <c r="H478" s="98"/>
      <c r="I478" s="207">
        <f t="shared" si="168"/>
        <v>21</v>
      </c>
      <c r="J478" s="108">
        <f t="shared" si="169"/>
        <v>30214.42</v>
      </c>
      <c r="K478" s="108">
        <f t="shared" si="170"/>
        <v>15896.92</v>
      </c>
      <c r="L478" s="106">
        <f t="shared" si="171"/>
        <v>2.81</v>
      </c>
      <c r="M478" s="106">
        <f t="shared" si="172"/>
        <v>1.71</v>
      </c>
      <c r="N478" s="106">
        <f t="shared" si="173"/>
        <v>2.31</v>
      </c>
      <c r="O478" s="12">
        <f t="shared" si="174"/>
        <v>1</v>
      </c>
      <c r="P478" s="102">
        <f t="shared" si="175"/>
        <v>1.2423</v>
      </c>
      <c r="Q478" s="102">
        <f t="shared" si="176"/>
        <v>1.2685</v>
      </c>
      <c r="R478" s="160" t="str">
        <f t="shared" si="177"/>
        <v>A</v>
      </c>
      <c r="S478" s="98"/>
      <c r="T478" s="184" t="str">
        <f t="shared" si="178"/>
        <v>A</v>
      </c>
      <c r="U478" s="102">
        <f t="shared" si="179"/>
        <v>2.2860999999999998</v>
      </c>
      <c r="V478" s="102">
        <f t="shared" si="180"/>
        <v>1.7796000000000001</v>
      </c>
      <c r="W478" s="102">
        <f t="shared" si="181"/>
        <v>1.7796000000000001</v>
      </c>
      <c r="X478" s="102">
        <f t="shared" si="182"/>
        <v>0</v>
      </c>
      <c r="Y478" s="103">
        <f t="shared" si="183"/>
        <v>-0.50649999999999973</v>
      </c>
      <c r="Z478" s="100">
        <f t="shared" si="184"/>
        <v>-0.22155636236385101</v>
      </c>
      <c r="AA478" s="8"/>
      <c r="AB478" s="8"/>
    </row>
    <row r="479" spans="1:28" x14ac:dyDescent="0.25">
      <c r="A479" s="172" t="s">
        <v>497</v>
      </c>
      <c r="B479" s="52" t="str">
        <f t="shared" si="162"/>
        <v>SKIN ULCERS W MCC</v>
      </c>
      <c r="C479" s="49">
        <f t="shared" si="163"/>
        <v>26</v>
      </c>
      <c r="D479" s="49">
        <f t="shared" si="164"/>
        <v>1</v>
      </c>
      <c r="E479" s="49">
        <f t="shared" si="165"/>
        <v>19842.28</v>
      </c>
      <c r="F479" s="49">
        <f t="shared" si="166"/>
        <v>13349.69</v>
      </c>
      <c r="G479" s="158">
        <f t="shared" si="167"/>
        <v>4.8099999999999996</v>
      </c>
      <c r="H479" s="98"/>
      <c r="I479" s="207">
        <f t="shared" si="168"/>
        <v>24</v>
      </c>
      <c r="J479" s="108">
        <f t="shared" si="169"/>
        <v>16442.78</v>
      </c>
      <c r="K479" s="108">
        <f t="shared" si="170"/>
        <v>6462.38</v>
      </c>
      <c r="L479" s="106">
        <f t="shared" si="171"/>
        <v>4.13</v>
      </c>
      <c r="M479" s="106">
        <f t="shared" si="172"/>
        <v>1.56</v>
      </c>
      <c r="N479" s="106">
        <f t="shared" si="173"/>
        <v>3.82</v>
      </c>
      <c r="O479" s="12">
        <f t="shared" si="174"/>
        <v>1</v>
      </c>
      <c r="P479" s="102">
        <f t="shared" si="175"/>
        <v>0.67610000000000003</v>
      </c>
      <c r="Q479" s="102">
        <f t="shared" si="176"/>
        <v>0.78720000000000001</v>
      </c>
      <c r="R479" s="160" t="str">
        <f t="shared" si="177"/>
        <v>AT</v>
      </c>
      <c r="S479" s="98"/>
      <c r="T479" s="184" t="str">
        <f t="shared" si="178"/>
        <v>A</v>
      </c>
      <c r="U479" s="102">
        <f t="shared" si="179"/>
        <v>1.0701000000000001</v>
      </c>
      <c r="V479" s="102">
        <f t="shared" si="180"/>
        <v>1.1044</v>
      </c>
      <c r="W479" s="102">
        <f t="shared" si="181"/>
        <v>1.1044</v>
      </c>
      <c r="X479" s="102">
        <f t="shared" si="182"/>
        <v>0</v>
      </c>
      <c r="Y479" s="103">
        <f t="shared" si="183"/>
        <v>3.4299999999999997E-2</v>
      </c>
      <c r="Z479" s="100">
        <f t="shared" si="184"/>
        <v>3.2053079151481166E-2</v>
      </c>
      <c r="AA479" s="8"/>
      <c r="AB479" s="8"/>
    </row>
    <row r="480" spans="1:28" x14ac:dyDescent="0.25">
      <c r="A480" s="172" t="s">
        <v>498</v>
      </c>
      <c r="B480" s="52" t="str">
        <f t="shared" si="162"/>
        <v>SKIN ULCERS W CC</v>
      </c>
      <c r="C480" s="49">
        <f t="shared" si="163"/>
        <v>26</v>
      </c>
      <c r="D480" s="49">
        <f t="shared" si="164"/>
        <v>1</v>
      </c>
      <c r="E480" s="49">
        <f t="shared" si="165"/>
        <v>15020.62</v>
      </c>
      <c r="F480" s="49">
        <f t="shared" si="166"/>
        <v>11465.77</v>
      </c>
      <c r="G480" s="158">
        <f t="shared" si="167"/>
        <v>4.96</v>
      </c>
      <c r="H480" s="98"/>
      <c r="I480" s="207">
        <f t="shared" si="168"/>
        <v>23</v>
      </c>
      <c r="J480" s="108">
        <f t="shared" si="169"/>
        <v>11701.61</v>
      </c>
      <c r="K480" s="108">
        <f t="shared" si="170"/>
        <v>7280.39</v>
      </c>
      <c r="L480" s="106">
        <f t="shared" si="171"/>
        <v>4.13</v>
      </c>
      <c r="M480" s="106">
        <f t="shared" si="172"/>
        <v>4.32</v>
      </c>
      <c r="N480" s="106">
        <f t="shared" si="173"/>
        <v>2.96</v>
      </c>
      <c r="O480" s="12">
        <f t="shared" si="174"/>
        <v>1</v>
      </c>
      <c r="P480" s="102">
        <f t="shared" si="175"/>
        <v>0.48110000000000003</v>
      </c>
      <c r="Q480" s="102">
        <f t="shared" si="176"/>
        <v>0.45579999999999998</v>
      </c>
      <c r="R480" s="160" t="str">
        <f t="shared" si="177"/>
        <v>AT</v>
      </c>
      <c r="S480" s="98"/>
      <c r="T480" s="184" t="str">
        <f t="shared" si="178"/>
        <v>A</v>
      </c>
      <c r="U480" s="102">
        <f t="shared" si="179"/>
        <v>0.62690000000000001</v>
      </c>
      <c r="V480" s="102">
        <f t="shared" si="180"/>
        <v>0.63939999999999997</v>
      </c>
      <c r="W480" s="102">
        <f t="shared" si="181"/>
        <v>0.63939999999999997</v>
      </c>
      <c r="X480" s="102">
        <f t="shared" si="182"/>
        <v>0</v>
      </c>
      <c r="Y480" s="103">
        <f t="shared" si="183"/>
        <v>1.2499999999999956E-2</v>
      </c>
      <c r="Z480" s="100">
        <f t="shared" si="184"/>
        <v>1.9939384271813614E-2</v>
      </c>
      <c r="AA480" s="8"/>
      <c r="AB480" s="8"/>
    </row>
    <row r="481" spans="1:28" x14ac:dyDescent="0.25">
      <c r="A481" s="172" t="s">
        <v>499</v>
      </c>
      <c r="B481" s="52" t="str">
        <f t="shared" si="162"/>
        <v>SKIN ULCERS W/O CC/MCC</v>
      </c>
      <c r="C481" s="49">
        <f t="shared" si="163"/>
        <v>3</v>
      </c>
      <c r="D481" s="49">
        <f t="shared" si="164"/>
        <v>0</v>
      </c>
      <c r="E481" s="49">
        <f t="shared" si="165"/>
        <v>12416.85</v>
      </c>
      <c r="F481" s="49">
        <f t="shared" si="166"/>
        <v>4619.26</v>
      </c>
      <c r="G481" s="158">
        <f t="shared" si="167"/>
        <v>3</v>
      </c>
      <c r="H481" s="98"/>
      <c r="I481" s="207">
        <f t="shared" si="168"/>
        <v>3</v>
      </c>
      <c r="J481" s="108">
        <f t="shared" si="169"/>
        <v>12416.85</v>
      </c>
      <c r="K481" s="108">
        <f t="shared" si="170"/>
        <v>4619.26</v>
      </c>
      <c r="L481" s="106">
        <f t="shared" si="171"/>
        <v>3.9</v>
      </c>
      <c r="M481" s="106">
        <f t="shared" si="172"/>
        <v>0.82</v>
      </c>
      <c r="N481" s="106">
        <f t="shared" si="173"/>
        <v>3.2</v>
      </c>
      <c r="O481" s="12">
        <f t="shared" si="174"/>
        <v>0</v>
      </c>
      <c r="P481" s="102">
        <f t="shared" si="175"/>
        <v>0.51049999999999995</v>
      </c>
      <c r="Q481" s="102">
        <f t="shared" si="176"/>
        <v>0.32279999999999998</v>
      </c>
      <c r="R481" s="160" t="str">
        <f t="shared" si="177"/>
        <v>MT</v>
      </c>
      <c r="S481" s="98"/>
      <c r="T481" s="184" t="str">
        <f t="shared" si="178"/>
        <v>M</v>
      </c>
      <c r="U481" s="102">
        <f t="shared" si="179"/>
        <v>0.44919999999999999</v>
      </c>
      <c r="V481" s="102">
        <f t="shared" si="180"/>
        <v>0.45290000000000002</v>
      </c>
      <c r="W481" s="102">
        <f t="shared" si="181"/>
        <v>0.45290000000000002</v>
      </c>
      <c r="X481" s="102">
        <f t="shared" si="182"/>
        <v>0</v>
      </c>
      <c r="Y481" s="103">
        <f t="shared" si="183"/>
        <v>3.7000000000000366E-3</v>
      </c>
      <c r="Z481" s="100">
        <f t="shared" si="184"/>
        <v>8.2368655387356111E-3</v>
      </c>
      <c r="AA481" s="8"/>
      <c r="AB481" s="8"/>
    </row>
    <row r="482" spans="1:28" x14ac:dyDescent="0.25">
      <c r="A482" s="174" t="s">
        <v>500</v>
      </c>
      <c r="B482" s="142" t="str">
        <f t="shared" si="162"/>
        <v>MAJOR SKIN DISORDERS W MCC</v>
      </c>
      <c r="C482" s="143">
        <f t="shared" si="163"/>
        <v>1</v>
      </c>
      <c r="D482" s="143">
        <f t="shared" si="164"/>
        <v>1</v>
      </c>
      <c r="E482" s="143">
        <f t="shared" si="165"/>
        <v>16323.4</v>
      </c>
      <c r="F482" s="143">
        <f t="shared" si="166"/>
        <v>0</v>
      </c>
      <c r="G482" s="159">
        <f t="shared" si="167"/>
        <v>4</v>
      </c>
      <c r="H482" s="98"/>
      <c r="I482" s="208">
        <f t="shared" si="168"/>
        <v>1</v>
      </c>
      <c r="J482" s="144">
        <f t="shared" si="169"/>
        <v>16323.4</v>
      </c>
      <c r="K482" s="144">
        <f t="shared" si="170"/>
        <v>0</v>
      </c>
      <c r="L482" s="145">
        <f t="shared" si="171"/>
        <v>7.1</v>
      </c>
      <c r="M482" s="145">
        <f t="shared" si="172"/>
        <v>0</v>
      </c>
      <c r="N482" s="145">
        <f t="shared" si="173"/>
        <v>5.2</v>
      </c>
      <c r="O482" s="146">
        <f t="shared" si="174"/>
        <v>0</v>
      </c>
      <c r="P482" s="147">
        <f t="shared" si="175"/>
        <v>0</v>
      </c>
      <c r="Q482" s="147">
        <f t="shared" si="176"/>
        <v>2.0289000000000001</v>
      </c>
      <c r="R482" s="161" t="str">
        <f t="shared" si="177"/>
        <v>M</v>
      </c>
      <c r="S482" s="98"/>
      <c r="T482" s="185" t="str">
        <f t="shared" si="178"/>
        <v>M</v>
      </c>
      <c r="U482" s="147">
        <f t="shared" si="179"/>
        <v>0.96619999999999995</v>
      </c>
      <c r="V482" s="147">
        <f t="shared" si="180"/>
        <v>2.8462999999999998</v>
      </c>
      <c r="W482" s="147">
        <f t="shared" si="181"/>
        <v>2.8462999999999998</v>
      </c>
      <c r="X482" s="147">
        <f t="shared" si="182"/>
        <v>0</v>
      </c>
      <c r="Y482" s="104">
        <f t="shared" si="183"/>
        <v>1.8800999999999999</v>
      </c>
      <c r="Z482" s="101">
        <f t="shared" si="184"/>
        <v>1.9458704202028565</v>
      </c>
      <c r="AA482" s="8"/>
      <c r="AB482" s="8"/>
    </row>
    <row r="483" spans="1:28" x14ac:dyDescent="0.25">
      <c r="A483" s="172" t="s">
        <v>501</v>
      </c>
      <c r="B483" s="52" t="str">
        <f t="shared" si="162"/>
        <v>MAJOR SKIN DISORDERS W/O MCC</v>
      </c>
      <c r="C483" s="49">
        <f t="shared" si="163"/>
        <v>17</v>
      </c>
      <c r="D483" s="49">
        <f t="shared" si="164"/>
        <v>4</v>
      </c>
      <c r="E483" s="49">
        <f t="shared" si="165"/>
        <v>13157.3</v>
      </c>
      <c r="F483" s="49">
        <f t="shared" si="166"/>
        <v>9614.5499999999993</v>
      </c>
      <c r="G483" s="158">
        <f t="shared" si="167"/>
        <v>4.18</v>
      </c>
      <c r="H483" s="98"/>
      <c r="I483" s="207">
        <f t="shared" si="168"/>
        <v>16</v>
      </c>
      <c r="J483" s="108">
        <f t="shared" si="169"/>
        <v>11183.8</v>
      </c>
      <c r="K483" s="108">
        <f t="shared" si="170"/>
        <v>5657.5</v>
      </c>
      <c r="L483" s="106">
        <f t="shared" si="171"/>
        <v>3.31</v>
      </c>
      <c r="M483" s="106">
        <f t="shared" si="172"/>
        <v>1.4</v>
      </c>
      <c r="N483" s="106">
        <f t="shared" si="173"/>
        <v>3.01</v>
      </c>
      <c r="O483" s="12">
        <f t="shared" si="174"/>
        <v>1</v>
      </c>
      <c r="P483" s="102">
        <f t="shared" si="175"/>
        <v>0.45979999999999999</v>
      </c>
      <c r="Q483" s="102">
        <f t="shared" si="176"/>
        <v>0.46960000000000002</v>
      </c>
      <c r="R483" s="160" t="str">
        <f t="shared" si="177"/>
        <v>A</v>
      </c>
      <c r="S483" s="98"/>
      <c r="T483" s="184" t="str">
        <f t="shared" si="178"/>
        <v>A</v>
      </c>
      <c r="U483" s="102">
        <f t="shared" si="179"/>
        <v>0.2298</v>
      </c>
      <c r="V483" s="102">
        <f t="shared" si="180"/>
        <v>0.65880000000000005</v>
      </c>
      <c r="W483" s="102">
        <f t="shared" si="181"/>
        <v>0.65880000000000005</v>
      </c>
      <c r="X483" s="102">
        <f t="shared" si="182"/>
        <v>0</v>
      </c>
      <c r="Y483" s="103">
        <f t="shared" si="183"/>
        <v>0.42900000000000005</v>
      </c>
      <c r="Z483" s="100">
        <f t="shared" si="184"/>
        <v>1.8668407310704962</v>
      </c>
      <c r="AA483" s="8"/>
      <c r="AB483" s="8"/>
    </row>
    <row r="484" spans="1:28" x14ac:dyDescent="0.25">
      <c r="A484" s="172" t="s">
        <v>502</v>
      </c>
      <c r="B484" s="52" t="str">
        <f t="shared" si="162"/>
        <v>MALIGNANT BREAST DISORDERS W MCC</v>
      </c>
      <c r="C484" s="49">
        <f t="shared" si="163"/>
        <v>5</v>
      </c>
      <c r="D484" s="49">
        <f t="shared" si="164"/>
        <v>0</v>
      </c>
      <c r="E484" s="49">
        <f t="shared" si="165"/>
        <v>29743.52</v>
      </c>
      <c r="F484" s="49">
        <f t="shared" si="166"/>
        <v>20515.57</v>
      </c>
      <c r="G484" s="158">
        <f t="shared" si="167"/>
        <v>5.2</v>
      </c>
      <c r="H484" s="98"/>
      <c r="I484" s="207">
        <f t="shared" si="168"/>
        <v>5</v>
      </c>
      <c r="J484" s="108">
        <f t="shared" si="169"/>
        <v>29743.52</v>
      </c>
      <c r="K484" s="108">
        <f t="shared" si="170"/>
        <v>20515.57</v>
      </c>
      <c r="L484" s="106">
        <f t="shared" si="171"/>
        <v>6.6</v>
      </c>
      <c r="M484" s="106">
        <f t="shared" si="172"/>
        <v>3.54</v>
      </c>
      <c r="N484" s="106">
        <f t="shared" si="173"/>
        <v>4.9000000000000004</v>
      </c>
      <c r="O484" s="12">
        <f t="shared" si="174"/>
        <v>0</v>
      </c>
      <c r="P484" s="102">
        <f t="shared" si="175"/>
        <v>1.2230000000000001</v>
      </c>
      <c r="Q484" s="102">
        <f t="shared" si="176"/>
        <v>1.7563</v>
      </c>
      <c r="R484" s="160" t="str">
        <f t="shared" si="177"/>
        <v>M</v>
      </c>
      <c r="S484" s="98"/>
      <c r="T484" s="184" t="str">
        <f t="shared" si="178"/>
        <v>M</v>
      </c>
      <c r="U484" s="102">
        <f t="shared" si="179"/>
        <v>2.8408000000000002</v>
      </c>
      <c r="V484" s="102">
        <f t="shared" si="180"/>
        <v>2.4639000000000002</v>
      </c>
      <c r="W484" s="102">
        <f t="shared" si="181"/>
        <v>2.4639000000000002</v>
      </c>
      <c r="X484" s="102">
        <f t="shared" si="182"/>
        <v>0</v>
      </c>
      <c r="Y484" s="103">
        <f t="shared" si="183"/>
        <v>-0.37690000000000001</v>
      </c>
      <c r="Z484" s="100">
        <f t="shared" si="184"/>
        <v>-0.13267389467755561</v>
      </c>
      <c r="AA484" s="8"/>
      <c r="AB484" s="8"/>
    </row>
    <row r="485" spans="1:28" x14ac:dyDescent="0.25">
      <c r="A485" s="172" t="s">
        <v>256</v>
      </c>
      <c r="B485" s="52" t="str">
        <f t="shared" si="162"/>
        <v>MALIGNANT BREAST DISORDERS W CC</v>
      </c>
      <c r="C485" s="49">
        <f t="shared" si="163"/>
        <v>9</v>
      </c>
      <c r="D485" s="49">
        <f t="shared" si="164"/>
        <v>0</v>
      </c>
      <c r="E485" s="49">
        <f t="shared" si="165"/>
        <v>21558.03</v>
      </c>
      <c r="F485" s="49">
        <f t="shared" si="166"/>
        <v>17514.27</v>
      </c>
      <c r="G485" s="158">
        <f t="shared" si="167"/>
        <v>5.56</v>
      </c>
      <c r="H485" s="98"/>
      <c r="I485" s="207">
        <f t="shared" si="168"/>
        <v>8</v>
      </c>
      <c r="J485" s="108">
        <f t="shared" si="169"/>
        <v>16389.099999999999</v>
      </c>
      <c r="K485" s="108">
        <f t="shared" si="170"/>
        <v>10228.99</v>
      </c>
      <c r="L485" s="106">
        <f t="shared" si="171"/>
        <v>4.7</v>
      </c>
      <c r="M485" s="106">
        <f t="shared" si="172"/>
        <v>3.16</v>
      </c>
      <c r="N485" s="106">
        <f t="shared" si="173"/>
        <v>3.5</v>
      </c>
      <c r="O485" s="12">
        <f t="shared" si="174"/>
        <v>0</v>
      </c>
      <c r="P485" s="102">
        <f t="shared" si="175"/>
        <v>0.67390000000000005</v>
      </c>
      <c r="Q485" s="102">
        <f t="shared" si="176"/>
        <v>1.1869000000000001</v>
      </c>
      <c r="R485" s="160" t="str">
        <f t="shared" si="177"/>
        <v>M</v>
      </c>
      <c r="S485" s="98"/>
      <c r="T485" s="184" t="str">
        <f t="shared" si="178"/>
        <v>M</v>
      </c>
      <c r="U485" s="102">
        <f t="shared" si="179"/>
        <v>1.7132000000000001</v>
      </c>
      <c r="V485" s="102">
        <f t="shared" si="180"/>
        <v>1.6651</v>
      </c>
      <c r="W485" s="102">
        <f t="shared" si="181"/>
        <v>1.6651</v>
      </c>
      <c r="X485" s="102">
        <f t="shared" si="182"/>
        <v>0</v>
      </c>
      <c r="Y485" s="103">
        <f t="shared" si="183"/>
        <v>-4.8100000000000032E-2</v>
      </c>
      <c r="Z485" s="100">
        <f t="shared" si="184"/>
        <v>-2.8076114872752762E-2</v>
      </c>
      <c r="AA485" s="8"/>
      <c r="AB485" s="8"/>
    </row>
    <row r="486" spans="1:28" x14ac:dyDescent="0.25">
      <c r="A486" s="172" t="s">
        <v>257</v>
      </c>
      <c r="B486" s="52" t="str">
        <f t="shared" si="162"/>
        <v>MALIGNANT BREAST DISORDERS W/O CC/MCC</v>
      </c>
      <c r="C486" s="49">
        <f t="shared" si="163"/>
        <v>1</v>
      </c>
      <c r="D486" s="49">
        <f t="shared" si="164"/>
        <v>0</v>
      </c>
      <c r="E486" s="49">
        <f t="shared" si="165"/>
        <v>13389.54</v>
      </c>
      <c r="F486" s="49">
        <f t="shared" si="166"/>
        <v>0</v>
      </c>
      <c r="G486" s="158">
        <f t="shared" si="167"/>
        <v>3</v>
      </c>
      <c r="H486" s="98"/>
      <c r="I486" s="207">
        <f t="shared" si="168"/>
        <v>1</v>
      </c>
      <c r="J486" s="108">
        <f t="shared" si="169"/>
        <v>13389.54</v>
      </c>
      <c r="K486" s="108">
        <f t="shared" si="170"/>
        <v>0</v>
      </c>
      <c r="L486" s="106">
        <f t="shared" si="171"/>
        <v>2.9</v>
      </c>
      <c r="M486" s="106">
        <f t="shared" si="172"/>
        <v>0</v>
      </c>
      <c r="N486" s="106">
        <f t="shared" si="173"/>
        <v>2.2000000000000002</v>
      </c>
      <c r="O486" s="12">
        <f t="shared" si="174"/>
        <v>0</v>
      </c>
      <c r="P486" s="102">
        <f t="shared" si="175"/>
        <v>0</v>
      </c>
      <c r="Q486" s="102">
        <f t="shared" si="176"/>
        <v>0.73160000000000003</v>
      </c>
      <c r="R486" s="160" t="str">
        <f t="shared" si="177"/>
        <v>M</v>
      </c>
      <c r="S486" s="98"/>
      <c r="T486" s="184" t="str">
        <f t="shared" si="178"/>
        <v>M</v>
      </c>
      <c r="U486" s="102">
        <f t="shared" si="179"/>
        <v>1.3758999999999999</v>
      </c>
      <c r="V486" s="102">
        <f t="shared" si="180"/>
        <v>1.0264</v>
      </c>
      <c r="W486" s="102">
        <f t="shared" si="181"/>
        <v>1.0264</v>
      </c>
      <c r="X486" s="102">
        <f t="shared" si="182"/>
        <v>0</v>
      </c>
      <c r="Y486" s="103">
        <f t="shared" si="183"/>
        <v>-0.34949999999999992</v>
      </c>
      <c r="Z486" s="100">
        <f t="shared" si="184"/>
        <v>-0.2540155534559197</v>
      </c>
      <c r="AA486" s="8"/>
      <c r="AB486" s="8"/>
    </row>
    <row r="487" spans="1:28" x14ac:dyDescent="0.25">
      <c r="A487" s="174" t="s">
        <v>258</v>
      </c>
      <c r="B487" s="142" t="str">
        <f t="shared" si="162"/>
        <v>NON-MALIGNANT BREAST DISORDERS W CC/MCC</v>
      </c>
      <c r="C487" s="143">
        <f t="shared" si="163"/>
        <v>13</v>
      </c>
      <c r="D487" s="143">
        <f t="shared" si="164"/>
        <v>0</v>
      </c>
      <c r="E487" s="143">
        <f t="shared" si="165"/>
        <v>13359.42</v>
      </c>
      <c r="F487" s="143">
        <f t="shared" si="166"/>
        <v>6353.65</v>
      </c>
      <c r="G487" s="159">
        <f t="shared" si="167"/>
        <v>4</v>
      </c>
      <c r="H487" s="98"/>
      <c r="I487" s="208">
        <f t="shared" si="168"/>
        <v>12</v>
      </c>
      <c r="J487" s="144">
        <f t="shared" si="169"/>
        <v>11903.44</v>
      </c>
      <c r="K487" s="144">
        <f t="shared" si="170"/>
        <v>4021.73</v>
      </c>
      <c r="L487" s="145">
        <f t="shared" si="171"/>
        <v>3.5</v>
      </c>
      <c r="M487" s="145">
        <f t="shared" si="172"/>
        <v>1.61</v>
      </c>
      <c r="N487" s="145">
        <f t="shared" si="173"/>
        <v>3.16</v>
      </c>
      <c r="O487" s="146">
        <f t="shared" si="174"/>
        <v>1</v>
      </c>
      <c r="P487" s="147">
        <f t="shared" si="175"/>
        <v>0.4894</v>
      </c>
      <c r="Q487" s="147">
        <f t="shared" si="176"/>
        <v>0.49980000000000002</v>
      </c>
      <c r="R487" s="161" t="str">
        <f t="shared" si="177"/>
        <v>A</v>
      </c>
      <c r="S487" s="98"/>
      <c r="T487" s="185" t="str">
        <f t="shared" si="178"/>
        <v>A</v>
      </c>
      <c r="U487" s="147">
        <f t="shared" si="179"/>
        <v>0.81669999999999998</v>
      </c>
      <c r="V487" s="147">
        <f t="shared" si="180"/>
        <v>0.70120000000000005</v>
      </c>
      <c r="W487" s="147">
        <f t="shared" si="181"/>
        <v>0.70120000000000005</v>
      </c>
      <c r="X487" s="147">
        <f t="shared" si="182"/>
        <v>0</v>
      </c>
      <c r="Y487" s="104">
        <f t="shared" si="183"/>
        <v>-0.11549999999999994</v>
      </c>
      <c r="Z487" s="101">
        <f t="shared" si="184"/>
        <v>-0.14142279906942568</v>
      </c>
      <c r="AA487" s="8"/>
      <c r="AB487" s="8"/>
    </row>
    <row r="488" spans="1:28" x14ac:dyDescent="0.25">
      <c r="A488" s="172" t="s">
        <v>259</v>
      </c>
      <c r="B488" s="52" t="str">
        <f t="shared" si="162"/>
        <v>NON-MALIGNANT BREAST DISORDERS W/O CC/MCC</v>
      </c>
      <c r="C488" s="49">
        <f t="shared" si="163"/>
        <v>20</v>
      </c>
      <c r="D488" s="49">
        <f t="shared" si="164"/>
        <v>0</v>
      </c>
      <c r="E488" s="49">
        <f t="shared" si="165"/>
        <v>12075.54</v>
      </c>
      <c r="F488" s="49">
        <f t="shared" si="166"/>
        <v>6768.58</v>
      </c>
      <c r="G488" s="158">
        <f t="shared" si="167"/>
        <v>3.05</v>
      </c>
      <c r="H488" s="98"/>
      <c r="I488" s="207">
        <f t="shared" si="168"/>
        <v>19</v>
      </c>
      <c r="J488" s="108">
        <f t="shared" si="169"/>
        <v>11018.01</v>
      </c>
      <c r="K488" s="108">
        <f t="shared" si="170"/>
        <v>5085.0200000000004</v>
      </c>
      <c r="L488" s="106">
        <f t="shared" si="171"/>
        <v>2.79</v>
      </c>
      <c r="M488" s="106">
        <f t="shared" si="172"/>
        <v>1</v>
      </c>
      <c r="N488" s="106">
        <f t="shared" si="173"/>
        <v>2.64</v>
      </c>
      <c r="O488" s="12">
        <f t="shared" si="174"/>
        <v>1</v>
      </c>
      <c r="P488" s="102">
        <f t="shared" si="175"/>
        <v>0.45300000000000001</v>
      </c>
      <c r="Q488" s="102">
        <f t="shared" si="176"/>
        <v>0.46250000000000002</v>
      </c>
      <c r="R488" s="160" t="str">
        <f t="shared" si="177"/>
        <v>A</v>
      </c>
      <c r="S488" s="98"/>
      <c r="T488" s="184" t="str">
        <f t="shared" si="178"/>
        <v>A</v>
      </c>
      <c r="U488" s="102">
        <f t="shared" si="179"/>
        <v>0.68059999999999998</v>
      </c>
      <c r="V488" s="102">
        <f t="shared" si="180"/>
        <v>0.64880000000000004</v>
      </c>
      <c r="W488" s="102">
        <f t="shared" si="181"/>
        <v>0.64880000000000004</v>
      </c>
      <c r="X488" s="102">
        <f t="shared" si="182"/>
        <v>0</v>
      </c>
      <c r="Y488" s="103">
        <f t="shared" si="183"/>
        <v>-3.1799999999999939E-2</v>
      </c>
      <c r="Z488" s="100">
        <f t="shared" si="184"/>
        <v>-4.6723479282985515E-2</v>
      </c>
      <c r="AA488" s="8"/>
      <c r="AB488" s="8"/>
    </row>
    <row r="489" spans="1:28" x14ac:dyDescent="0.25">
      <c r="A489" s="172" t="s">
        <v>260</v>
      </c>
      <c r="B489" s="52" t="str">
        <f t="shared" si="162"/>
        <v>CELLULITIS W MCC</v>
      </c>
      <c r="C489" s="49">
        <f t="shared" si="163"/>
        <v>118</v>
      </c>
      <c r="D489" s="49">
        <f t="shared" si="164"/>
        <v>5</v>
      </c>
      <c r="E489" s="49">
        <f t="shared" si="165"/>
        <v>25325.03</v>
      </c>
      <c r="F489" s="49">
        <f t="shared" si="166"/>
        <v>18786.419999999998</v>
      </c>
      <c r="G489" s="158">
        <f t="shared" si="167"/>
        <v>6.28</v>
      </c>
      <c r="H489" s="98"/>
      <c r="I489" s="207">
        <f t="shared" si="168"/>
        <v>116</v>
      </c>
      <c r="J489" s="108">
        <f t="shared" si="169"/>
        <v>23950.67</v>
      </c>
      <c r="K489" s="108">
        <f t="shared" si="170"/>
        <v>15615.05</v>
      </c>
      <c r="L489" s="106">
        <f t="shared" si="171"/>
        <v>6.16</v>
      </c>
      <c r="M489" s="106">
        <f t="shared" si="172"/>
        <v>4.6900000000000004</v>
      </c>
      <c r="N489" s="106">
        <f t="shared" si="173"/>
        <v>4.78</v>
      </c>
      <c r="O489" s="12">
        <f t="shared" si="174"/>
        <v>1</v>
      </c>
      <c r="P489" s="102">
        <f t="shared" si="175"/>
        <v>0.98480000000000001</v>
      </c>
      <c r="Q489" s="102">
        <f t="shared" si="176"/>
        <v>0.96619999999999995</v>
      </c>
      <c r="R489" s="160" t="str">
        <f t="shared" si="177"/>
        <v>A</v>
      </c>
      <c r="S489" s="98"/>
      <c r="T489" s="184" t="str">
        <f t="shared" si="178"/>
        <v>A</v>
      </c>
      <c r="U489" s="102">
        <f t="shared" si="179"/>
        <v>1.4479</v>
      </c>
      <c r="V489" s="102">
        <f t="shared" si="180"/>
        <v>1.3554999999999999</v>
      </c>
      <c r="W489" s="102">
        <f t="shared" si="181"/>
        <v>1.3554999999999999</v>
      </c>
      <c r="X489" s="102">
        <f t="shared" si="182"/>
        <v>0</v>
      </c>
      <c r="Y489" s="103">
        <f t="shared" si="183"/>
        <v>-9.2400000000000038E-2</v>
      </c>
      <c r="Z489" s="100">
        <f t="shared" si="184"/>
        <v>-6.3816561917259512E-2</v>
      </c>
      <c r="AA489" s="8"/>
      <c r="AB489" s="8"/>
    </row>
    <row r="490" spans="1:28" x14ac:dyDescent="0.25">
      <c r="A490" s="172" t="s">
        <v>261</v>
      </c>
      <c r="B490" s="52" t="str">
        <f t="shared" si="162"/>
        <v>CELLULITIS W/O MCC</v>
      </c>
      <c r="C490" s="49">
        <f t="shared" si="163"/>
        <v>1751</v>
      </c>
      <c r="D490" s="49">
        <f t="shared" si="164"/>
        <v>36</v>
      </c>
      <c r="E490" s="49">
        <f t="shared" si="165"/>
        <v>13718.84</v>
      </c>
      <c r="F490" s="49">
        <f t="shared" si="166"/>
        <v>9601.82</v>
      </c>
      <c r="G490" s="158">
        <f t="shared" si="167"/>
        <v>3.44</v>
      </c>
      <c r="H490" s="98"/>
      <c r="I490" s="207">
        <f t="shared" si="168"/>
        <v>1726</v>
      </c>
      <c r="J490" s="108">
        <f t="shared" si="169"/>
        <v>13038.12</v>
      </c>
      <c r="K490" s="108">
        <f t="shared" si="170"/>
        <v>7525.92</v>
      </c>
      <c r="L490" s="106">
        <f t="shared" si="171"/>
        <v>3.29</v>
      </c>
      <c r="M490" s="106">
        <f t="shared" si="172"/>
        <v>1.96</v>
      </c>
      <c r="N490" s="106">
        <f t="shared" si="173"/>
        <v>2.79</v>
      </c>
      <c r="O490" s="12">
        <f t="shared" si="174"/>
        <v>1</v>
      </c>
      <c r="P490" s="102">
        <f t="shared" si="175"/>
        <v>0.53610000000000002</v>
      </c>
      <c r="Q490" s="102">
        <f t="shared" si="176"/>
        <v>0.5474</v>
      </c>
      <c r="R490" s="160" t="str">
        <f t="shared" si="177"/>
        <v>A</v>
      </c>
      <c r="S490" s="98"/>
      <c r="T490" s="184" t="str">
        <f t="shared" si="178"/>
        <v>A</v>
      </c>
      <c r="U490" s="102">
        <f t="shared" si="179"/>
        <v>0.74870000000000003</v>
      </c>
      <c r="V490" s="102">
        <f t="shared" si="180"/>
        <v>0.76790000000000003</v>
      </c>
      <c r="W490" s="102">
        <f t="shared" si="181"/>
        <v>0.76790000000000003</v>
      </c>
      <c r="X490" s="102">
        <f t="shared" si="182"/>
        <v>0</v>
      </c>
      <c r="Y490" s="103">
        <f t="shared" si="183"/>
        <v>1.9199999999999995E-2</v>
      </c>
      <c r="Z490" s="100">
        <f t="shared" si="184"/>
        <v>2.5644450380659801E-2</v>
      </c>
      <c r="AA490" s="8"/>
      <c r="AB490" s="8"/>
    </row>
    <row r="491" spans="1:28" x14ac:dyDescent="0.25">
      <c r="A491" s="172" t="s">
        <v>262</v>
      </c>
      <c r="B491" s="52" t="str">
        <f t="shared" si="162"/>
        <v>TRAUMA TO THE SKIN, SUBCUT TISS &amp; BREAST W MCC</v>
      </c>
      <c r="C491" s="49">
        <f t="shared" si="163"/>
        <v>15</v>
      </c>
      <c r="D491" s="49">
        <f t="shared" si="164"/>
        <v>1</v>
      </c>
      <c r="E491" s="49">
        <f t="shared" si="165"/>
        <v>36175.5</v>
      </c>
      <c r="F491" s="49">
        <f t="shared" si="166"/>
        <v>30163.29</v>
      </c>
      <c r="G491" s="158">
        <f t="shared" si="167"/>
        <v>4.07</v>
      </c>
      <c r="H491" s="98"/>
      <c r="I491" s="207">
        <f t="shared" si="168"/>
        <v>14</v>
      </c>
      <c r="J491" s="108">
        <f t="shared" si="169"/>
        <v>29426.92</v>
      </c>
      <c r="K491" s="108">
        <f t="shared" si="170"/>
        <v>17078.13</v>
      </c>
      <c r="L491" s="106">
        <f t="shared" si="171"/>
        <v>3.14</v>
      </c>
      <c r="M491" s="106">
        <f t="shared" si="172"/>
        <v>2.56</v>
      </c>
      <c r="N491" s="106">
        <f t="shared" si="173"/>
        <v>2.4300000000000002</v>
      </c>
      <c r="O491" s="12">
        <f t="shared" si="174"/>
        <v>1</v>
      </c>
      <c r="P491" s="102">
        <f t="shared" si="175"/>
        <v>1.21</v>
      </c>
      <c r="Q491" s="102">
        <f t="shared" si="176"/>
        <v>1.2356</v>
      </c>
      <c r="R491" s="160" t="str">
        <f t="shared" si="177"/>
        <v>A</v>
      </c>
      <c r="S491" s="98"/>
      <c r="T491" s="184" t="str">
        <f t="shared" si="178"/>
        <v>A</v>
      </c>
      <c r="U491" s="102">
        <f t="shared" si="179"/>
        <v>1.6309</v>
      </c>
      <c r="V491" s="102">
        <f t="shared" si="180"/>
        <v>1.7334000000000001</v>
      </c>
      <c r="W491" s="102">
        <f t="shared" si="181"/>
        <v>1.7334000000000001</v>
      </c>
      <c r="X491" s="102">
        <f t="shared" si="182"/>
        <v>0</v>
      </c>
      <c r="Y491" s="103">
        <f t="shared" si="183"/>
        <v>0.10250000000000004</v>
      </c>
      <c r="Z491" s="100">
        <f t="shared" si="184"/>
        <v>6.2848733827947784E-2</v>
      </c>
      <c r="AA491" s="8"/>
      <c r="AB491" s="8"/>
    </row>
    <row r="492" spans="1:28" x14ac:dyDescent="0.25">
      <c r="A492" s="174" t="s">
        <v>263</v>
      </c>
      <c r="B492" s="142" t="str">
        <f t="shared" si="162"/>
        <v>TRAUMA TO THE SKIN, SUBCUT TISS &amp; BREAST W/O MCC</v>
      </c>
      <c r="C492" s="143">
        <f t="shared" si="163"/>
        <v>81</v>
      </c>
      <c r="D492" s="143">
        <f t="shared" si="164"/>
        <v>6</v>
      </c>
      <c r="E492" s="143">
        <f t="shared" si="165"/>
        <v>15531</v>
      </c>
      <c r="F492" s="143">
        <f t="shared" si="166"/>
        <v>8052.7</v>
      </c>
      <c r="G492" s="159">
        <f t="shared" si="167"/>
        <v>2.4900000000000002</v>
      </c>
      <c r="H492" s="98"/>
      <c r="I492" s="208">
        <f t="shared" si="168"/>
        <v>80</v>
      </c>
      <c r="J492" s="144">
        <f t="shared" si="169"/>
        <v>15136.97</v>
      </c>
      <c r="K492" s="144">
        <f t="shared" si="170"/>
        <v>7285.67</v>
      </c>
      <c r="L492" s="145">
        <f t="shared" si="171"/>
        <v>2.5099999999999998</v>
      </c>
      <c r="M492" s="145">
        <f t="shared" si="172"/>
        <v>2.0499999999999998</v>
      </c>
      <c r="N492" s="145">
        <f t="shared" si="173"/>
        <v>1.97</v>
      </c>
      <c r="O492" s="146">
        <f t="shared" si="174"/>
        <v>1</v>
      </c>
      <c r="P492" s="147">
        <f t="shared" si="175"/>
        <v>0.62239999999999995</v>
      </c>
      <c r="Q492" s="147">
        <f t="shared" si="176"/>
        <v>0.63560000000000005</v>
      </c>
      <c r="R492" s="161" t="str">
        <f t="shared" si="177"/>
        <v>A</v>
      </c>
      <c r="S492" s="98"/>
      <c r="T492" s="185" t="str">
        <f t="shared" si="178"/>
        <v>A</v>
      </c>
      <c r="U492" s="147">
        <f t="shared" si="179"/>
        <v>0.85899999999999999</v>
      </c>
      <c r="V492" s="147">
        <f t="shared" si="180"/>
        <v>0.89170000000000005</v>
      </c>
      <c r="W492" s="147">
        <f t="shared" si="181"/>
        <v>0.89170000000000005</v>
      </c>
      <c r="X492" s="147">
        <f t="shared" si="182"/>
        <v>0</v>
      </c>
      <c r="Y492" s="104">
        <f t="shared" si="183"/>
        <v>3.2700000000000062E-2</v>
      </c>
      <c r="Z492" s="101">
        <f t="shared" si="184"/>
        <v>3.8067520372526267E-2</v>
      </c>
      <c r="AA492" s="8"/>
      <c r="AB492" s="8"/>
    </row>
    <row r="493" spans="1:28" x14ac:dyDescent="0.25">
      <c r="A493" s="172" t="s">
        <v>264</v>
      </c>
      <c r="B493" s="52" t="str">
        <f t="shared" si="162"/>
        <v>MINOR SKIN DISORDERS W MCC</v>
      </c>
      <c r="C493" s="49">
        <f t="shared" si="163"/>
        <v>7</v>
      </c>
      <c r="D493" s="49">
        <f t="shared" si="164"/>
        <v>1</v>
      </c>
      <c r="E493" s="49">
        <f t="shared" si="165"/>
        <v>14671.62</v>
      </c>
      <c r="F493" s="49">
        <f t="shared" si="166"/>
        <v>8865.16</v>
      </c>
      <c r="G493" s="158">
        <f t="shared" si="167"/>
        <v>4.1399999999999997</v>
      </c>
      <c r="H493" s="98"/>
      <c r="I493" s="207">
        <f t="shared" si="168"/>
        <v>6</v>
      </c>
      <c r="J493" s="108">
        <f t="shared" si="169"/>
        <v>11250.08</v>
      </c>
      <c r="K493" s="108">
        <f t="shared" si="170"/>
        <v>3121.06</v>
      </c>
      <c r="L493" s="106">
        <f t="shared" si="171"/>
        <v>5.8</v>
      </c>
      <c r="M493" s="106">
        <f t="shared" si="172"/>
        <v>1.7</v>
      </c>
      <c r="N493" s="106">
        <f t="shared" si="173"/>
        <v>4.2</v>
      </c>
      <c r="O493" s="12">
        <f t="shared" si="174"/>
        <v>0</v>
      </c>
      <c r="P493" s="102">
        <f t="shared" si="175"/>
        <v>0.46260000000000001</v>
      </c>
      <c r="Q493" s="102">
        <f t="shared" si="176"/>
        <v>1.4098999999999999</v>
      </c>
      <c r="R493" s="160" t="str">
        <f t="shared" si="177"/>
        <v>M</v>
      </c>
      <c r="S493" s="98"/>
      <c r="T493" s="184" t="str">
        <f t="shared" si="178"/>
        <v>M</v>
      </c>
      <c r="U493" s="102">
        <f t="shared" si="179"/>
        <v>2.1772</v>
      </c>
      <c r="V493" s="102">
        <f t="shared" si="180"/>
        <v>1.9779</v>
      </c>
      <c r="W493" s="102">
        <f t="shared" si="181"/>
        <v>1.9779</v>
      </c>
      <c r="X493" s="102">
        <f t="shared" si="182"/>
        <v>0</v>
      </c>
      <c r="Y493" s="103">
        <f t="shared" si="183"/>
        <v>-0.19930000000000003</v>
      </c>
      <c r="Z493" s="100">
        <f t="shared" si="184"/>
        <v>-9.1539592136689343E-2</v>
      </c>
      <c r="AA493" s="8"/>
      <c r="AB493" s="8"/>
    </row>
    <row r="494" spans="1:28" x14ac:dyDescent="0.25">
      <c r="A494" s="172" t="s">
        <v>265</v>
      </c>
      <c r="B494" s="52" t="str">
        <f t="shared" si="162"/>
        <v>MINOR SKIN DISORDERS W/O MCC</v>
      </c>
      <c r="C494" s="49">
        <f t="shared" si="163"/>
        <v>71</v>
      </c>
      <c r="D494" s="49">
        <f t="shared" si="164"/>
        <v>3</v>
      </c>
      <c r="E494" s="49">
        <f t="shared" si="165"/>
        <v>12035.11</v>
      </c>
      <c r="F494" s="49">
        <f t="shared" si="166"/>
        <v>9993.2900000000009</v>
      </c>
      <c r="G494" s="158">
        <f t="shared" si="167"/>
        <v>2.85</v>
      </c>
      <c r="H494" s="98"/>
      <c r="I494" s="207">
        <f t="shared" si="168"/>
        <v>70</v>
      </c>
      <c r="J494" s="108">
        <f t="shared" si="169"/>
        <v>11499.24</v>
      </c>
      <c r="K494" s="108">
        <f t="shared" si="170"/>
        <v>8994.69</v>
      </c>
      <c r="L494" s="106">
        <f t="shared" si="171"/>
        <v>2.73</v>
      </c>
      <c r="M494" s="106">
        <f t="shared" si="172"/>
        <v>1.99</v>
      </c>
      <c r="N494" s="106">
        <f t="shared" si="173"/>
        <v>2.2999999999999998</v>
      </c>
      <c r="O494" s="12">
        <f t="shared" si="174"/>
        <v>1</v>
      </c>
      <c r="P494" s="102">
        <f t="shared" si="175"/>
        <v>0.4728</v>
      </c>
      <c r="Q494" s="102">
        <f t="shared" si="176"/>
        <v>0.48280000000000001</v>
      </c>
      <c r="R494" s="160" t="str">
        <f t="shared" si="177"/>
        <v>A</v>
      </c>
      <c r="S494" s="98"/>
      <c r="T494" s="184" t="str">
        <f t="shared" si="178"/>
        <v>A</v>
      </c>
      <c r="U494" s="102">
        <f t="shared" si="179"/>
        <v>0.61009999999999998</v>
      </c>
      <c r="V494" s="102">
        <f t="shared" si="180"/>
        <v>0.67730000000000001</v>
      </c>
      <c r="W494" s="102">
        <f t="shared" si="181"/>
        <v>0.67730000000000001</v>
      </c>
      <c r="X494" s="102">
        <f t="shared" si="182"/>
        <v>0</v>
      </c>
      <c r="Y494" s="103">
        <f t="shared" si="183"/>
        <v>6.7200000000000037E-2</v>
      </c>
      <c r="Z494" s="100">
        <f t="shared" si="184"/>
        <v>0.11014587772496319</v>
      </c>
      <c r="AA494" s="8"/>
      <c r="AB494" s="8"/>
    </row>
    <row r="495" spans="1:28" x14ac:dyDescent="0.25">
      <c r="A495" s="172" t="s">
        <v>266</v>
      </c>
      <c r="B495" s="52" t="str">
        <f t="shared" si="162"/>
        <v>ADRENAL &amp; PITUITARY PROCEDURES W CC/MCC</v>
      </c>
      <c r="C495" s="49">
        <f t="shared" si="163"/>
        <v>49</v>
      </c>
      <c r="D495" s="49">
        <f t="shared" si="164"/>
        <v>0</v>
      </c>
      <c r="E495" s="49">
        <f t="shared" si="165"/>
        <v>58648.43</v>
      </c>
      <c r="F495" s="49">
        <f t="shared" si="166"/>
        <v>35282.03</v>
      </c>
      <c r="G495" s="158">
        <f t="shared" si="167"/>
        <v>4.55</v>
      </c>
      <c r="H495" s="98"/>
      <c r="I495" s="207">
        <f t="shared" si="168"/>
        <v>46</v>
      </c>
      <c r="J495" s="108">
        <f t="shared" si="169"/>
        <v>52121.99</v>
      </c>
      <c r="K495" s="108">
        <f t="shared" si="170"/>
        <v>24490</v>
      </c>
      <c r="L495" s="106">
        <f t="shared" si="171"/>
        <v>4.1100000000000003</v>
      </c>
      <c r="M495" s="106">
        <f t="shared" si="172"/>
        <v>3.79</v>
      </c>
      <c r="N495" s="106">
        <f t="shared" si="173"/>
        <v>2.84</v>
      </c>
      <c r="O495" s="12">
        <f t="shared" si="174"/>
        <v>1</v>
      </c>
      <c r="P495" s="102">
        <f t="shared" si="175"/>
        <v>2.1431</v>
      </c>
      <c r="Q495" s="102">
        <f t="shared" si="176"/>
        <v>2.1884000000000001</v>
      </c>
      <c r="R495" s="160" t="str">
        <f t="shared" si="177"/>
        <v>A</v>
      </c>
      <c r="S495" s="98"/>
      <c r="T495" s="184" t="str">
        <f t="shared" si="178"/>
        <v>A</v>
      </c>
      <c r="U495" s="102">
        <f t="shared" si="179"/>
        <v>3.0939000000000001</v>
      </c>
      <c r="V495" s="102">
        <f t="shared" si="180"/>
        <v>3.0701000000000001</v>
      </c>
      <c r="W495" s="102">
        <f t="shared" si="181"/>
        <v>3.0701000000000001</v>
      </c>
      <c r="X495" s="102">
        <f t="shared" si="182"/>
        <v>0</v>
      </c>
      <c r="Y495" s="103">
        <f t="shared" si="183"/>
        <v>-2.3800000000000043E-2</v>
      </c>
      <c r="Z495" s="100">
        <f t="shared" si="184"/>
        <v>-7.6925563205016458E-3</v>
      </c>
      <c r="AA495" s="8"/>
      <c r="AB495" s="8"/>
    </row>
    <row r="496" spans="1:28" x14ac:dyDescent="0.25">
      <c r="A496" s="172" t="s">
        <v>267</v>
      </c>
      <c r="B496" s="52" t="str">
        <f t="shared" si="162"/>
        <v>ADRENAL &amp; PITUITARY PROCEDURES W/O CC/MCC</v>
      </c>
      <c r="C496" s="49">
        <f t="shared" si="163"/>
        <v>11</v>
      </c>
      <c r="D496" s="49">
        <f t="shared" si="164"/>
        <v>0</v>
      </c>
      <c r="E496" s="49">
        <f t="shared" si="165"/>
        <v>40084.36</v>
      </c>
      <c r="F496" s="49">
        <f t="shared" si="166"/>
        <v>15512.64</v>
      </c>
      <c r="G496" s="158">
        <f t="shared" si="167"/>
        <v>2.5499999999999998</v>
      </c>
      <c r="H496" s="98"/>
      <c r="I496" s="207">
        <f t="shared" si="168"/>
        <v>10</v>
      </c>
      <c r="J496" s="108">
        <f t="shared" si="169"/>
        <v>36554.03</v>
      </c>
      <c r="K496" s="108">
        <f t="shared" si="170"/>
        <v>11296.48</v>
      </c>
      <c r="L496" s="106">
        <f t="shared" si="171"/>
        <v>2.1</v>
      </c>
      <c r="M496" s="106">
        <f t="shared" si="172"/>
        <v>1.1399999999999999</v>
      </c>
      <c r="N496" s="106">
        <f t="shared" si="173"/>
        <v>1.78</v>
      </c>
      <c r="O496" s="12">
        <f t="shared" si="174"/>
        <v>1</v>
      </c>
      <c r="P496" s="102">
        <f t="shared" si="175"/>
        <v>1.5029999999999999</v>
      </c>
      <c r="Q496" s="102">
        <f t="shared" si="176"/>
        <v>1.5347999999999999</v>
      </c>
      <c r="R496" s="160" t="str">
        <f t="shared" si="177"/>
        <v>A</v>
      </c>
      <c r="S496" s="98"/>
      <c r="T496" s="184" t="str">
        <f t="shared" si="178"/>
        <v>A</v>
      </c>
      <c r="U496" s="102">
        <f t="shared" si="179"/>
        <v>2.2284999999999999</v>
      </c>
      <c r="V496" s="102">
        <f t="shared" si="180"/>
        <v>2.1532</v>
      </c>
      <c r="W496" s="102">
        <f t="shared" si="181"/>
        <v>2.1532</v>
      </c>
      <c r="X496" s="102">
        <f t="shared" si="182"/>
        <v>0</v>
      </c>
      <c r="Y496" s="103">
        <f t="shared" si="183"/>
        <v>-7.5299999999999923E-2</v>
      </c>
      <c r="Z496" s="100">
        <f t="shared" si="184"/>
        <v>-3.3789544536683834E-2</v>
      </c>
      <c r="AA496" s="8"/>
      <c r="AB496" s="8"/>
    </row>
    <row r="497" spans="1:28" x14ac:dyDescent="0.25">
      <c r="A497" s="174" t="s">
        <v>268</v>
      </c>
      <c r="B497" s="142" t="str">
        <f t="shared" si="162"/>
        <v>AMPUTAT OF LOWER LIMB FOR ENDOCRINE,NUTRIT,&amp; METABOL DIS W MCC</v>
      </c>
      <c r="C497" s="143">
        <f t="shared" si="163"/>
        <v>19</v>
      </c>
      <c r="D497" s="143">
        <f t="shared" si="164"/>
        <v>1</v>
      </c>
      <c r="E497" s="143">
        <f t="shared" si="165"/>
        <v>68982.37</v>
      </c>
      <c r="F497" s="143">
        <f t="shared" si="166"/>
        <v>40542.26</v>
      </c>
      <c r="G497" s="159">
        <f t="shared" si="167"/>
        <v>13.16</v>
      </c>
      <c r="H497" s="98"/>
      <c r="I497" s="208">
        <f t="shared" si="168"/>
        <v>18</v>
      </c>
      <c r="J497" s="144">
        <f t="shared" si="169"/>
        <v>63497.96</v>
      </c>
      <c r="K497" s="144">
        <f t="shared" si="170"/>
        <v>34110.019999999997</v>
      </c>
      <c r="L497" s="145">
        <f t="shared" si="171"/>
        <v>12.78</v>
      </c>
      <c r="M497" s="145">
        <f t="shared" si="172"/>
        <v>7.23</v>
      </c>
      <c r="N497" s="145">
        <f t="shared" si="173"/>
        <v>10.95</v>
      </c>
      <c r="O497" s="146">
        <f t="shared" si="174"/>
        <v>1</v>
      </c>
      <c r="P497" s="147">
        <f t="shared" si="175"/>
        <v>2.6109</v>
      </c>
      <c r="Q497" s="147">
        <f t="shared" si="176"/>
        <v>2.5895999999999999</v>
      </c>
      <c r="R497" s="161" t="str">
        <f t="shared" si="177"/>
        <v>A</v>
      </c>
      <c r="S497" s="98"/>
      <c r="T497" s="185" t="str">
        <f t="shared" si="178"/>
        <v>A</v>
      </c>
      <c r="U497" s="147">
        <f t="shared" si="179"/>
        <v>3.5232000000000001</v>
      </c>
      <c r="V497" s="147">
        <f t="shared" si="180"/>
        <v>3.6328999999999998</v>
      </c>
      <c r="W497" s="147">
        <f t="shared" si="181"/>
        <v>3.6328999999999998</v>
      </c>
      <c r="X497" s="147">
        <f t="shared" si="182"/>
        <v>0</v>
      </c>
      <c r="Y497" s="104">
        <f t="shared" si="183"/>
        <v>0.10969999999999969</v>
      </c>
      <c r="Z497" s="101">
        <f t="shared" si="184"/>
        <v>3.1136466848319621E-2</v>
      </c>
      <c r="AA497" s="8"/>
      <c r="AB497" s="8"/>
    </row>
    <row r="498" spans="1:28" x14ac:dyDescent="0.25">
      <c r="A498" s="172" t="s">
        <v>269</v>
      </c>
      <c r="B498" s="52" t="str">
        <f t="shared" si="162"/>
        <v>AMPUTAT OF LOWER LIMB FOR ENDOCRINE,NUTRIT,&amp; METABOL DIS W CC</v>
      </c>
      <c r="C498" s="49">
        <f t="shared" si="163"/>
        <v>126</v>
      </c>
      <c r="D498" s="49">
        <f t="shared" si="164"/>
        <v>8</v>
      </c>
      <c r="E498" s="49">
        <f t="shared" si="165"/>
        <v>36804.86</v>
      </c>
      <c r="F498" s="49">
        <f t="shared" si="166"/>
        <v>19692.36</v>
      </c>
      <c r="G498" s="158">
        <f t="shared" si="167"/>
        <v>7.01</v>
      </c>
      <c r="H498" s="98"/>
      <c r="I498" s="207">
        <f t="shared" si="168"/>
        <v>125</v>
      </c>
      <c r="J498" s="108">
        <f t="shared" si="169"/>
        <v>36026.92</v>
      </c>
      <c r="K498" s="108">
        <f t="shared" si="170"/>
        <v>17738.07</v>
      </c>
      <c r="L498" s="106">
        <f t="shared" si="171"/>
        <v>6.9</v>
      </c>
      <c r="M498" s="106">
        <f t="shared" si="172"/>
        <v>3.58</v>
      </c>
      <c r="N498" s="106">
        <f t="shared" si="173"/>
        <v>5.99</v>
      </c>
      <c r="O498" s="12">
        <f t="shared" si="174"/>
        <v>1</v>
      </c>
      <c r="P498" s="102">
        <f t="shared" si="175"/>
        <v>1.4813000000000001</v>
      </c>
      <c r="Q498" s="102">
        <f t="shared" si="176"/>
        <v>1.5125999999999999</v>
      </c>
      <c r="R498" s="160" t="str">
        <f t="shared" si="177"/>
        <v>A</v>
      </c>
      <c r="S498" s="98"/>
      <c r="T498" s="184" t="str">
        <f t="shared" si="178"/>
        <v>A</v>
      </c>
      <c r="U498" s="102">
        <f t="shared" si="179"/>
        <v>2.0939000000000001</v>
      </c>
      <c r="V498" s="102">
        <f t="shared" si="180"/>
        <v>2.1219999999999999</v>
      </c>
      <c r="W498" s="102">
        <f t="shared" si="181"/>
        <v>2.1219999999999999</v>
      </c>
      <c r="X498" s="102">
        <f t="shared" si="182"/>
        <v>0</v>
      </c>
      <c r="Y498" s="103">
        <f t="shared" si="183"/>
        <v>2.8099999999999792E-2</v>
      </c>
      <c r="Z498" s="100">
        <f t="shared" si="184"/>
        <v>1.3419934094273743E-2</v>
      </c>
      <c r="AA498" s="8"/>
      <c r="AB498" s="8"/>
    </row>
    <row r="499" spans="1:28" x14ac:dyDescent="0.25">
      <c r="A499" s="172" t="s">
        <v>270</v>
      </c>
      <c r="B499" s="52" t="str">
        <f t="shared" si="162"/>
        <v>AMPUTAT OF LOWER LIMB FOR ENDOCRINE,NUTRIT,&amp; METABOL DIS W/O CC/MCC</v>
      </c>
      <c r="C499" s="49">
        <f t="shared" si="163"/>
        <v>1</v>
      </c>
      <c r="D499" s="49">
        <f t="shared" si="164"/>
        <v>0</v>
      </c>
      <c r="E499" s="49">
        <f t="shared" si="165"/>
        <v>13364.78</v>
      </c>
      <c r="F499" s="49">
        <f t="shared" si="166"/>
        <v>0</v>
      </c>
      <c r="G499" s="158">
        <f t="shared" si="167"/>
        <v>3</v>
      </c>
      <c r="H499" s="98"/>
      <c r="I499" s="207">
        <f t="shared" si="168"/>
        <v>1</v>
      </c>
      <c r="J499" s="108">
        <f t="shared" si="169"/>
        <v>13364.78</v>
      </c>
      <c r="K499" s="108">
        <f t="shared" si="170"/>
        <v>0</v>
      </c>
      <c r="L499" s="106">
        <f t="shared" si="171"/>
        <v>4.3</v>
      </c>
      <c r="M499" s="106">
        <f t="shared" si="172"/>
        <v>0</v>
      </c>
      <c r="N499" s="106">
        <f t="shared" si="173"/>
        <v>3.5</v>
      </c>
      <c r="O499" s="12">
        <f t="shared" si="174"/>
        <v>0</v>
      </c>
      <c r="P499" s="102">
        <f t="shared" si="175"/>
        <v>0</v>
      </c>
      <c r="Q499" s="102">
        <f t="shared" si="176"/>
        <v>1.1838</v>
      </c>
      <c r="R499" s="160" t="str">
        <f t="shared" si="177"/>
        <v>M</v>
      </c>
      <c r="S499" s="98"/>
      <c r="T499" s="184" t="str">
        <f t="shared" si="178"/>
        <v>M</v>
      </c>
      <c r="U499" s="102">
        <f t="shared" si="179"/>
        <v>1.8568</v>
      </c>
      <c r="V499" s="102">
        <f t="shared" si="180"/>
        <v>1.6608000000000001</v>
      </c>
      <c r="W499" s="102">
        <f t="shared" si="181"/>
        <v>1.6608000000000001</v>
      </c>
      <c r="X499" s="102">
        <f t="shared" si="182"/>
        <v>0</v>
      </c>
      <c r="Y499" s="103">
        <f t="shared" si="183"/>
        <v>-0.19599999999999995</v>
      </c>
      <c r="Z499" s="100">
        <f t="shared" si="184"/>
        <v>-0.10555794915984487</v>
      </c>
      <c r="AA499" s="8"/>
      <c r="AB499" s="8"/>
    </row>
    <row r="500" spans="1:28" x14ac:dyDescent="0.25">
      <c r="A500" s="172" t="s">
        <v>271</v>
      </c>
      <c r="B500" s="52" t="str">
        <f t="shared" si="162"/>
        <v>O.R. PROCEDURES FOR OBESITY W MCC</v>
      </c>
      <c r="C500" s="49">
        <f t="shared" si="163"/>
        <v>0</v>
      </c>
      <c r="D500" s="49">
        <f t="shared" si="164"/>
        <v>0</v>
      </c>
      <c r="E500" s="49">
        <f t="shared" si="165"/>
        <v>0</v>
      </c>
      <c r="F500" s="49">
        <f t="shared" si="166"/>
        <v>0</v>
      </c>
      <c r="G500" s="158">
        <f t="shared" si="167"/>
        <v>0</v>
      </c>
      <c r="H500" s="98"/>
      <c r="I500" s="207">
        <f t="shared" si="168"/>
        <v>0</v>
      </c>
      <c r="J500" s="108">
        <f t="shared" si="169"/>
        <v>0</v>
      </c>
      <c r="K500" s="108">
        <f t="shared" si="170"/>
        <v>0</v>
      </c>
      <c r="L500" s="106">
        <f t="shared" si="171"/>
        <v>4.7</v>
      </c>
      <c r="M500" s="106">
        <f t="shared" si="172"/>
        <v>0</v>
      </c>
      <c r="N500" s="106">
        <f t="shared" si="173"/>
        <v>3</v>
      </c>
      <c r="O500" s="12">
        <f t="shared" si="174"/>
        <v>0</v>
      </c>
      <c r="P500" s="102">
        <f t="shared" si="175"/>
        <v>0</v>
      </c>
      <c r="Q500" s="102">
        <f t="shared" si="176"/>
        <v>2.8855</v>
      </c>
      <c r="R500" s="160" t="str">
        <f t="shared" si="177"/>
        <v>M</v>
      </c>
      <c r="S500" s="98"/>
      <c r="T500" s="184" t="str">
        <f t="shared" si="178"/>
        <v>M</v>
      </c>
      <c r="U500" s="102">
        <f t="shared" si="179"/>
        <v>4.91</v>
      </c>
      <c r="V500" s="102">
        <f t="shared" si="180"/>
        <v>4.0480999999999998</v>
      </c>
      <c r="W500" s="102">
        <f t="shared" si="181"/>
        <v>4.0480999999999998</v>
      </c>
      <c r="X500" s="102">
        <f t="shared" si="182"/>
        <v>0</v>
      </c>
      <c r="Y500" s="103">
        <f t="shared" si="183"/>
        <v>-0.86190000000000033</v>
      </c>
      <c r="Z500" s="100">
        <f t="shared" si="184"/>
        <v>-0.17553971486761716</v>
      </c>
      <c r="AA500" s="8"/>
      <c r="AB500" s="8"/>
    </row>
    <row r="501" spans="1:28" x14ac:dyDescent="0.25">
      <c r="A501" s="172" t="s">
        <v>272</v>
      </c>
      <c r="B501" s="52" t="str">
        <f t="shared" si="162"/>
        <v>O.R. PROCEDURES FOR OBESITY W CC</v>
      </c>
      <c r="C501" s="49">
        <f t="shared" si="163"/>
        <v>9</v>
      </c>
      <c r="D501" s="49">
        <f t="shared" si="164"/>
        <v>0</v>
      </c>
      <c r="E501" s="49">
        <f t="shared" si="165"/>
        <v>28197.23</v>
      </c>
      <c r="F501" s="49">
        <f t="shared" si="166"/>
        <v>11049.23</v>
      </c>
      <c r="G501" s="158">
        <f t="shared" si="167"/>
        <v>2</v>
      </c>
      <c r="H501" s="98"/>
      <c r="I501" s="207">
        <f t="shared" si="168"/>
        <v>8</v>
      </c>
      <c r="J501" s="108">
        <f t="shared" si="169"/>
        <v>25256.81</v>
      </c>
      <c r="K501" s="108">
        <f t="shared" si="170"/>
        <v>7715.64</v>
      </c>
      <c r="L501" s="106">
        <f t="shared" si="171"/>
        <v>2.5</v>
      </c>
      <c r="M501" s="106">
        <f t="shared" si="172"/>
        <v>0.66</v>
      </c>
      <c r="N501" s="106">
        <f t="shared" si="173"/>
        <v>2</v>
      </c>
      <c r="O501" s="12">
        <f t="shared" si="174"/>
        <v>0</v>
      </c>
      <c r="P501" s="102">
        <f t="shared" si="175"/>
        <v>1.0385</v>
      </c>
      <c r="Q501" s="102">
        <f t="shared" si="176"/>
        <v>1.8479000000000001</v>
      </c>
      <c r="R501" s="160" t="str">
        <f t="shared" si="177"/>
        <v>M</v>
      </c>
      <c r="S501" s="98"/>
      <c r="T501" s="184" t="str">
        <f t="shared" si="178"/>
        <v>A</v>
      </c>
      <c r="U501" s="102">
        <f t="shared" si="179"/>
        <v>2.1267999999999998</v>
      </c>
      <c r="V501" s="102">
        <f t="shared" si="180"/>
        <v>2.5924</v>
      </c>
      <c r="W501" s="102">
        <f t="shared" si="181"/>
        <v>2.5924</v>
      </c>
      <c r="X501" s="102">
        <f t="shared" si="182"/>
        <v>0</v>
      </c>
      <c r="Y501" s="103">
        <f t="shared" si="183"/>
        <v>0.46560000000000024</v>
      </c>
      <c r="Z501" s="100">
        <f t="shared" si="184"/>
        <v>0.2189204438593193</v>
      </c>
      <c r="AA501" s="8"/>
      <c r="AB501" s="8"/>
    </row>
    <row r="502" spans="1:28" x14ac:dyDescent="0.25">
      <c r="A502" s="174" t="s">
        <v>273</v>
      </c>
      <c r="B502" s="142" t="str">
        <f t="shared" si="162"/>
        <v>O.R. PROCEDURES FOR OBESITY W/O CC/MCC</v>
      </c>
      <c r="C502" s="143">
        <f t="shared" si="163"/>
        <v>78</v>
      </c>
      <c r="D502" s="143">
        <f t="shared" si="164"/>
        <v>0</v>
      </c>
      <c r="E502" s="143">
        <f t="shared" si="165"/>
        <v>28011.99</v>
      </c>
      <c r="F502" s="143">
        <f t="shared" si="166"/>
        <v>12782.97</v>
      </c>
      <c r="G502" s="159">
        <f t="shared" si="167"/>
        <v>1.62</v>
      </c>
      <c r="H502" s="98"/>
      <c r="I502" s="208">
        <f t="shared" si="168"/>
        <v>78</v>
      </c>
      <c r="J502" s="144">
        <f t="shared" si="169"/>
        <v>28011.99</v>
      </c>
      <c r="K502" s="144">
        <f t="shared" si="170"/>
        <v>12782.97</v>
      </c>
      <c r="L502" s="145">
        <f t="shared" si="171"/>
        <v>1.62</v>
      </c>
      <c r="M502" s="145">
        <f t="shared" si="172"/>
        <v>0.68</v>
      </c>
      <c r="N502" s="145">
        <f t="shared" si="173"/>
        <v>1.49</v>
      </c>
      <c r="O502" s="146">
        <f t="shared" si="174"/>
        <v>1</v>
      </c>
      <c r="P502" s="147">
        <f t="shared" si="175"/>
        <v>1.1517999999999999</v>
      </c>
      <c r="Q502" s="147">
        <f t="shared" si="176"/>
        <v>1.1760999999999999</v>
      </c>
      <c r="R502" s="161" t="str">
        <f t="shared" si="177"/>
        <v>A</v>
      </c>
      <c r="S502" s="98"/>
      <c r="T502" s="185" t="str">
        <f t="shared" si="178"/>
        <v>A</v>
      </c>
      <c r="U502" s="147">
        <f t="shared" si="179"/>
        <v>1.9609000000000001</v>
      </c>
      <c r="V502" s="147">
        <f t="shared" si="180"/>
        <v>1.65</v>
      </c>
      <c r="W502" s="147">
        <f t="shared" si="181"/>
        <v>1.65</v>
      </c>
      <c r="X502" s="147">
        <f t="shared" si="182"/>
        <v>0</v>
      </c>
      <c r="Y502" s="104">
        <f t="shared" si="183"/>
        <v>-0.31090000000000018</v>
      </c>
      <c r="Z502" s="101">
        <f t="shared" si="184"/>
        <v>-0.15854964557091139</v>
      </c>
      <c r="AA502" s="8"/>
      <c r="AB502" s="8"/>
    </row>
    <row r="503" spans="1:28" x14ac:dyDescent="0.25">
      <c r="A503" s="172" t="s">
        <v>274</v>
      </c>
      <c r="B503" s="52" t="str">
        <f t="shared" si="162"/>
        <v>SKIN GRAFTS &amp; WOUND DEBRID FOR ENDOC, NUTRIT &amp; METAB DIS W MCC</v>
      </c>
      <c r="C503" s="49">
        <f t="shared" si="163"/>
        <v>12</v>
      </c>
      <c r="D503" s="49">
        <f t="shared" si="164"/>
        <v>1</v>
      </c>
      <c r="E503" s="49">
        <f t="shared" si="165"/>
        <v>38498.300000000003</v>
      </c>
      <c r="F503" s="49">
        <f t="shared" si="166"/>
        <v>16796.09</v>
      </c>
      <c r="G503" s="158">
        <f t="shared" si="167"/>
        <v>8.5</v>
      </c>
      <c r="H503" s="98"/>
      <c r="I503" s="207">
        <f t="shared" si="168"/>
        <v>11</v>
      </c>
      <c r="J503" s="108">
        <f t="shared" si="169"/>
        <v>34859.71</v>
      </c>
      <c r="K503" s="108">
        <f t="shared" si="170"/>
        <v>12201.74</v>
      </c>
      <c r="L503" s="106">
        <f t="shared" si="171"/>
        <v>8</v>
      </c>
      <c r="M503" s="106">
        <f t="shared" si="172"/>
        <v>4.0199999999999996</v>
      </c>
      <c r="N503" s="106">
        <f t="shared" si="173"/>
        <v>6.99</v>
      </c>
      <c r="O503" s="12">
        <f t="shared" si="174"/>
        <v>1</v>
      </c>
      <c r="P503" s="102">
        <f t="shared" si="175"/>
        <v>1.4333</v>
      </c>
      <c r="Q503" s="102">
        <f t="shared" si="176"/>
        <v>1.4636</v>
      </c>
      <c r="R503" s="160" t="str">
        <f t="shared" si="177"/>
        <v>A</v>
      </c>
      <c r="S503" s="98"/>
      <c r="T503" s="184" t="str">
        <f t="shared" si="178"/>
        <v>M</v>
      </c>
      <c r="U503" s="102">
        <f t="shared" si="179"/>
        <v>5.6896000000000004</v>
      </c>
      <c r="V503" s="102">
        <f t="shared" si="180"/>
        <v>2.0533000000000001</v>
      </c>
      <c r="W503" s="102">
        <f t="shared" si="181"/>
        <v>2.0533000000000001</v>
      </c>
      <c r="X503" s="102">
        <f t="shared" si="182"/>
        <v>0</v>
      </c>
      <c r="Y503" s="103">
        <f t="shared" si="183"/>
        <v>-3.6363000000000003</v>
      </c>
      <c r="Z503" s="100">
        <f t="shared" si="184"/>
        <v>-0.63911347019122611</v>
      </c>
      <c r="AA503" s="8"/>
      <c r="AB503" s="8"/>
    </row>
    <row r="504" spans="1:28" x14ac:dyDescent="0.25">
      <c r="A504" s="172" t="s">
        <v>275</v>
      </c>
      <c r="B504" s="52" t="str">
        <f t="shared" si="162"/>
        <v>SKIN GRAFTS &amp; WOUND DEBRID FOR ENDOC, NUTRIT &amp; METAB DIS W CC</v>
      </c>
      <c r="C504" s="49">
        <f t="shared" si="163"/>
        <v>57</v>
      </c>
      <c r="D504" s="49">
        <f t="shared" si="164"/>
        <v>1</v>
      </c>
      <c r="E504" s="49">
        <f t="shared" si="165"/>
        <v>33010.370000000003</v>
      </c>
      <c r="F504" s="49">
        <f t="shared" si="166"/>
        <v>16746.990000000002</v>
      </c>
      <c r="G504" s="158">
        <f t="shared" si="167"/>
        <v>7.14</v>
      </c>
      <c r="H504" s="98"/>
      <c r="I504" s="207">
        <f t="shared" si="168"/>
        <v>56</v>
      </c>
      <c r="J504" s="108">
        <f t="shared" si="169"/>
        <v>32021.02</v>
      </c>
      <c r="K504" s="108">
        <f t="shared" si="170"/>
        <v>15155.11</v>
      </c>
      <c r="L504" s="106">
        <f t="shared" si="171"/>
        <v>6.96</v>
      </c>
      <c r="M504" s="106">
        <f t="shared" si="172"/>
        <v>4.22</v>
      </c>
      <c r="N504" s="106">
        <f t="shared" si="173"/>
        <v>5.85</v>
      </c>
      <c r="O504" s="12">
        <f t="shared" si="174"/>
        <v>1</v>
      </c>
      <c r="P504" s="102">
        <f t="shared" si="175"/>
        <v>1.3166</v>
      </c>
      <c r="Q504" s="102">
        <f t="shared" si="176"/>
        <v>1.3755999999999999</v>
      </c>
      <c r="R504" s="160" t="str">
        <f t="shared" si="177"/>
        <v>AO</v>
      </c>
      <c r="S504" s="98"/>
      <c r="T504" s="184" t="str">
        <f t="shared" si="178"/>
        <v>A</v>
      </c>
      <c r="U504" s="102">
        <f t="shared" si="179"/>
        <v>1.9077</v>
      </c>
      <c r="V504" s="102">
        <f t="shared" si="180"/>
        <v>1.9298</v>
      </c>
      <c r="W504" s="102">
        <f t="shared" si="181"/>
        <v>1.9298</v>
      </c>
      <c r="X504" s="102">
        <f t="shared" si="182"/>
        <v>0</v>
      </c>
      <c r="Y504" s="103">
        <f t="shared" si="183"/>
        <v>2.2100000000000009E-2</v>
      </c>
      <c r="Z504" s="100">
        <f t="shared" si="184"/>
        <v>1.1584630707134251E-2</v>
      </c>
      <c r="AA504" s="8"/>
      <c r="AB504" s="8"/>
    </row>
    <row r="505" spans="1:28" x14ac:dyDescent="0.25">
      <c r="A505" s="172" t="s">
        <v>276</v>
      </c>
      <c r="B505" s="52" t="str">
        <f t="shared" si="162"/>
        <v>SKIN GRAFTS &amp; WOUND DEBRID FOR ENDOC, NUTRIT &amp; METAB DIS W/O CC/MCC</v>
      </c>
      <c r="C505" s="49">
        <f t="shared" si="163"/>
        <v>5</v>
      </c>
      <c r="D505" s="49">
        <f t="shared" si="164"/>
        <v>0</v>
      </c>
      <c r="E505" s="49">
        <f t="shared" si="165"/>
        <v>24412.14</v>
      </c>
      <c r="F505" s="49">
        <f t="shared" si="166"/>
        <v>7908.3</v>
      </c>
      <c r="G505" s="158">
        <f t="shared" si="167"/>
        <v>7.2</v>
      </c>
      <c r="H505" s="98"/>
      <c r="I505" s="207">
        <f t="shared" si="168"/>
        <v>5</v>
      </c>
      <c r="J505" s="108">
        <f t="shared" si="169"/>
        <v>24412.14</v>
      </c>
      <c r="K505" s="108">
        <f t="shared" si="170"/>
        <v>7908.3</v>
      </c>
      <c r="L505" s="106">
        <f t="shared" si="171"/>
        <v>4</v>
      </c>
      <c r="M505" s="106">
        <f t="shared" si="172"/>
        <v>5.56</v>
      </c>
      <c r="N505" s="106">
        <f t="shared" si="173"/>
        <v>3.3</v>
      </c>
      <c r="O505" s="12">
        <f t="shared" si="174"/>
        <v>0</v>
      </c>
      <c r="P505" s="102">
        <f t="shared" si="175"/>
        <v>1.0038</v>
      </c>
      <c r="Q505" s="102">
        <f t="shared" si="176"/>
        <v>0.97419999999999995</v>
      </c>
      <c r="R505" s="160" t="str">
        <f t="shared" si="177"/>
        <v>MO</v>
      </c>
      <c r="S505" s="98"/>
      <c r="T505" s="184" t="str">
        <f t="shared" si="178"/>
        <v>M</v>
      </c>
      <c r="U505" s="102">
        <f t="shared" si="179"/>
        <v>1.3673</v>
      </c>
      <c r="V505" s="102">
        <f t="shared" si="180"/>
        <v>1.3667</v>
      </c>
      <c r="W505" s="102">
        <f t="shared" si="181"/>
        <v>1.3667</v>
      </c>
      <c r="X505" s="102">
        <f t="shared" si="182"/>
        <v>0</v>
      </c>
      <c r="Y505" s="103">
        <f t="shared" si="183"/>
        <v>-5.9999999999993392E-4</v>
      </c>
      <c r="Z505" s="100">
        <f t="shared" si="184"/>
        <v>-4.3882103415485553E-4</v>
      </c>
      <c r="AA505" s="8"/>
      <c r="AB505" s="8"/>
    </row>
    <row r="506" spans="1:28" x14ac:dyDescent="0.25">
      <c r="A506" s="172" t="s">
        <v>277</v>
      </c>
      <c r="B506" s="52" t="str">
        <f t="shared" si="162"/>
        <v>THYROID, PARATHYROID &amp; THYROGLOSSAL PROCEDURES W MCC</v>
      </c>
      <c r="C506" s="49">
        <f t="shared" si="163"/>
        <v>3</v>
      </c>
      <c r="D506" s="49">
        <f t="shared" si="164"/>
        <v>1</v>
      </c>
      <c r="E506" s="49">
        <f t="shared" si="165"/>
        <v>29248.29</v>
      </c>
      <c r="F506" s="49">
        <f t="shared" si="166"/>
        <v>2132.4</v>
      </c>
      <c r="G506" s="158">
        <f t="shared" si="167"/>
        <v>3.33</v>
      </c>
      <c r="H506" s="98"/>
      <c r="I506" s="207">
        <f t="shared" si="168"/>
        <v>3</v>
      </c>
      <c r="J506" s="108">
        <f t="shared" si="169"/>
        <v>29248.29</v>
      </c>
      <c r="K506" s="108">
        <f t="shared" si="170"/>
        <v>2132.4</v>
      </c>
      <c r="L506" s="106">
        <f t="shared" si="171"/>
        <v>3.33</v>
      </c>
      <c r="M506" s="106">
        <f t="shared" si="172"/>
        <v>0.94</v>
      </c>
      <c r="N506" s="106">
        <f t="shared" si="173"/>
        <v>3.17</v>
      </c>
      <c r="O506" s="12">
        <f t="shared" si="174"/>
        <v>1</v>
      </c>
      <c r="P506" s="102">
        <f t="shared" si="175"/>
        <v>1.2025999999999999</v>
      </c>
      <c r="Q506" s="102">
        <f t="shared" si="176"/>
        <v>1.228</v>
      </c>
      <c r="R506" s="160" t="str">
        <f t="shared" si="177"/>
        <v>A</v>
      </c>
      <c r="S506" s="98"/>
      <c r="T506" s="184" t="str">
        <f t="shared" si="178"/>
        <v>M</v>
      </c>
      <c r="U506" s="102">
        <f t="shared" si="179"/>
        <v>4.2343999999999999</v>
      </c>
      <c r="V506" s="102">
        <f t="shared" si="180"/>
        <v>1.7228000000000001</v>
      </c>
      <c r="W506" s="102">
        <f t="shared" si="181"/>
        <v>1.7228000000000001</v>
      </c>
      <c r="X506" s="102">
        <f t="shared" si="182"/>
        <v>0</v>
      </c>
      <c r="Y506" s="103">
        <f t="shared" si="183"/>
        <v>-2.5115999999999996</v>
      </c>
      <c r="Z506" s="100">
        <f t="shared" si="184"/>
        <v>-0.59314188550916291</v>
      </c>
      <c r="AA506" s="8"/>
      <c r="AB506" s="8"/>
    </row>
    <row r="507" spans="1:28" x14ac:dyDescent="0.25">
      <c r="A507" s="174" t="s">
        <v>278</v>
      </c>
      <c r="B507" s="142" t="str">
        <f t="shared" si="162"/>
        <v>THYROID, PARATHYROID &amp; THYROGLOSSAL PROCEDURES W CC</v>
      </c>
      <c r="C507" s="143">
        <f t="shared" si="163"/>
        <v>31</v>
      </c>
      <c r="D507" s="143">
        <f t="shared" si="164"/>
        <v>0</v>
      </c>
      <c r="E507" s="143">
        <f t="shared" si="165"/>
        <v>29253.27</v>
      </c>
      <c r="F507" s="143">
        <f t="shared" si="166"/>
        <v>17852.36</v>
      </c>
      <c r="G507" s="159">
        <f t="shared" si="167"/>
        <v>2.1</v>
      </c>
      <c r="H507" s="98"/>
      <c r="I507" s="208">
        <f t="shared" si="168"/>
        <v>29</v>
      </c>
      <c r="J507" s="144">
        <f t="shared" si="169"/>
        <v>25199.040000000001</v>
      </c>
      <c r="K507" s="144">
        <f t="shared" si="170"/>
        <v>8199.2800000000007</v>
      </c>
      <c r="L507" s="145">
        <f t="shared" si="171"/>
        <v>1.93</v>
      </c>
      <c r="M507" s="145">
        <f t="shared" si="172"/>
        <v>1.44</v>
      </c>
      <c r="N507" s="145">
        <f t="shared" si="173"/>
        <v>1.61</v>
      </c>
      <c r="O507" s="146">
        <f t="shared" si="174"/>
        <v>1</v>
      </c>
      <c r="P507" s="147">
        <f t="shared" si="175"/>
        <v>1.0361</v>
      </c>
      <c r="Q507" s="147">
        <f t="shared" si="176"/>
        <v>1.0580000000000001</v>
      </c>
      <c r="R507" s="161" t="str">
        <f t="shared" si="177"/>
        <v>A</v>
      </c>
      <c r="S507" s="98"/>
      <c r="T507" s="185" t="str">
        <f t="shared" si="178"/>
        <v>A</v>
      </c>
      <c r="U507" s="147">
        <f t="shared" si="179"/>
        <v>1.643</v>
      </c>
      <c r="V507" s="147">
        <f t="shared" si="180"/>
        <v>1.4843</v>
      </c>
      <c r="W507" s="147">
        <f t="shared" si="181"/>
        <v>1.4843</v>
      </c>
      <c r="X507" s="147">
        <f t="shared" si="182"/>
        <v>0</v>
      </c>
      <c r="Y507" s="104">
        <f t="shared" si="183"/>
        <v>-0.15870000000000006</v>
      </c>
      <c r="Z507" s="101">
        <f t="shared" si="184"/>
        <v>-9.6591600730371305E-2</v>
      </c>
      <c r="AA507" s="8"/>
      <c r="AB507" s="8"/>
    </row>
    <row r="508" spans="1:28" x14ac:dyDescent="0.25">
      <c r="A508" s="172" t="s">
        <v>279</v>
      </c>
      <c r="B508" s="52" t="str">
        <f t="shared" si="162"/>
        <v>THYROID, PARATHYROID &amp; THYROGLOSSAL PROCEDURES W/O CC/MCC</v>
      </c>
      <c r="C508" s="49">
        <f t="shared" si="163"/>
        <v>86</v>
      </c>
      <c r="D508" s="49">
        <f t="shared" si="164"/>
        <v>0</v>
      </c>
      <c r="E508" s="49">
        <f t="shared" si="165"/>
        <v>21480.35</v>
      </c>
      <c r="F508" s="49">
        <f t="shared" si="166"/>
        <v>10515.57</v>
      </c>
      <c r="G508" s="158">
        <f t="shared" si="167"/>
        <v>1.37</v>
      </c>
      <c r="H508" s="98"/>
      <c r="I508" s="207">
        <f t="shared" si="168"/>
        <v>84</v>
      </c>
      <c r="J508" s="108">
        <f t="shared" si="169"/>
        <v>20112.68</v>
      </c>
      <c r="K508" s="108">
        <f t="shared" si="170"/>
        <v>5487.99</v>
      </c>
      <c r="L508" s="106">
        <f t="shared" si="171"/>
        <v>1.29</v>
      </c>
      <c r="M508" s="106">
        <f t="shared" si="172"/>
        <v>0.72</v>
      </c>
      <c r="N508" s="106">
        <f t="shared" si="173"/>
        <v>1.18</v>
      </c>
      <c r="O508" s="12">
        <f t="shared" si="174"/>
        <v>1</v>
      </c>
      <c r="P508" s="102">
        <f t="shared" si="175"/>
        <v>0.82699999999999996</v>
      </c>
      <c r="Q508" s="102">
        <f t="shared" si="176"/>
        <v>0.84450000000000003</v>
      </c>
      <c r="R508" s="160" t="str">
        <f t="shared" si="177"/>
        <v>A</v>
      </c>
      <c r="S508" s="98"/>
      <c r="T508" s="184" t="str">
        <f t="shared" si="178"/>
        <v>A</v>
      </c>
      <c r="U508" s="102">
        <f t="shared" si="179"/>
        <v>1.1819999999999999</v>
      </c>
      <c r="V508" s="102">
        <f t="shared" si="180"/>
        <v>1.1847000000000001</v>
      </c>
      <c r="W508" s="102">
        <f t="shared" si="181"/>
        <v>1.1847000000000001</v>
      </c>
      <c r="X508" s="102">
        <f t="shared" si="182"/>
        <v>0</v>
      </c>
      <c r="Y508" s="103">
        <f t="shared" si="183"/>
        <v>2.7000000000001467E-3</v>
      </c>
      <c r="Z508" s="100">
        <f t="shared" si="184"/>
        <v>2.2842639593909871E-3</v>
      </c>
      <c r="AA508" s="8"/>
      <c r="AB508" s="8"/>
    </row>
    <row r="509" spans="1:28" x14ac:dyDescent="0.25">
      <c r="A509" s="172" t="s">
        <v>280</v>
      </c>
      <c r="B509" s="52" t="str">
        <f t="shared" si="162"/>
        <v>OTHER ENDOCRINE, NUTRIT &amp; METAB O.R. PROC W MCC</v>
      </c>
      <c r="C509" s="49">
        <f t="shared" si="163"/>
        <v>18</v>
      </c>
      <c r="D509" s="49">
        <f t="shared" si="164"/>
        <v>2</v>
      </c>
      <c r="E509" s="49">
        <f t="shared" si="165"/>
        <v>82821.070000000007</v>
      </c>
      <c r="F509" s="49">
        <f t="shared" si="166"/>
        <v>85417.91</v>
      </c>
      <c r="G509" s="158">
        <f t="shared" si="167"/>
        <v>18.440000000000001</v>
      </c>
      <c r="H509" s="98"/>
      <c r="I509" s="207">
        <f t="shared" si="168"/>
        <v>17</v>
      </c>
      <c r="J509" s="108">
        <f t="shared" si="169"/>
        <v>64221.2</v>
      </c>
      <c r="K509" s="108">
        <f t="shared" si="170"/>
        <v>38706.75</v>
      </c>
      <c r="L509" s="106">
        <f t="shared" si="171"/>
        <v>11.65</v>
      </c>
      <c r="M509" s="106">
        <f t="shared" si="172"/>
        <v>10.74</v>
      </c>
      <c r="N509" s="106">
        <f t="shared" si="173"/>
        <v>8.5500000000000007</v>
      </c>
      <c r="O509" s="12">
        <f t="shared" si="174"/>
        <v>1</v>
      </c>
      <c r="P509" s="102">
        <f t="shared" si="175"/>
        <v>2.6406000000000001</v>
      </c>
      <c r="Q509" s="102">
        <f t="shared" si="176"/>
        <v>2.3292999999999999</v>
      </c>
      <c r="R509" s="160" t="str">
        <f t="shared" si="177"/>
        <v>A</v>
      </c>
      <c r="S509" s="98"/>
      <c r="T509" s="184" t="str">
        <f t="shared" si="178"/>
        <v>A</v>
      </c>
      <c r="U509" s="102">
        <f t="shared" si="179"/>
        <v>3.2427999999999999</v>
      </c>
      <c r="V509" s="102">
        <f t="shared" si="180"/>
        <v>3.2677999999999998</v>
      </c>
      <c r="W509" s="102">
        <f t="shared" si="181"/>
        <v>3.2677999999999998</v>
      </c>
      <c r="X509" s="102">
        <f t="shared" si="182"/>
        <v>0</v>
      </c>
      <c r="Y509" s="103">
        <f t="shared" si="183"/>
        <v>2.4999999999999911E-2</v>
      </c>
      <c r="Z509" s="100">
        <f t="shared" si="184"/>
        <v>7.7093869495497448E-3</v>
      </c>
      <c r="AA509" s="8"/>
      <c r="AB509" s="8"/>
    </row>
    <row r="510" spans="1:28" x14ac:dyDescent="0.25">
      <c r="A510" s="172" t="s">
        <v>281</v>
      </c>
      <c r="B510" s="52" t="str">
        <f t="shared" si="162"/>
        <v>OTHER ENDOCRINE, NUTRIT &amp; METAB O.R. PROC W CC</v>
      </c>
      <c r="C510" s="49">
        <f t="shared" si="163"/>
        <v>47</v>
      </c>
      <c r="D510" s="49">
        <f t="shared" si="164"/>
        <v>2</v>
      </c>
      <c r="E510" s="49">
        <f t="shared" si="165"/>
        <v>36734.99</v>
      </c>
      <c r="F510" s="49">
        <f t="shared" si="166"/>
        <v>16059.51</v>
      </c>
      <c r="G510" s="158">
        <f t="shared" si="167"/>
        <v>7.09</v>
      </c>
      <c r="H510" s="98"/>
      <c r="I510" s="207">
        <f t="shared" si="168"/>
        <v>45</v>
      </c>
      <c r="J510" s="108">
        <f t="shared" si="169"/>
        <v>34894.089999999997</v>
      </c>
      <c r="K510" s="108">
        <f t="shared" si="170"/>
        <v>13774.17</v>
      </c>
      <c r="L510" s="106">
        <f t="shared" si="171"/>
        <v>6.82</v>
      </c>
      <c r="M510" s="106">
        <f t="shared" si="172"/>
        <v>3.23</v>
      </c>
      <c r="N510" s="106">
        <f t="shared" si="173"/>
        <v>5.95</v>
      </c>
      <c r="O510" s="12">
        <f t="shared" si="174"/>
        <v>1</v>
      </c>
      <c r="P510" s="102">
        <f t="shared" si="175"/>
        <v>1.4347000000000001</v>
      </c>
      <c r="Q510" s="102">
        <f t="shared" si="176"/>
        <v>1.4986999999999999</v>
      </c>
      <c r="R510" s="160" t="str">
        <f t="shared" si="177"/>
        <v>AP</v>
      </c>
      <c r="S510" s="98"/>
      <c r="T510" s="184" t="str">
        <f t="shared" si="178"/>
        <v>A</v>
      </c>
      <c r="U510" s="102">
        <f t="shared" si="179"/>
        <v>2.0703</v>
      </c>
      <c r="V510" s="102">
        <f t="shared" si="180"/>
        <v>2.1025</v>
      </c>
      <c r="W510" s="102">
        <f t="shared" si="181"/>
        <v>2.1025</v>
      </c>
      <c r="X510" s="102">
        <f t="shared" si="182"/>
        <v>0</v>
      </c>
      <c r="Y510" s="103">
        <f t="shared" si="183"/>
        <v>3.2200000000000006E-2</v>
      </c>
      <c r="Z510" s="100">
        <f t="shared" si="184"/>
        <v>1.5553301453895574E-2</v>
      </c>
      <c r="AA510" s="8"/>
      <c r="AB510" s="8"/>
    </row>
    <row r="511" spans="1:28" x14ac:dyDescent="0.25">
      <c r="A511" s="172" t="s">
        <v>282</v>
      </c>
      <c r="B511" s="52" t="str">
        <f t="shared" si="162"/>
        <v>OTHER ENDOCRINE, NUTRIT &amp; METAB O.R. PROC W/O CC/MCC</v>
      </c>
      <c r="C511" s="49">
        <f t="shared" si="163"/>
        <v>3</v>
      </c>
      <c r="D511" s="49">
        <f t="shared" si="164"/>
        <v>0</v>
      </c>
      <c r="E511" s="49">
        <f t="shared" si="165"/>
        <v>27029.38</v>
      </c>
      <c r="F511" s="49">
        <f t="shared" si="166"/>
        <v>9319.9599999999991</v>
      </c>
      <c r="G511" s="158">
        <f t="shared" si="167"/>
        <v>2</v>
      </c>
      <c r="H511" s="98"/>
      <c r="I511" s="207">
        <f t="shared" si="168"/>
        <v>3</v>
      </c>
      <c r="J511" s="108">
        <f t="shared" si="169"/>
        <v>27029.38</v>
      </c>
      <c r="K511" s="108">
        <f t="shared" si="170"/>
        <v>9319.9599999999991</v>
      </c>
      <c r="L511" s="106">
        <f t="shared" si="171"/>
        <v>3.6</v>
      </c>
      <c r="M511" s="106">
        <f t="shared" si="172"/>
        <v>1.41</v>
      </c>
      <c r="N511" s="106">
        <f t="shared" si="173"/>
        <v>2.9</v>
      </c>
      <c r="O511" s="12">
        <f t="shared" si="174"/>
        <v>0</v>
      </c>
      <c r="P511" s="102">
        <f t="shared" si="175"/>
        <v>1.1113999999999999</v>
      </c>
      <c r="Q511" s="102">
        <f t="shared" si="176"/>
        <v>1.0613999999999999</v>
      </c>
      <c r="R511" s="160" t="str">
        <f t="shared" si="177"/>
        <v>MP</v>
      </c>
      <c r="S511" s="98"/>
      <c r="T511" s="184" t="str">
        <f t="shared" si="178"/>
        <v>M</v>
      </c>
      <c r="U511" s="102">
        <f t="shared" si="179"/>
        <v>1.4839</v>
      </c>
      <c r="V511" s="102">
        <f t="shared" si="180"/>
        <v>1.4890000000000001</v>
      </c>
      <c r="W511" s="102">
        <f t="shared" si="181"/>
        <v>1.4890000000000001</v>
      </c>
      <c r="X511" s="102">
        <f t="shared" si="182"/>
        <v>0</v>
      </c>
      <c r="Y511" s="103">
        <f t="shared" si="183"/>
        <v>5.1000000000001044E-3</v>
      </c>
      <c r="Z511" s="100">
        <f t="shared" si="184"/>
        <v>3.4368892782533221E-3</v>
      </c>
      <c r="AA511" s="8"/>
      <c r="AB511" s="8"/>
    </row>
    <row r="512" spans="1:28" x14ac:dyDescent="0.25">
      <c r="A512" s="174" t="s">
        <v>283</v>
      </c>
      <c r="B512" s="142" t="str">
        <f t="shared" si="162"/>
        <v>DIABETES W MCC</v>
      </c>
      <c r="C512" s="143">
        <f t="shared" si="163"/>
        <v>264</v>
      </c>
      <c r="D512" s="143">
        <f t="shared" si="164"/>
        <v>21</v>
      </c>
      <c r="E512" s="143">
        <f t="shared" si="165"/>
        <v>26456.99</v>
      </c>
      <c r="F512" s="143">
        <f t="shared" si="166"/>
        <v>18740.87</v>
      </c>
      <c r="G512" s="159">
        <f t="shared" si="167"/>
        <v>4.8099999999999996</v>
      </c>
      <c r="H512" s="98"/>
      <c r="I512" s="208">
        <f t="shared" si="168"/>
        <v>261</v>
      </c>
      <c r="J512" s="144">
        <f t="shared" si="169"/>
        <v>25485.05</v>
      </c>
      <c r="K512" s="144">
        <f t="shared" si="170"/>
        <v>16277.08</v>
      </c>
      <c r="L512" s="145">
        <f t="shared" si="171"/>
        <v>4.6900000000000004</v>
      </c>
      <c r="M512" s="145">
        <f t="shared" si="172"/>
        <v>3.2</v>
      </c>
      <c r="N512" s="145">
        <f t="shared" si="173"/>
        <v>3.83</v>
      </c>
      <c r="O512" s="146">
        <f t="shared" si="174"/>
        <v>1</v>
      </c>
      <c r="P512" s="147">
        <f t="shared" si="175"/>
        <v>1.0479000000000001</v>
      </c>
      <c r="Q512" s="147">
        <f t="shared" si="176"/>
        <v>1.0701000000000001</v>
      </c>
      <c r="R512" s="161" t="str">
        <f t="shared" si="177"/>
        <v>A</v>
      </c>
      <c r="S512" s="98"/>
      <c r="T512" s="185" t="str">
        <f t="shared" si="178"/>
        <v>A</v>
      </c>
      <c r="U512" s="147">
        <f t="shared" si="179"/>
        <v>1.4746999999999999</v>
      </c>
      <c r="V512" s="147">
        <f t="shared" si="180"/>
        <v>1.5012000000000001</v>
      </c>
      <c r="W512" s="147">
        <f t="shared" si="181"/>
        <v>1.5012000000000001</v>
      </c>
      <c r="X512" s="147">
        <f t="shared" si="182"/>
        <v>0</v>
      </c>
      <c r="Y512" s="104">
        <f t="shared" si="183"/>
        <v>2.650000000000019E-2</v>
      </c>
      <c r="Z512" s="101">
        <f t="shared" si="184"/>
        <v>1.7969756560656535E-2</v>
      </c>
      <c r="AA512" s="8"/>
      <c r="AB512" s="8"/>
    </row>
    <row r="513" spans="1:28" x14ac:dyDescent="0.25">
      <c r="A513" s="172" t="s">
        <v>284</v>
      </c>
      <c r="B513" s="52" t="str">
        <f t="shared" si="162"/>
        <v>DIABETES W CC</v>
      </c>
      <c r="C513" s="49">
        <f t="shared" si="163"/>
        <v>876</v>
      </c>
      <c r="D513" s="49">
        <f t="shared" si="164"/>
        <v>22</v>
      </c>
      <c r="E513" s="49">
        <f t="shared" si="165"/>
        <v>15962.44</v>
      </c>
      <c r="F513" s="49">
        <f t="shared" si="166"/>
        <v>10168.23</v>
      </c>
      <c r="G513" s="158">
        <f t="shared" si="167"/>
        <v>3.32</v>
      </c>
      <c r="H513" s="98"/>
      <c r="I513" s="207">
        <f t="shared" si="168"/>
        <v>863</v>
      </c>
      <c r="J513" s="108">
        <f t="shared" si="169"/>
        <v>15265.94</v>
      </c>
      <c r="K513" s="108">
        <f t="shared" si="170"/>
        <v>8183.44</v>
      </c>
      <c r="L513" s="106">
        <f t="shared" si="171"/>
        <v>3.15</v>
      </c>
      <c r="M513" s="106">
        <f t="shared" si="172"/>
        <v>2.02</v>
      </c>
      <c r="N513" s="106">
        <f t="shared" si="173"/>
        <v>2.63</v>
      </c>
      <c r="O513" s="12">
        <f t="shared" si="174"/>
        <v>1</v>
      </c>
      <c r="P513" s="102">
        <f t="shared" si="175"/>
        <v>0.62770000000000004</v>
      </c>
      <c r="Q513" s="102">
        <f t="shared" si="176"/>
        <v>0.6079</v>
      </c>
      <c r="R513" s="160" t="str">
        <f t="shared" si="177"/>
        <v>A</v>
      </c>
      <c r="S513" s="98"/>
      <c r="T513" s="184" t="str">
        <f t="shared" si="178"/>
        <v>A</v>
      </c>
      <c r="U513" s="102">
        <f t="shared" si="179"/>
        <v>0.85260000000000002</v>
      </c>
      <c r="V513" s="102">
        <f t="shared" si="180"/>
        <v>0.8528</v>
      </c>
      <c r="W513" s="102">
        <f t="shared" si="181"/>
        <v>0.8528</v>
      </c>
      <c r="X513" s="102">
        <f t="shared" si="182"/>
        <v>0</v>
      </c>
      <c r="Y513" s="103">
        <f t="shared" si="183"/>
        <v>1.9999999999997797E-4</v>
      </c>
      <c r="Z513" s="100">
        <f t="shared" si="184"/>
        <v>2.3457658925636637E-4</v>
      </c>
      <c r="AA513" s="8"/>
      <c r="AB513" s="8"/>
    </row>
    <row r="514" spans="1:28" x14ac:dyDescent="0.25">
      <c r="A514" s="172" t="s">
        <v>285</v>
      </c>
      <c r="B514" s="52" t="str">
        <f t="shared" si="162"/>
        <v>DIABETES W/O CC/MCC</v>
      </c>
      <c r="C514" s="49">
        <f t="shared" si="163"/>
        <v>527</v>
      </c>
      <c r="D514" s="49">
        <f t="shared" si="164"/>
        <v>4</v>
      </c>
      <c r="E514" s="49">
        <f t="shared" si="165"/>
        <v>11233.84</v>
      </c>
      <c r="F514" s="49">
        <f t="shared" si="166"/>
        <v>6341.48</v>
      </c>
      <c r="G514" s="158">
        <f t="shared" si="167"/>
        <v>2.0699999999999998</v>
      </c>
      <c r="H514" s="98"/>
      <c r="I514" s="207">
        <f t="shared" si="168"/>
        <v>516</v>
      </c>
      <c r="J514" s="108">
        <f t="shared" si="169"/>
        <v>10744.77</v>
      </c>
      <c r="K514" s="108">
        <f t="shared" si="170"/>
        <v>5405.51</v>
      </c>
      <c r="L514" s="106">
        <f t="shared" si="171"/>
        <v>2</v>
      </c>
      <c r="M514" s="106">
        <f t="shared" si="172"/>
        <v>1.1200000000000001</v>
      </c>
      <c r="N514" s="106">
        <f t="shared" si="173"/>
        <v>1.76</v>
      </c>
      <c r="O514" s="12">
        <f t="shared" si="174"/>
        <v>1</v>
      </c>
      <c r="P514" s="102">
        <f t="shared" si="175"/>
        <v>0.44180000000000003</v>
      </c>
      <c r="Q514" s="102">
        <f t="shared" si="176"/>
        <v>0.45119999999999999</v>
      </c>
      <c r="R514" s="160" t="str">
        <f t="shared" si="177"/>
        <v>A</v>
      </c>
      <c r="S514" s="98"/>
      <c r="T514" s="184" t="str">
        <f t="shared" si="178"/>
        <v>A</v>
      </c>
      <c r="U514" s="102">
        <f t="shared" si="179"/>
        <v>0.62839999999999996</v>
      </c>
      <c r="V514" s="102">
        <f t="shared" si="180"/>
        <v>0.63300000000000001</v>
      </c>
      <c r="W514" s="102">
        <f t="shared" si="181"/>
        <v>0.63300000000000001</v>
      </c>
      <c r="X514" s="102">
        <f t="shared" si="182"/>
        <v>0</v>
      </c>
      <c r="Y514" s="103">
        <f t="shared" si="183"/>
        <v>4.6000000000000485E-3</v>
      </c>
      <c r="Z514" s="100">
        <f t="shared" si="184"/>
        <v>7.3201782304265573E-3</v>
      </c>
      <c r="AA514" s="8"/>
      <c r="AB514" s="8"/>
    </row>
    <row r="515" spans="1:28" x14ac:dyDescent="0.25">
      <c r="A515" s="172" t="s">
        <v>286</v>
      </c>
      <c r="B515" s="52" t="str">
        <f t="shared" si="162"/>
        <v>MISC DISORDERS OF NUTRITION,METABOLISM,FLUIDS/ELECTROLYTES W MCC</v>
      </c>
      <c r="C515" s="49">
        <f t="shared" si="163"/>
        <v>208</v>
      </c>
      <c r="D515" s="49">
        <f t="shared" si="164"/>
        <v>11</v>
      </c>
      <c r="E515" s="49">
        <f t="shared" si="165"/>
        <v>25188.87</v>
      </c>
      <c r="F515" s="49">
        <f t="shared" si="166"/>
        <v>19487.32</v>
      </c>
      <c r="G515" s="158">
        <f t="shared" si="167"/>
        <v>4.97</v>
      </c>
      <c r="H515" s="98"/>
      <c r="I515" s="207">
        <f t="shared" si="168"/>
        <v>202</v>
      </c>
      <c r="J515" s="108">
        <f t="shared" si="169"/>
        <v>23119.38</v>
      </c>
      <c r="K515" s="108">
        <f t="shared" si="170"/>
        <v>15422.1</v>
      </c>
      <c r="L515" s="106">
        <f t="shared" si="171"/>
        <v>4.6399999999999997</v>
      </c>
      <c r="M515" s="106">
        <f t="shared" si="172"/>
        <v>3.62</v>
      </c>
      <c r="N515" s="106">
        <f t="shared" si="173"/>
        <v>3.57</v>
      </c>
      <c r="O515" s="12">
        <f t="shared" si="174"/>
        <v>1</v>
      </c>
      <c r="P515" s="102">
        <f t="shared" si="175"/>
        <v>0.9506</v>
      </c>
      <c r="Q515" s="102">
        <f t="shared" si="176"/>
        <v>0.97070000000000001</v>
      </c>
      <c r="R515" s="160" t="str">
        <f t="shared" si="177"/>
        <v>A</v>
      </c>
      <c r="S515" s="98"/>
      <c r="T515" s="184" t="str">
        <f t="shared" si="178"/>
        <v>A</v>
      </c>
      <c r="U515" s="102">
        <f t="shared" si="179"/>
        <v>1.2349000000000001</v>
      </c>
      <c r="V515" s="102">
        <f t="shared" si="180"/>
        <v>1.3617999999999999</v>
      </c>
      <c r="W515" s="102">
        <f t="shared" si="181"/>
        <v>1.3617999999999999</v>
      </c>
      <c r="X515" s="102">
        <f t="shared" si="182"/>
        <v>0</v>
      </c>
      <c r="Y515" s="103">
        <f t="shared" si="183"/>
        <v>0.12689999999999979</v>
      </c>
      <c r="Z515" s="100">
        <f t="shared" si="184"/>
        <v>0.10276135719491439</v>
      </c>
      <c r="AA515" s="8"/>
      <c r="AB515" s="8"/>
    </row>
    <row r="516" spans="1:28" x14ac:dyDescent="0.25">
      <c r="A516" s="172" t="s">
        <v>287</v>
      </c>
      <c r="B516" s="52" t="str">
        <f t="shared" si="162"/>
        <v>MISC DISORDERS OF NUTRITION,METABOLISM,FLUIDS/ELECTROLYTES W/O MCC</v>
      </c>
      <c r="C516" s="49">
        <f t="shared" si="163"/>
        <v>598</v>
      </c>
      <c r="D516" s="49">
        <f t="shared" si="164"/>
        <v>20</v>
      </c>
      <c r="E516" s="49">
        <f t="shared" si="165"/>
        <v>13520.06</v>
      </c>
      <c r="F516" s="49">
        <f t="shared" si="166"/>
        <v>11454.95</v>
      </c>
      <c r="G516" s="158">
        <f t="shared" si="167"/>
        <v>3.12</v>
      </c>
      <c r="H516" s="98"/>
      <c r="I516" s="207">
        <f t="shared" si="168"/>
        <v>588</v>
      </c>
      <c r="J516" s="108">
        <f t="shared" si="169"/>
        <v>12569.46</v>
      </c>
      <c r="K516" s="108">
        <f t="shared" si="170"/>
        <v>8650.7999999999993</v>
      </c>
      <c r="L516" s="106">
        <f t="shared" si="171"/>
        <v>2.99</v>
      </c>
      <c r="M516" s="106">
        <f t="shared" si="172"/>
        <v>2.16</v>
      </c>
      <c r="N516" s="106">
        <f t="shared" si="173"/>
        <v>2.42</v>
      </c>
      <c r="O516" s="12">
        <f t="shared" si="174"/>
        <v>1</v>
      </c>
      <c r="P516" s="102">
        <f t="shared" si="175"/>
        <v>0.51680000000000004</v>
      </c>
      <c r="Q516" s="102">
        <f t="shared" si="176"/>
        <v>0.52780000000000005</v>
      </c>
      <c r="R516" s="160" t="str">
        <f t="shared" si="177"/>
        <v>A</v>
      </c>
      <c r="S516" s="98"/>
      <c r="T516" s="184" t="str">
        <f t="shared" si="178"/>
        <v>A</v>
      </c>
      <c r="U516" s="102">
        <f t="shared" si="179"/>
        <v>0.72019999999999995</v>
      </c>
      <c r="V516" s="102">
        <f t="shared" si="180"/>
        <v>0.74050000000000005</v>
      </c>
      <c r="W516" s="102">
        <f t="shared" si="181"/>
        <v>0.74050000000000005</v>
      </c>
      <c r="X516" s="102">
        <f t="shared" si="182"/>
        <v>0</v>
      </c>
      <c r="Y516" s="103">
        <f t="shared" si="183"/>
        <v>2.0300000000000096E-2</v>
      </c>
      <c r="Z516" s="100">
        <f t="shared" si="184"/>
        <v>2.8186614829214241E-2</v>
      </c>
      <c r="AA516" s="8"/>
      <c r="AB516" s="8"/>
    </row>
    <row r="517" spans="1:28" x14ac:dyDescent="0.25">
      <c r="A517" s="174" t="s">
        <v>288</v>
      </c>
      <c r="B517" s="142" t="str">
        <f t="shared" si="162"/>
        <v>INBORN AND OTHER DISORDERS OF METABOLISM</v>
      </c>
      <c r="C517" s="143">
        <f t="shared" si="163"/>
        <v>25</v>
      </c>
      <c r="D517" s="143">
        <f t="shared" si="164"/>
        <v>2</v>
      </c>
      <c r="E517" s="143">
        <f t="shared" si="165"/>
        <v>73609.86</v>
      </c>
      <c r="F517" s="143">
        <f t="shared" si="166"/>
        <v>156022.74</v>
      </c>
      <c r="G517" s="159">
        <f t="shared" si="167"/>
        <v>10.84</v>
      </c>
      <c r="H517" s="98"/>
      <c r="I517" s="208">
        <f t="shared" si="168"/>
        <v>22</v>
      </c>
      <c r="J517" s="144">
        <f t="shared" si="169"/>
        <v>16452.990000000002</v>
      </c>
      <c r="K517" s="144">
        <f t="shared" si="170"/>
        <v>7614.62</v>
      </c>
      <c r="L517" s="145">
        <f t="shared" si="171"/>
        <v>2.95</v>
      </c>
      <c r="M517" s="145">
        <f t="shared" si="172"/>
        <v>1.87</v>
      </c>
      <c r="N517" s="145">
        <f t="shared" si="173"/>
        <v>2.4</v>
      </c>
      <c r="O517" s="146">
        <f t="shared" si="174"/>
        <v>1</v>
      </c>
      <c r="P517" s="147">
        <f t="shared" si="175"/>
        <v>0.67649999999999999</v>
      </c>
      <c r="Q517" s="147">
        <f t="shared" si="176"/>
        <v>0.20830000000000001</v>
      </c>
      <c r="R517" s="161" t="str">
        <f t="shared" si="177"/>
        <v>A</v>
      </c>
      <c r="S517" s="98"/>
      <c r="T517" s="185" t="str">
        <f t="shared" si="178"/>
        <v>A</v>
      </c>
      <c r="U517" s="147">
        <f t="shared" si="179"/>
        <v>0.4451</v>
      </c>
      <c r="V517" s="147">
        <f t="shared" si="180"/>
        <v>0.29220000000000002</v>
      </c>
      <c r="W517" s="147">
        <f t="shared" si="181"/>
        <v>0.29220000000000002</v>
      </c>
      <c r="X517" s="147">
        <f t="shared" si="182"/>
        <v>0</v>
      </c>
      <c r="Y517" s="104">
        <f t="shared" si="183"/>
        <v>-0.15289999999999998</v>
      </c>
      <c r="Z517" s="101">
        <f t="shared" si="184"/>
        <v>-0.34351831049202425</v>
      </c>
      <c r="AA517" s="8"/>
      <c r="AB517" s="8"/>
    </row>
    <row r="518" spans="1:28" x14ac:dyDescent="0.25">
      <c r="A518" s="172" t="s">
        <v>289</v>
      </c>
      <c r="B518" s="52" t="str">
        <f t="shared" si="162"/>
        <v>ENDOCRINE DISORDERS W MCC</v>
      </c>
      <c r="C518" s="49">
        <f t="shared" si="163"/>
        <v>26</v>
      </c>
      <c r="D518" s="49">
        <f t="shared" si="164"/>
        <v>5</v>
      </c>
      <c r="E518" s="49">
        <f t="shared" si="165"/>
        <v>22967.56</v>
      </c>
      <c r="F518" s="49">
        <f t="shared" si="166"/>
        <v>10972.27</v>
      </c>
      <c r="G518" s="158">
        <f t="shared" si="167"/>
        <v>4.38</v>
      </c>
      <c r="H518" s="98"/>
      <c r="I518" s="207">
        <f t="shared" si="168"/>
        <v>24</v>
      </c>
      <c r="J518" s="108">
        <f t="shared" si="169"/>
        <v>20542.39</v>
      </c>
      <c r="K518" s="108">
        <f t="shared" si="170"/>
        <v>7341.56</v>
      </c>
      <c r="L518" s="106">
        <f t="shared" si="171"/>
        <v>4.17</v>
      </c>
      <c r="M518" s="106">
        <f t="shared" si="172"/>
        <v>2.13</v>
      </c>
      <c r="N518" s="106">
        <f t="shared" si="173"/>
        <v>3.62</v>
      </c>
      <c r="O518" s="12">
        <f t="shared" si="174"/>
        <v>1</v>
      </c>
      <c r="P518" s="102">
        <f t="shared" si="175"/>
        <v>0.84460000000000002</v>
      </c>
      <c r="Q518" s="102">
        <f t="shared" si="176"/>
        <v>0.86240000000000006</v>
      </c>
      <c r="R518" s="160" t="str">
        <f t="shared" si="177"/>
        <v>A</v>
      </c>
      <c r="S518" s="98"/>
      <c r="T518" s="184" t="str">
        <f t="shared" si="178"/>
        <v>A</v>
      </c>
      <c r="U518" s="102">
        <f t="shared" si="179"/>
        <v>1.6936</v>
      </c>
      <c r="V518" s="102">
        <f t="shared" si="180"/>
        <v>1.2099</v>
      </c>
      <c r="W518" s="102">
        <f t="shared" si="181"/>
        <v>1.2099</v>
      </c>
      <c r="X518" s="102">
        <f t="shared" si="182"/>
        <v>0</v>
      </c>
      <c r="Y518" s="103">
        <f t="shared" si="183"/>
        <v>-0.48370000000000002</v>
      </c>
      <c r="Z518" s="100">
        <f t="shared" si="184"/>
        <v>-0.28560462919225321</v>
      </c>
      <c r="AA518" s="8"/>
      <c r="AB518" s="8"/>
    </row>
    <row r="519" spans="1:28" x14ac:dyDescent="0.25">
      <c r="A519" s="172" t="s">
        <v>290</v>
      </c>
      <c r="B519" s="52" t="str">
        <f t="shared" si="162"/>
        <v>ENDOCRINE DISORDERS W CC</v>
      </c>
      <c r="C519" s="49">
        <f t="shared" si="163"/>
        <v>63</v>
      </c>
      <c r="D519" s="49">
        <f t="shared" si="164"/>
        <v>2</v>
      </c>
      <c r="E519" s="49">
        <f t="shared" si="165"/>
        <v>20047.21</v>
      </c>
      <c r="F519" s="49">
        <f t="shared" si="166"/>
        <v>16639.259999999998</v>
      </c>
      <c r="G519" s="158">
        <f t="shared" si="167"/>
        <v>4.1399999999999997</v>
      </c>
      <c r="H519" s="98"/>
      <c r="I519" s="207">
        <f t="shared" si="168"/>
        <v>61</v>
      </c>
      <c r="J519" s="108">
        <f t="shared" si="169"/>
        <v>17779.48</v>
      </c>
      <c r="K519" s="108">
        <f t="shared" si="170"/>
        <v>11132.71</v>
      </c>
      <c r="L519" s="106">
        <f t="shared" si="171"/>
        <v>3.7</v>
      </c>
      <c r="M519" s="106">
        <f t="shared" si="172"/>
        <v>2.3199999999999998</v>
      </c>
      <c r="N519" s="106">
        <f t="shared" si="173"/>
        <v>3.12</v>
      </c>
      <c r="O519" s="12">
        <f t="shared" si="174"/>
        <v>1</v>
      </c>
      <c r="P519" s="102">
        <f t="shared" si="175"/>
        <v>0.73099999999999998</v>
      </c>
      <c r="Q519" s="102">
        <f t="shared" si="176"/>
        <v>0.74650000000000005</v>
      </c>
      <c r="R519" s="160" t="str">
        <f t="shared" si="177"/>
        <v>A</v>
      </c>
      <c r="S519" s="98"/>
      <c r="T519" s="184" t="str">
        <f t="shared" si="178"/>
        <v>A</v>
      </c>
      <c r="U519" s="102">
        <f t="shared" si="179"/>
        <v>0.82379999999999998</v>
      </c>
      <c r="V519" s="102">
        <f t="shared" si="180"/>
        <v>1.0472999999999999</v>
      </c>
      <c r="W519" s="102">
        <f t="shared" si="181"/>
        <v>1.0472999999999999</v>
      </c>
      <c r="X519" s="102">
        <f t="shared" si="182"/>
        <v>0</v>
      </c>
      <c r="Y519" s="103">
        <f t="shared" si="183"/>
        <v>0.22349999999999992</v>
      </c>
      <c r="Z519" s="100">
        <f t="shared" si="184"/>
        <v>0.27130371449380908</v>
      </c>
      <c r="AA519" s="8"/>
      <c r="AB519" s="8"/>
    </row>
    <row r="520" spans="1:28" x14ac:dyDescent="0.25">
      <c r="A520" s="172" t="s">
        <v>291</v>
      </c>
      <c r="B520" s="52" t="str">
        <f t="shared" ref="B520:B583" si="185">VLOOKUP($A520, Data_Tab, 6, FALSE)</f>
        <v>ENDOCRINE DISORDERS W/O CC/MCC</v>
      </c>
      <c r="C520" s="49">
        <f t="shared" ref="C520:C583" si="186">VLOOKUP($A520, Data_Tab, 8, FALSE)</f>
        <v>29</v>
      </c>
      <c r="D520" s="49">
        <f t="shared" ref="D520:D583" si="187">VLOOKUP($A520, Data_Tab, 9, FALSE)</f>
        <v>2</v>
      </c>
      <c r="E520" s="49">
        <f t="shared" ref="E520:E583" si="188">VLOOKUP($A520, Data_Tab, 12, FALSE)</f>
        <v>11728.95</v>
      </c>
      <c r="F520" s="49">
        <f t="shared" ref="F520:F583" si="189">VLOOKUP($A520, Data_Tab, 13, FALSE)</f>
        <v>8997.41</v>
      </c>
      <c r="G520" s="158">
        <f t="shared" ref="G520:G583" si="190">VLOOKUP($A520, Data_Tab, 14, FALSE)</f>
        <v>2.9</v>
      </c>
      <c r="H520" s="98"/>
      <c r="I520" s="207">
        <f t="shared" ref="I520:I583" si="191">VLOOKUP($A520, Data_Tab, 16, FALSE)</f>
        <v>28</v>
      </c>
      <c r="J520" s="108">
        <f t="shared" ref="J520:J583" si="192">VLOOKUP($A520, Data_Tab, 17, FALSE)</f>
        <v>10473.469999999999</v>
      </c>
      <c r="K520" s="108">
        <f t="shared" ref="K520:K583" si="193">VLOOKUP($A520, Data_Tab, 18, FALSE)</f>
        <v>6175.26</v>
      </c>
      <c r="L520" s="106">
        <f t="shared" ref="L520:L583" si="194">VLOOKUP($A520, Data_Tab, 19, FALSE)</f>
        <v>2.61</v>
      </c>
      <c r="M520" s="106">
        <f t="shared" ref="M520:M583" si="195">VLOOKUP($A520, Data_Tab, 20, FALSE)</f>
        <v>1.61</v>
      </c>
      <c r="N520" s="106">
        <f t="shared" ref="N520:N583" si="196">VLOOKUP($A520, Data_Tab, 21, FALSE)</f>
        <v>2.19</v>
      </c>
      <c r="O520" s="12">
        <f t="shared" ref="O520:O583" si="197">VLOOKUP($A520, Data_Tab, 22, FALSE)</f>
        <v>1</v>
      </c>
      <c r="P520" s="102">
        <f t="shared" ref="P520:P583" si="198">VLOOKUP($A520, Data_Tab, 23, FALSE)</f>
        <v>0.43059999999999998</v>
      </c>
      <c r="Q520" s="102">
        <f t="shared" ref="Q520:Q583" si="199">VLOOKUP($A520, Data_Tab, 32, FALSE)</f>
        <v>0.43969999999999998</v>
      </c>
      <c r="R520" s="160" t="str">
        <f t="shared" ref="R520:R583" si="200">VLOOKUP($A520, Data_Tab, 36, FALSE)</f>
        <v>A</v>
      </c>
      <c r="S520" s="98"/>
      <c r="T520" s="184" t="str">
        <f t="shared" ref="T520:T583" si="201">IFERROR(VLOOKUP($A520, Previous_Update, 5, FALSE), "")</f>
        <v>A</v>
      </c>
      <c r="U520" s="102">
        <f t="shared" ref="U520:U583" si="202">IFERROR(VLOOKUP($A520, Previous_Update, 4, FALSE), "")</f>
        <v>0.54810000000000003</v>
      </c>
      <c r="V520" s="102">
        <f t="shared" ref="V520:V583" si="203">IFERROR(VLOOKUP($A520, Data_Tab, 39, FALSE),"")</f>
        <v>0.6169</v>
      </c>
      <c r="W520" s="102">
        <f t="shared" si="181"/>
        <v>0.6169</v>
      </c>
      <c r="X520" s="102">
        <f t="shared" si="182"/>
        <v>0</v>
      </c>
      <c r="Y520" s="103">
        <f t="shared" si="183"/>
        <v>6.8799999999999972E-2</v>
      </c>
      <c r="Z520" s="100">
        <f t="shared" si="184"/>
        <v>0.12552453931764271</v>
      </c>
      <c r="AA520" s="8"/>
      <c r="AB520" s="8"/>
    </row>
    <row r="521" spans="1:28" x14ac:dyDescent="0.25">
      <c r="A521" s="172" t="s">
        <v>292</v>
      </c>
      <c r="B521" s="52" t="str">
        <f t="shared" si="185"/>
        <v>KIDNEY TRANSPLANT</v>
      </c>
      <c r="C521" s="49">
        <f t="shared" si="186"/>
        <v>0</v>
      </c>
      <c r="D521" s="49">
        <f t="shared" si="187"/>
        <v>0</v>
      </c>
      <c r="E521" s="49">
        <f t="shared" si="188"/>
        <v>0</v>
      </c>
      <c r="F521" s="49">
        <f t="shared" si="189"/>
        <v>0</v>
      </c>
      <c r="G521" s="158">
        <f t="shared" si="190"/>
        <v>0</v>
      </c>
      <c r="H521" s="98"/>
      <c r="I521" s="207">
        <f t="shared" si="191"/>
        <v>0</v>
      </c>
      <c r="J521" s="108">
        <f t="shared" si="192"/>
        <v>0</v>
      </c>
      <c r="K521" s="108">
        <f t="shared" si="193"/>
        <v>0</v>
      </c>
      <c r="L521" s="106">
        <f t="shared" si="194"/>
        <v>6.1</v>
      </c>
      <c r="M521" s="106">
        <f t="shared" si="195"/>
        <v>0</v>
      </c>
      <c r="N521" s="106">
        <f t="shared" si="196"/>
        <v>5.3</v>
      </c>
      <c r="O521" s="12">
        <f t="shared" si="197"/>
        <v>0</v>
      </c>
      <c r="P521" s="102">
        <f t="shared" si="198"/>
        <v>0</v>
      </c>
      <c r="Q521" s="102">
        <f t="shared" si="199"/>
        <v>3.3146</v>
      </c>
      <c r="R521" s="160" t="str">
        <f t="shared" si="200"/>
        <v>Z</v>
      </c>
      <c r="S521" s="98"/>
      <c r="T521" s="184" t="str">
        <f t="shared" si="201"/>
        <v>Z</v>
      </c>
      <c r="U521" s="102">
        <f t="shared" si="202"/>
        <v>3.3187000000000002</v>
      </c>
      <c r="V521" s="102">
        <f t="shared" si="203"/>
        <v>3.3146</v>
      </c>
      <c r="W521" s="102">
        <f t="shared" ref="W521:W584" si="204">IF(R521 = "Z", Q521, ROUND(Q521 * $W$5, 4))</f>
        <v>3.3146</v>
      </c>
      <c r="X521" s="102">
        <f t="shared" ref="X521:X584" si="205">W521 - V521</f>
        <v>0</v>
      </c>
      <c r="Y521" s="103">
        <f t="shared" ref="Y521:Y584" si="206">IF(U521 &lt;&gt; "", IF(V521 &lt;&gt; "", V521 - U521, ""), "")</f>
        <v>-4.1000000000002146E-3</v>
      </c>
      <c r="Z521" s="100">
        <f t="shared" ref="Z521:Z584" si="207">IF(Y521 = "", "", Y521 / U521)</f>
        <v>-1.2354235092054764E-3</v>
      </c>
      <c r="AA521" s="8"/>
      <c r="AB521" s="8"/>
    </row>
    <row r="522" spans="1:28" x14ac:dyDescent="0.25">
      <c r="A522" s="174" t="s">
        <v>293</v>
      </c>
      <c r="B522" s="142" t="str">
        <f t="shared" si="185"/>
        <v>MAJOR BLADDER PROCEDURES W MCC</v>
      </c>
      <c r="C522" s="143">
        <f t="shared" si="186"/>
        <v>4</v>
      </c>
      <c r="D522" s="143">
        <f t="shared" si="187"/>
        <v>0</v>
      </c>
      <c r="E522" s="143">
        <f t="shared" si="188"/>
        <v>108273.49</v>
      </c>
      <c r="F522" s="143">
        <f t="shared" si="189"/>
        <v>50125.22</v>
      </c>
      <c r="G522" s="159">
        <f t="shared" si="190"/>
        <v>13.5</v>
      </c>
      <c r="H522" s="98"/>
      <c r="I522" s="208">
        <f t="shared" si="191"/>
        <v>4</v>
      </c>
      <c r="J522" s="144">
        <f t="shared" si="192"/>
        <v>108273.49</v>
      </c>
      <c r="K522" s="144">
        <f t="shared" si="193"/>
        <v>50125.22</v>
      </c>
      <c r="L522" s="145">
        <f t="shared" si="194"/>
        <v>13.5</v>
      </c>
      <c r="M522" s="145">
        <f t="shared" si="195"/>
        <v>7.79</v>
      </c>
      <c r="N522" s="145">
        <f t="shared" si="196"/>
        <v>10.5</v>
      </c>
      <c r="O522" s="146">
        <f t="shared" si="197"/>
        <v>0</v>
      </c>
      <c r="P522" s="147">
        <f t="shared" si="198"/>
        <v>4.4519000000000002</v>
      </c>
      <c r="Q522" s="147">
        <f t="shared" si="199"/>
        <v>5.6051000000000002</v>
      </c>
      <c r="R522" s="161" t="str">
        <f t="shared" si="200"/>
        <v>M</v>
      </c>
      <c r="S522" s="98"/>
      <c r="T522" s="185" t="str">
        <f t="shared" si="201"/>
        <v>M</v>
      </c>
      <c r="U522" s="147">
        <f t="shared" si="202"/>
        <v>8.7050999999999998</v>
      </c>
      <c r="V522" s="147">
        <f t="shared" si="203"/>
        <v>7.8634000000000004</v>
      </c>
      <c r="W522" s="147">
        <f t="shared" si="204"/>
        <v>7.8634000000000004</v>
      </c>
      <c r="X522" s="147">
        <f t="shared" si="205"/>
        <v>0</v>
      </c>
      <c r="Y522" s="104">
        <f t="shared" si="206"/>
        <v>-0.84169999999999945</v>
      </c>
      <c r="Z522" s="101">
        <f t="shared" si="207"/>
        <v>-9.6690445830604987E-2</v>
      </c>
      <c r="AA522" s="8"/>
      <c r="AB522" s="8"/>
    </row>
    <row r="523" spans="1:28" x14ac:dyDescent="0.25">
      <c r="A523" s="172" t="s">
        <v>294</v>
      </c>
      <c r="B523" s="52" t="str">
        <f t="shared" si="185"/>
        <v>MAJOR BLADDER PROCEDURES W CC</v>
      </c>
      <c r="C523" s="49">
        <f t="shared" si="186"/>
        <v>29</v>
      </c>
      <c r="D523" s="49">
        <f t="shared" si="187"/>
        <v>1</v>
      </c>
      <c r="E523" s="49">
        <f t="shared" si="188"/>
        <v>56464.81</v>
      </c>
      <c r="F523" s="49">
        <f t="shared" si="189"/>
        <v>29474.02</v>
      </c>
      <c r="G523" s="158">
        <f t="shared" si="190"/>
        <v>6.59</v>
      </c>
      <c r="H523" s="98"/>
      <c r="I523" s="207">
        <f t="shared" si="191"/>
        <v>28</v>
      </c>
      <c r="J523" s="108">
        <f t="shared" si="192"/>
        <v>53469.13</v>
      </c>
      <c r="K523" s="108">
        <f t="shared" si="193"/>
        <v>25288.25</v>
      </c>
      <c r="L523" s="106">
        <f t="shared" si="194"/>
        <v>6.39</v>
      </c>
      <c r="M523" s="106">
        <f t="shared" si="195"/>
        <v>4.34</v>
      </c>
      <c r="N523" s="106">
        <f t="shared" si="196"/>
        <v>4.9800000000000004</v>
      </c>
      <c r="O523" s="12">
        <f t="shared" si="197"/>
        <v>1</v>
      </c>
      <c r="P523" s="102">
        <f t="shared" si="198"/>
        <v>2.1985000000000001</v>
      </c>
      <c r="Q523" s="102">
        <f t="shared" si="199"/>
        <v>2.2450000000000001</v>
      </c>
      <c r="R523" s="160" t="str">
        <f t="shared" si="200"/>
        <v>A</v>
      </c>
      <c r="S523" s="98"/>
      <c r="T523" s="184" t="str">
        <f t="shared" si="201"/>
        <v>A</v>
      </c>
      <c r="U523" s="102">
        <f t="shared" si="202"/>
        <v>3.2736000000000001</v>
      </c>
      <c r="V523" s="102">
        <f t="shared" si="203"/>
        <v>3.1495000000000002</v>
      </c>
      <c r="W523" s="102">
        <f t="shared" si="204"/>
        <v>3.1495000000000002</v>
      </c>
      <c r="X523" s="102">
        <f t="shared" si="205"/>
        <v>0</v>
      </c>
      <c r="Y523" s="103">
        <f t="shared" si="206"/>
        <v>-0.12409999999999988</v>
      </c>
      <c r="Z523" s="100">
        <f t="shared" si="207"/>
        <v>-3.7909335288367506E-2</v>
      </c>
      <c r="AA523" s="8"/>
      <c r="AB523" s="8"/>
    </row>
    <row r="524" spans="1:28" x14ac:dyDescent="0.25">
      <c r="A524" s="172" t="s">
        <v>295</v>
      </c>
      <c r="B524" s="52" t="str">
        <f t="shared" si="185"/>
        <v>MAJOR BLADDER PROCEDURES W/O CC/MCC</v>
      </c>
      <c r="C524" s="49">
        <f t="shared" si="186"/>
        <v>9</v>
      </c>
      <c r="D524" s="49">
        <f t="shared" si="187"/>
        <v>0</v>
      </c>
      <c r="E524" s="49">
        <f t="shared" si="188"/>
        <v>53712.39</v>
      </c>
      <c r="F524" s="49">
        <f t="shared" si="189"/>
        <v>21423.31</v>
      </c>
      <c r="G524" s="158">
        <f t="shared" si="190"/>
        <v>4.22</v>
      </c>
      <c r="H524" s="98"/>
      <c r="I524" s="207">
        <f t="shared" si="191"/>
        <v>9</v>
      </c>
      <c r="J524" s="108">
        <f t="shared" si="192"/>
        <v>53712.39</v>
      </c>
      <c r="K524" s="108">
        <f t="shared" si="193"/>
        <v>21423.31</v>
      </c>
      <c r="L524" s="106">
        <f t="shared" si="194"/>
        <v>4.4000000000000004</v>
      </c>
      <c r="M524" s="106">
        <f t="shared" si="195"/>
        <v>1.31</v>
      </c>
      <c r="N524" s="106">
        <f t="shared" si="196"/>
        <v>3.7</v>
      </c>
      <c r="O524" s="12">
        <f t="shared" si="197"/>
        <v>0</v>
      </c>
      <c r="P524" s="102">
        <f t="shared" si="198"/>
        <v>2.2084999999999999</v>
      </c>
      <c r="Q524" s="102">
        <f t="shared" si="199"/>
        <v>2.1211000000000002</v>
      </c>
      <c r="R524" s="160" t="str">
        <f t="shared" si="200"/>
        <v>M</v>
      </c>
      <c r="S524" s="98"/>
      <c r="T524" s="184" t="str">
        <f t="shared" si="201"/>
        <v>A</v>
      </c>
      <c r="U524" s="102">
        <f t="shared" si="202"/>
        <v>2.3464999999999998</v>
      </c>
      <c r="V524" s="102">
        <f t="shared" si="203"/>
        <v>2.9756999999999998</v>
      </c>
      <c r="W524" s="102">
        <f t="shared" si="204"/>
        <v>2.9756999999999998</v>
      </c>
      <c r="X524" s="102">
        <f t="shared" si="205"/>
        <v>0</v>
      </c>
      <c r="Y524" s="103">
        <f t="shared" si="206"/>
        <v>0.62919999999999998</v>
      </c>
      <c r="Z524" s="100">
        <f t="shared" si="207"/>
        <v>0.26814404432132966</v>
      </c>
      <c r="AA524" s="8"/>
      <c r="AB524" s="8"/>
    </row>
    <row r="525" spans="1:28" x14ac:dyDescent="0.25">
      <c r="A525" s="172" t="s">
        <v>296</v>
      </c>
      <c r="B525" s="52" t="str">
        <f t="shared" si="185"/>
        <v>KIDNEY &amp; URETER PROCEDURES FOR NEOPLASM W MCC</v>
      </c>
      <c r="C525" s="49">
        <f t="shared" si="186"/>
        <v>11</v>
      </c>
      <c r="D525" s="49">
        <f t="shared" si="187"/>
        <v>1</v>
      </c>
      <c r="E525" s="49">
        <f t="shared" si="188"/>
        <v>68443.87</v>
      </c>
      <c r="F525" s="49">
        <f t="shared" si="189"/>
        <v>40560.160000000003</v>
      </c>
      <c r="G525" s="158">
        <f t="shared" si="190"/>
        <v>7.27</v>
      </c>
      <c r="H525" s="98"/>
      <c r="I525" s="207">
        <f t="shared" si="191"/>
        <v>10</v>
      </c>
      <c r="J525" s="108">
        <f t="shared" si="192"/>
        <v>58389.4</v>
      </c>
      <c r="K525" s="108">
        <f t="shared" si="193"/>
        <v>26412.55</v>
      </c>
      <c r="L525" s="106">
        <f t="shared" si="194"/>
        <v>6.5</v>
      </c>
      <c r="M525" s="106">
        <f t="shared" si="195"/>
        <v>4.3899999999999997</v>
      </c>
      <c r="N525" s="106">
        <f t="shared" si="196"/>
        <v>5.18</v>
      </c>
      <c r="O525" s="12">
        <f t="shared" si="197"/>
        <v>1</v>
      </c>
      <c r="P525" s="102">
        <f t="shared" si="198"/>
        <v>2.4007999999999998</v>
      </c>
      <c r="Q525" s="102">
        <f t="shared" si="199"/>
        <v>2.4514999999999998</v>
      </c>
      <c r="R525" s="160" t="str">
        <f t="shared" si="200"/>
        <v>A</v>
      </c>
      <c r="S525" s="98"/>
      <c r="T525" s="184" t="str">
        <f t="shared" si="201"/>
        <v>M</v>
      </c>
      <c r="U525" s="102">
        <f t="shared" si="202"/>
        <v>5.1257999999999999</v>
      </c>
      <c r="V525" s="102">
        <f t="shared" si="203"/>
        <v>3.4392</v>
      </c>
      <c r="W525" s="102">
        <f t="shared" si="204"/>
        <v>3.4392</v>
      </c>
      <c r="X525" s="102">
        <f t="shared" si="205"/>
        <v>0</v>
      </c>
      <c r="Y525" s="103">
        <f t="shared" si="206"/>
        <v>-1.6865999999999999</v>
      </c>
      <c r="Z525" s="100">
        <f t="shared" si="207"/>
        <v>-0.32904132037925787</v>
      </c>
      <c r="AA525" s="8"/>
      <c r="AB525" s="8"/>
    </row>
    <row r="526" spans="1:28" x14ac:dyDescent="0.25">
      <c r="A526" s="172" t="s">
        <v>536</v>
      </c>
      <c r="B526" s="52" t="str">
        <f t="shared" si="185"/>
        <v>KIDNEY &amp; URETER PROCEDURES FOR NEOPLASM W CC</v>
      </c>
      <c r="C526" s="49">
        <f t="shared" si="186"/>
        <v>45</v>
      </c>
      <c r="D526" s="49">
        <f t="shared" si="187"/>
        <v>0</v>
      </c>
      <c r="E526" s="49">
        <f t="shared" si="188"/>
        <v>53107.99</v>
      </c>
      <c r="F526" s="49">
        <f t="shared" si="189"/>
        <v>25722.2</v>
      </c>
      <c r="G526" s="158">
        <f t="shared" si="190"/>
        <v>4.38</v>
      </c>
      <c r="H526" s="98"/>
      <c r="I526" s="207">
        <f t="shared" si="191"/>
        <v>43</v>
      </c>
      <c r="J526" s="108">
        <f t="shared" si="192"/>
        <v>50025.33</v>
      </c>
      <c r="K526" s="108">
        <f t="shared" si="193"/>
        <v>21754.61</v>
      </c>
      <c r="L526" s="106">
        <f t="shared" si="194"/>
        <v>4.12</v>
      </c>
      <c r="M526" s="106">
        <f t="shared" si="195"/>
        <v>2.88</v>
      </c>
      <c r="N526" s="106">
        <f t="shared" si="196"/>
        <v>3.24</v>
      </c>
      <c r="O526" s="12">
        <f t="shared" si="197"/>
        <v>1</v>
      </c>
      <c r="P526" s="102">
        <f t="shared" si="198"/>
        <v>2.0569000000000002</v>
      </c>
      <c r="Q526" s="102">
        <f t="shared" si="199"/>
        <v>2.1004</v>
      </c>
      <c r="R526" s="160" t="str">
        <f t="shared" si="200"/>
        <v>A</v>
      </c>
      <c r="S526" s="98"/>
      <c r="T526" s="184" t="str">
        <f t="shared" si="201"/>
        <v>A</v>
      </c>
      <c r="U526" s="102">
        <f t="shared" si="202"/>
        <v>2.6198000000000001</v>
      </c>
      <c r="V526" s="102">
        <f t="shared" si="203"/>
        <v>2.9466999999999999</v>
      </c>
      <c r="W526" s="102">
        <f t="shared" si="204"/>
        <v>2.9466999999999999</v>
      </c>
      <c r="X526" s="102">
        <f t="shared" si="205"/>
        <v>0</v>
      </c>
      <c r="Y526" s="103">
        <f t="shared" si="206"/>
        <v>0.32689999999999975</v>
      </c>
      <c r="Z526" s="100">
        <f t="shared" si="207"/>
        <v>0.12478051759676301</v>
      </c>
      <c r="AA526" s="8"/>
      <c r="AB526" s="8"/>
    </row>
    <row r="527" spans="1:28" x14ac:dyDescent="0.25">
      <c r="A527" s="174" t="s">
        <v>537</v>
      </c>
      <c r="B527" s="142" t="str">
        <f t="shared" si="185"/>
        <v>KIDNEY &amp; URETER PROCEDURES FOR NEOPLASM W/O CC/MCC</v>
      </c>
      <c r="C527" s="143">
        <f t="shared" si="186"/>
        <v>55</v>
      </c>
      <c r="D527" s="143">
        <f t="shared" si="187"/>
        <v>0</v>
      </c>
      <c r="E527" s="143">
        <f t="shared" si="188"/>
        <v>39328.25</v>
      </c>
      <c r="F527" s="143">
        <f t="shared" si="189"/>
        <v>15474.81</v>
      </c>
      <c r="G527" s="159">
        <f t="shared" si="190"/>
        <v>2.6</v>
      </c>
      <c r="H527" s="98"/>
      <c r="I527" s="208">
        <f t="shared" si="191"/>
        <v>55</v>
      </c>
      <c r="J527" s="144">
        <f t="shared" si="192"/>
        <v>39328.25</v>
      </c>
      <c r="K527" s="144">
        <f t="shared" si="193"/>
        <v>15474.81</v>
      </c>
      <c r="L527" s="145">
        <f t="shared" si="194"/>
        <v>2.6</v>
      </c>
      <c r="M527" s="145">
        <f t="shared" si="195"/>
        <v>1.32</v>
      </c>
      <c r="N527" s="145">
        <f t="shared" si="196"/>
        <v>2.2799999999999998</v>
      </c>
      <c r="O527" s="146">
        <f t="shared" si="197"/>
        <v>1</v>
      </c>
      <c r="P527" s="147">
        <f t="shared" si="198"/>
        <v>1.6171</v>
      </c>
      <c r="Q527" s="147">
        <f t="shared" si="199"/>
        <v>1.6513</v>
      </c>
      <c r="R527" s="161" t="str">
        <f t="shared" si="200"/>
        <v>A</v>
      </c>
      <c r="S527" s="98"/>
      <c r="T527" s="185" t="str">
        <f t="shared" si="201"/>
        <v>A</v>
      </c>
      <c r="U527" s="147">
        <f t="shared" si="202"/>
        <v>1.9907999999999999</v>
      </c>
      <c r="V527" s="147">
        <f t="shared" si="203"/>
        <v>2.3166000000000002</v>
      </c>
      <c r="W527" s="147">
        <f t="shared" si="204"/>
        <v>2.3166000000000002</v>
      </c>
      <c r="X527" s="147">
        <f t="shared" si="205"/>
        <v>0</v>
      </c>
      <c r="Y527" s="104">
        <f t="shared" si="206"/>
        <v>0.32580000000000031</v>
      </c>
      <c r="Z527" s="101">
        <f t="shared" si="207"/>
        <v>0.16365280289330938</v>
      </c>
      <c r="AA527" s="8"/>
      <c r="AB527" s="8"/>
    </row>
    <row r="528" spans="1:28" x14ac:dyDescent="0.25">
      <c r="A528" s="172" t="s">
        <v>538</v>
      </c>
      <c r="B528" s="52" t="str">
        <f t="shared" si="185"/>
        <v>KIDNEY &amp; URETER PROCEDURES FOR NON-NEOPLASM W MCC</v>
      </c>
      <c r="C528" s="49">
        <f t="shared" si="186"/>
        <v>23</v>
      </c>
      <c r="D528" s="49">
        <f t="shared" si="187"/>
        <v>0</v>
      </c>
      <c r="E528" s="49">
        <f t="shared" si="188"/>
        <v>63846.71</v>
      </c>
      <c r="F528" s="49">
        <f t="shared" si="189"/>
        <v>36209.51</v>
      </c>
      <c r="G528" s="158">
        <f t="shared" si="190"/>
        <v>7.83</v>
      </c>
      <c r="H528" s="98"/>
      <c r="I528" s="207">
        <f t="shared" si="191"/>
        <v>21</v>
      </c>
      <c r="J528" s="108">
        <f t="shared" si="192"/>
        <v>56568.18</v>
      </c>
      <c r="K528" s="108">
        <f t="shared" si="193"/>
        <v>28753</v>
      </c>
      <c r="L528" s="106">
        <f t="shared" si="194"/>
        <v>7.29</v>
      </c>
      <c r="M528" s="106">
        <f t="shared" si="195"/>
        <v>5.35</v>
      </c>
      <c r="N528" s="106">
        <f t="shared" si="196"/>
        <v>5.48</v>
      </c>
      <c r="O528" s="12">
        <f t="shared" si="197"/>
        <v>1</v>
      </c>
      <c r="P528" s="102">
        <f t="shared" si="198"/>
        <v>2.3258999999999999</v>
      </c>
      <c r="Q528" s="102">
        <f t="shared" si="199"/>
        <v>2.375</v>
      </c>
      <c r="R528" s="160" t="str">
        <f t="shared" si="200"/>
        <v>A</v>
      </c>
      <c r="S528" s="98"/>
      <c r="T528" s="184" t="str">
        <f t="shared" si="201"/>
        <v>A</v>
      </c>
      <c r="U528" s="102">
        <f t="shared" si="202"/>
        <v>3.0007000000000001</v>
      </c>
      <c r="V528" s="102">
        <f t="shared" si="203"/>
        <v>3.3319000000000001</v>
      </c>
      <c r="W528" s="102">
        <f t="shared" si="204"/>
        <v>3.3319000000000001</v>
      </c>
      <c r="X528" s="102">
        <f t="shared" si="205"/>
        <v>0</v>
      </c>
      <c r="Y528" s="103">
        <f t="shared" si="206"/>
        <v>0.33119999999999994</v>
      </c>
      <c r="Z528" s="100">
        <f t="shared" si="207"/>
        <v>0.11037424600926447</v>
      </c>
      <c r="AA528" s="8"/>
      <c r="AB528" s="8"/>
    </row>
    <row r="529" spans="1:28" x14ac:dyDescent="0.25">
      <c r="A529" s="172" t="s">
        <v>539</v>
      </c>
      <c r="B529" s="52" t="str">
        <f t="shared" si="185"/>
        <v>KIDNEY &amp; URETER PROCEDURES FOR NON-NEOPLASM W CC</v>
      </c>
      <c r="C529" s="49">
        <f t="shared" si="186"/>
        <v>89</v>
      </c>
      <c r="D529" s="49">
        <f t="shared" si="187"/>
        <v>0</v>
      </c>
      <c r="E529" s="49">
        <f t="shared" si="188"/>
        <v>37231.370000000003</v>
      </c>
      <c r="F529" s="49">
        <f t="shared" si="189"/>
        <v>22448.71</v>
      </c>
      <c r="G529" s="158">
        <f t="shared" si="190"/>
        <v>3.82</v>
      </c>
      <c r="H529" s="98"/>
      <c r="I529" s="207">
        <f t="shared" si="191"/>
        <v>86</v>
      </c>
      <c r="J529" s="108">
        <f t="shared" si="192"/>
        <v>34630.949999999997</v>
      </c>
      <c r="K529" s="108">
        <f t="shared" si="193"/>
        <v>17865.07</v>
      </c>
      <c r="L529" s="106">
        <f t="shared" si="194"/>
        <v>3.51</v>
      </c>
      <c r="M529" s="106">
        <f t="shared" si="195"/>
        <v>3.57</v>
      </c>
      <c r="N529" s="106">
        <f t="shared" si="196"/>
        <v>2.39</v>
      </c>
      <c r="O529" s="12">
        <f t="shared" si="197"/>
        <v>1</v>
      </c>
      <c r="P529" s="102">
        <f t="shared" si="198"/>
        <v>1.4238999999999999</v>
      </c>
      <c r="Q529" s="102">
        <f t="shared" si="199"/>
        <v>1.6462000000000001</v>
      </c>
      <c r="R529" s="160" t="str">
        <f t="shared" si="200"/>
        <v>AP</v>
      </c>
      <c r="S529" s="98"/>
      <c r="T529" s="184" t="str">
        <f t="shared" si="201"/>
        <v>A</v>
      </c>
      <c r="U529" s="102">
        <f t="shared" si="202"/>
        <v>2.2837999999999998</v>
      </c>
      <c r="V529" s="102">
        <f t="shared" si="203"/>
        <v>2.3094999999999999</v>
      </c>
      <c r="W529" s="102">
        <f t="shared" si="204"/>
        <v>2.3094999999999999</v>
      </c>
      <c r="X529" s="102">
        <f t="shared" si="205"/>
        <v>0</v>
      </c>
      <c r="Y529" s="103">
        <f t="shared" si="206"/>
        <v>2.5700000000000056E-2</v>
      </c>
      <c r="Z529" s="100">
        <f t="shared" si="207"/>
        <v>1.1253174533671976E-2</v>
      </c>
      <c r="AA529" s="8"/>
      <c r="AB529" s="8"/>
    </row>
    <row r="530" spans="1:28" x14ac:dyDescent="0.25">
      <c r="A530" s="172" t="s">
        <v>540</v>
      </c>
      <c r="B530" s="52" t="str">
        <f t="shared" si="185"/>
        <v>KIDNEY &amp; URETER PROCEDURES FOR NON-NEOPLASM W/O CC/MCC</v>
      </c>
      <c r="C530" s="49">
        <f t="shared" si="186"/>
        <v>46</v>
      </c>
      <c r="D530" s="49">
        <f t="shared" si="187"/>
        <v>0</v>
      </c>
      <c r="E530" s="49">
        <f t="shared" si="188"/>
        <v>38250.21</v>
      </c>
      <c r="F530" s="49">
        <f t="shared" si="189"/>
        <v>14050.24</v>
      </c>
      <c r="G530" s="158">
        <f t="shared" si="190"/>
        <v>1.89</v>
      </c>
      <c r="H530" s="98"/>
      <c r="I530" s="207">
        <f t="shared" si="191"/>
        <v>44</v>
      </c>
      <c r="J530" s="108">
        <f t="shared" si="192"/>
        <v>36714.050000000003</v>
      </c>
      <c r="K530" s="108">
        <f t="shared" si="193"/>
        <v>12321.36</v>
      </c>
      <c r="L530" s="106">
        <f t="shared" si="194"/>
        <v>1.93</v>
      </c>
      <c r="M530" s="106">
        <f t="shared" si="195"/>
        <v>1.9</v>
      </c>
      <c r="N530" s="106">
        <f t="shared" si="196"/>
        <v>1.56</v>
      </c>
      <c r="O530" s="12">
        <f t="shared" si="197"/>
        <v>1</v>
      </c>
      <c r="P530" s="102">
        <f t="shared" si="198"/>
        <v>1.5096000000000001</v>
      </c>
      <c r="Q530" s="102">
        <f t="shared" si="199"/>
        <v>1.1657999999999999</v>
      </c>
      <c r="R530" s="160" t="str">
        <f t="shared" si="200"/>
        <v>AP</v>
      </c>
      <c r="S530" s="98"/>
      <c r="T530" s="184" t="str">
        <f t="shared" si="201"/>
        <v>A</v>
      </c>
      <c r="U530" s="102">
        <f t="shared" si="202"/>
        <v>2.0581</v>
      </c>
      <c r="V530" s="102">
        <f t="shared" si="203"/>
        <v>1.6355</v>
      </c>
      <c r="W530" s="102">
        <f t="shared" si="204"/>
        <v>1.6355</v>
      </c>
      <c r="X530" s="102">
        <f t="shared" si="205"/>
        <v>0</v>
      </c>
      <c r="Y530" s="103">
        <f t="shared" si="206"/>
        <v>-0.42260000000000009</v>
      </c>
      <c r="Z530" s="100">
        <f t="shared" si="207"/>
        <v>-0.20533501773480398</v>
      </c>
      <c r="AA530" s="8"/>
      <c r="AB530" s="8"/>
    </row>
    <row r="531" spans="1:28" x14ac:dyDescent="0.25">
      <c r="A531" s="172" t="s">
        <v>541</v>
      </c>
      <c r="B531" s="52" t="str">
        <f t="shared" si="185"/>
        <v>MINOR BLADDER PROCEDURES W MCC</v>
      </c>
      <c r="C531" s="49">
        <f t="shared" si="186"/>
        <v>1</v>
      </c>
      <c r="D531" s="49">
        <f t="shared" si="187"/>
        <v>1</v>
      </c>
      <c r="E531" s="49">
        <f t="shared" si="188"/>
        <v>54365.88</v>
      </c>
      <c r="F531" s="49">
        <f t="shared" si="189"/>
        <v>0</v>
      </c>
      <c r="G531" s="158">
        <f t="shared" si="190"/>
        <v>9</v>
      </c>
      <c r="H531" s="98"/>
      <c r="I531" s="207">
        <f t="shared" si="191"/>
        <v>1</v>
      </c>
      <c r="J531" s="108">
        <f t="shared" si="192"/>
        <v>54365.88</v>
      </c>
      <c r="K531" s="108">
        <f t="shared" si="193"/>
        <v>0</v>
      </c>
      <c r="L531" s="106">
        <f t="shared" si="194"/>
        <v>10.3</v>
      </c>
      <c r="M531" s="106">
        <f t="shared" si="195"/>
        <v>0</v>
      </c>
      <c r="N531" s="106">
        <f t="shared" si="196"/>
        <v>7.3</v>
      </c>
      <c r="O531" s="12">
        <f t="shared" si="197"/>
        <v>0</v>
      </c>
      <c r="P531" s="102">
        <f t="shared" si="198"/>
        <v>0</v>
      </c>
      <c r="Q531" s="102">
        <f t="shared" si="199"/>
        <v>3.2458</v>
      </c>
      <c r="R531" s="160" t="str">
        <f t="shared" si="200"/>
        <v>M</v>
      </c>
      <c r="S531" s="98"/>
      <c r="T531" s="184" t="str">
        <f t="shared" si="201"/>
        <v>M</v>
      </c>
      <c r="U531" s="102">
        <f t="shared" si="202"/>
        <v>4.7984</v>
      </c>
      <c r="V531" s="102">
        <f t="shared" si="203"/>
        <v>4.5534999999999997</v>
      </c>
      <c r="W531" s="102">
        <f t="shared" si="204"/>
        <v>4.5534999999999997</v>
      </c>
      <c r="X531" s="102">
        <f t="shared" si="205"/>
        <v>0</v>
      </c>
      <c r="Y531" s="103">
        <f t="shared" si="206"/>
        <v>-0.24490000000000034</v>
      </c>
      <c r="Z531" s="100">
        <f t="shared" si="207"/>
        <v>-5.1037845948649622E-2</v>
      </c>
      <c r="AA531" s="8"/>
      <c r="AB531" s="8"/>
    </row>
    <row r="532" spans="1:28" x14ac:dyDescent="0.25">
      <c r="A532" s="174" t="s">
        <v>542</v>
      </c>
      <c r="B532" s="142" t="str">
        <f t="shared" si="185"/>
        <v>MINOR BLADDER PROCEDURES W CC</v>
      </c>
      <c r="C532" s="143">
        <f t="shared" si="186"/>
        <v>2</v>
      </c>
      <c r="D532" s="143">
        <f t="shared" si="187"/>
        <v>0</v>
      </c>
      <c r="E532" s="143">
        <f t="shared" si="188"/>
        <v>25877.83</v>
      </c>
      <c r="F532" s="143">
        <f t="shared" si="189"/>
        <v>17233.13</v>
      </c>
      <c r="G532" s="159">
        <f t="shared" si="190"/>
        <v>2.5</v>
      </c>
      <c r="H532" s="98"/>
      <c r="I532" s="208">
        <f t="shared" si="191"/>
        <v>2</v>
      </c>
      <c r="J532" s="144">
        <f t="shared" si="192"/>
        <v>25877.83</v>
      </c>
      <c r="K532" s="144">
        <f t="shared" si="193"/>
        <v>17233.13</v>
      </c>
      <c r="L532" s="145">
        <f t="shared" si="194"/>
        <v>5.2</v>
      </c>
      <c r="M532" s="145">
        <f t="shared" si="195"/>
        <v>1.5</v>
      </c>
      <c r="N532" s="145">
        <f t="shared" si="196"/>
        <v>3.9</v>
      </c>
      <c r="O532" s="146">
        <f t="shared" si="197"/>
        <v>0</v>
      </c>
      <c r="P532" s="147">
        <f t="shared" si="198"/>
        <v>0</v>
      </c>
      <c r="Q532" s="147">
        <f t="shared" si="199"/>
        <v>1.675</v>
      </c>
      <c r="R532" s="161" t="str">
        <f t="shared" si="200"/>
        <v>M</v>
      </c>
      <c r="S532" s="98"/>
      <c r="T532" s="185" t="str">
        <f t="shared" si="201"/>
        <v>M</v>
      </c>
      <c r="U532" s="147">
        <f t="shared" si="202"/>
        <v>2.8050000000000002</v>
      </c>
      <c r="V532" s="147">
        <f t="shared" si="203"/>
        <v>2.3498999999999999</v>
      </c>
      <c r="W532" s="147">
        <f t="shared" si="204"/>
        <v>2.3498999999999999</v>
      </c>
      <c r="X532" s="147">
        <f t="shared" si="205"/>
        <v>0</v>
      </c>
      <c r="Y532" s="104">
        <f t="shared" si="206"/>
        <v>-0.45510000000000028</v>
      </c>
      <c r="Z532" s="101">
        <f t="shared" si="207"/>
        <v>-0.16224598930481293</v>
      </c>
      <c r="AA532" s="8"/>
      <c r="AB532" s="8"/>
    </row>
    <row r="533" spans="1:28" x14ac:dyDescent="0.25">
      <c r="A533" s="172" t="s">
        <v>543</v>
      </c>
      <c r="B533" s="52" t="str">
        <f t="shared" si="185"/>
        <v>MINOR BLADDER PROCEDURES W/O CC/MCC</v>
      </c>
      <c r="C533" s="49">
        <f t="shared" si="186"/>
        <v>3</v>
      </c>
      <c r="D533" s="49">
        <f t="shared" si="187"/>
        <v>0</v>
      </c>
      <c r="E533" s="49">
        <f t="shared" si="188"/>
        <v>13090.19</v>
      </c>
      <c r="F533" s="49">
        <f t="shared" si="189"/>
        <v>1200.99</v>
      </c>
      <c r="G533" s="158">
        <f t="shared" si="190"/>
        <v>1.67</v>
      </c>
      <c r="H533" s="98"/>
      <c r="I533" s="207">
        <f t="shared" si="191"/>
        <v>3</v>
      </c>
      <c r="J533" s="108">
        <f t="shared" si="192"/>
        <v>13090.19</v>
      </c>
      <c r="K533" s="108">
        <f t="shared" si="193"/>
        <v>1200.99</v>
      </c>
      <c r="L533" s="106">
        <f t="shared" si="194"/>
        <v>1.67</v>
      </c>
      <c r="M533" s="106">
        <f t="shared" si="195"/>
        <v>0.94</v>
      </c>
      <c r="N533" s="106">
        <f t="shared" si="196"/>
        <v>1.44</v>
      </c>
      <c r="O533" s="12">
        <f t="shared" si="197"/>
        <v>1</v>
      </c>
      <c r="P533" s="102">
        <f t="shared" si="198"/>
        <v>0.53820000000000001</v>
      </c>
      <c r="Q533" s="102">
        <f t="shared" si="199"/>
        <v>0.54959999999999998</v>
      </c>
      <c r="R533" s="160" t="str">
        <f t="shared" si="200"/>
        <v>A</v>
      </c>
      <c r="S533" s="98"/>
      <c r="T533" s="184" t="str">
        <f t="shared" si="201"/>
        <v>A</v>
      </c>
      <c r="U533" s="102">
        <f t="shared" si="202"/>
        <v>1.0150999999999999</v>
      </c>
      <c r="V533" s="102">
        <f t="shared" si="203"/>
        <v>0.77100000000000002</v>
      </c>
      <c r="W533" s="102">
        <f t="shared" si="204"/>
        <v>0.77100000000000002</v>
      </c>
      <c r="X533" s="102">
        <f t="shared" si="205"/>
        <v>0</v>
      </c>
      <c r="Y533" s="103">
        <f t="shared" si="206"/>
        <v>-0.24409999999999987</v>
      </c>
      <c r="Z533" s="100">
        <f t="shared" si="207"/>
        <v>-0.24046891931829367</v>
      </c>
      <c r="AA533" s="8"/>
      <c r="AB533" s="8"/>
    </row>
    <row r="534" spans="1:28" x14ac:dyDescent="0.25">
      <c r="A534" s="172" t="s">
        <v>544</v>
      </c>
      <c r="B534" s="52" t="str">
        <f t="shared" si="185"/>
        <v>PROSTATECTOMY W MCC</v>
      </c>
      <c r="C534" s="49">
        <f t="shared" si="186"/>
        <v>2</v>
      </c>
      <c r="D534" s="49">
        <f t="shared" si="187"/>
        <v>0</v>
      </c>
      <c r="E534" s="49">
        <f t="shared" si="188"/>
        <v>82343.53</v>
      </c>
      <c r="F534" s="49">
        <f t="shared" si="189"/>
        <v>43129.23</v>
      </c>
      <c r="G534" s="158">
        <f t="shared" si="190"/>
        <v>14</v>
      </c>
      <c r="H534" s="98"/>
      <c r="I534" s="207">
        <f t="shared" si="191"/>
        <v>2</v>
      </c>
      <c r="J534" s="108">
        <f t="shared" si="192"/>
        <v>82343.53</v>
      </c>
      <c r="K534" s="108">
        <f t="shared" si="193"/>
        <v>43129.23</v>
      </c>
      <c r="L534" s="106">
        <f t="shared" si="194"/>
        <v>10.5</v>
      </c>
      <c r="M534" s="106">
        <f t="shared" si="195"/>
        <v>7</v>
      </c>
      <c r="N534" s="106">
        <f t="shared" si="196"/>
        <v>8.1999999999999993</v>
      </c>
      <c r="O534" s="12">
        <f t="shared" si="197"/>
        <v>0</v>
      </c>
      <c r="P534" s="102">
        <f t="shared" si="198"/>
        <v>0</v>
      </c>
      <c r="Q534" s="102">
        <f t="shared" si="199"/>
        <v>3.2458999999999998</v>
      </c>
      <c r="R534" s="160" t="str">
        <f t="shared" si="200"/>
        <v>M</v>
      </c>
      <c r="S534" s="98"/>
      <c r="T534" s="184" t="str">
        <f t="shared" si="201"/>
        <v>M</v>
      </c>
      <c r="U534" s="102">
        <f t="shared" si="202"/>
        <v>4.9207000000000001</v>
      </c>
      <c r="V534" s="102">
        <f t="shared" si="203"/>
        <v>4.5537000000000001</v>
      </c>
      <c r="W534" s="102">
        <f t="shared" si="204"/>
        <v>4.5537000000000001</v>
      </c>
      <c r="X534" s="102">
        <f t="shared" si="205"/>
        <v>0</v>
      </c>
      <c r="Y534" s="103">
        <f t="shared" si="206"/>
        <v>-0.36699999999999999</v>
      </c>
      <c r="Z534" s="100">
        <f t="shared" si="207"/>
        <v>-7.4582884548946279E-2</v>
      </c>
      <c r="AA534" s="8"/>
      <c r="AB534" s="8"/>
    </row>
    <row r="535" spans="1:28" x14ac:dyDescent="0.25">
      <c r="A535" s="172" t="s">
        <v>545</v>
      </c>
      <c r="B535" s="52" t="str">
        <f t="shared" si="185"/>
        <v>PROSTATECTOMY W CC</v>
      </c>
      <c r="C535" s="49">
        <f t="shared" si="186"/>
        <v>3</v>
      </c>
      <c r="D535" s="49">
        <f t="shared" si="187"/>
        <v>0</v>
      </c>
      <c r="E535" s="49">
        <f t="shared" si="188"/>
        <v>36404.21</v>
      </c>
      <c r="F535" s="49">
        <f t="shared" si="189"/>
        <v>22510.35</v>
      </c>
      <c r="G535" s="158">
        <f t="shared" si="190"/>
        <v>7.33</v>
      </c>
      <c r="H535" s="98"/>
      <c r="I535" s="207">
        <f t="shared" si="191"/>
        <v>3</v>
      </c>
      <c r="J535" s="108">
        <f t="shared" si="192"/>
        <v>36404.21</v>
      </c>
      <c r="K535" s="108">
        <f t="shared" si="193"/>
        <v>22510.35</v>
      </c>
      <c r="L535" s="106">
        <f t="shared" si="194"/>
        <v>5.8</v>
      </c>
      <c r="M535" s="106">
        <f t="shared" si="195"/>
        <v>4.92</v>
      </c>
      <c r="N535" s="106">
        <f t="shared" si="196"/>
        <v>4.2</v>
      </c>
      <c r="O535" s="12">
        <f t="shared" si="197"/>
        <v>0</v>
      </c>
      <c r="P535" s="102">
        <f t="shared" si="198"/>
        <v>1.4967999999999999</v>
      </c>
      <c r="Q535" s="102">
        <f t="shared" si="199"/>
        <v>1.8167</v>
      </c>
      <c r="R535" s="160" t="str">
        <f t="shared" si="200"/>
        <v>M</v>
      </c>
      <c r="S535" s="98"/>
      <c r="T535" s="184" t="str">
        <f t="shared" si="201"/>
        <v>M</v>
      </c>
      <c r="U535" s="102">
        <f t="shared" si="202"/>
        <v>2.7404000000000002</v>
      </c>
      <c r="V535" s="102">
        <f t="shared" si="203"/>
        <v>2.5486</v>
      </c>
      <c r="W535" s="102">
        <f t="shared" si="204"/>
        <v>2.5486</v>
      </c>
      <c r="X535" s="102">
        <f t="shared" si="205"/>
        <v>0</v>
      </c>
      <c r="Y535" s="103">
        <f t="shared" si="206"/>
        <v>-0.19180000000000019</v>
      </c>
      <c r="Z535" s="100">
        <f t="shared" si="207"/>
        <v>-6.9989782513501742E-2</v>
      </c>
      <c r="AA535" s="8"/>
      <c r="AB535" s="8"/>
    </row>
    <row r="536" spans="1:28" x14ac:dyDescent="0.25">
      <c r="A536" s="172" t="s">
        <v>546</v>
      </c>
      <c r="B536" s="52" t="str">
        <f t="shared" si="185"/>
        <v>PROSTATECTOMY W/O CC/MCC</v>
      </c>
      <c r="C536" s="49">
        <f t="shared" si="186"/>
        <v>0</v>
      </c>
      <c r="D536" s="49">
        <f t="shared" si="187"/>
        <v>0</v>
      </c>
      <c r="E536" s="49">
        <f t="shared" si="188"/>
        <v>0</v>
      </c>
      <c r="F536" s="49">
        <f t="shared" si="189"/>
        <v>0</v>
      </c>
      <c r="G536" s="158">
        <f t="shared" si="190"/>
        <v>0</v>
      </c>
      <c r="H536" s="98"/>
      <c r="I536" s="207">
        <f t="shared" si="191"/>
        <v>0</v>
      </c>
      <c r="J536" s="108">
        <f t="shared" si="192"/>
        <v>0</v>
      </c>
      <c r="K536" s="108">
        <f t="shared" si="193"/>
        <v>0</v>
      </c>
      <c r="L536" s="106">
        <f t="shared" si="194"/>
        <v>2.8</v>
      </c>
      <c r="M536" s="106">
        <f t="shared" si="195"/>
        <v>0</v>
      </c>
      <c r="N536" s="106">
        <f t="shared" si="196"/>
        <v>2.2000000000000002</v>
      </c>
      <c r="O536" s="12">
        <f t="shared" si="197"/>
        <v>0</v>
      </c>
      <c r="P536" s="102">
        <f t="shared" si="198"/>
        <v>0</v>
      </c>
      <c r="Q536" s="102">
        <f t="shared" si="199"/>
        <v>1.0673999999999999</v>
      </c>
      <c r="R536" s="160" t="str">
        <f t="shared" si="200"/>
        <v>M</v>
      </c>
      <c r="S536" s="98"/>
      <c r="T536" s="184" t="str">
        <f t="shared" si="201"/>
        <v>M</v>
      </c>
      <c r="U536" s="102">
        <f t="shared" si="202"/>
        <v>1.5611999999999999</v>
      </c>
      <c r="V536" s="102">
        <f t="shared" si="203"/>
        <v>1.4975000000000001</v>
      </c>
      <c r="W536" s="102">
        <f t="shared" si="204"/>
        <v>1.4975000000000001</v>
      </c>
      <c r="X536" s="102">
        <f t="shared" si="205"/>
        <v>0</v>
      </c>
      <c r="Y536" s="103">
        <f t="shared" si="206"/>
        <v>-6.3699999999999868E-2</v>
      </c>
      <c r="Z536" s="100">
        <f t="shared" si="207"/>
        <v>-4.080194722008703E-2</v>
      </c>
      <c r="AA536" s="8"/>
      <c r="AB536" s="8"/>
    </row>
    <row r="537" spans="1:28" x14ac:dyDescent="0.25">
      <c r="A537" s="174" t="s">
        <v>547</v>
      </c>
      <c r="B537" s="142" t="str">
        <f t="shared" si="185"/>
        <v>TRANSURETHRAL PROCEDURES W MCC</v>
      </c>
      <c r="C537" s="143">
        <f t="shared" si="186"/>
        <v>8</v>
      </c>
      <c r="D537" s="143">
        <f t="shared" si="187"/>
        <v>0</v>
      </c>
      <c r="E537" s="143">
        <f t="shared" si="188"/>
        <v>38847.57</v>
      </c>
      <c r="F537" s="143">
        <f t="shared" si="189"/>
        <v>19308.43</v>
      </c>
      <c r="G537" s="159">
        <f t="shared" si="190"/>
        <v>6</v>
      </c>
      <c r="H537" s="98"/>
      <c r="I537" s="208">
        <f t="shared" si="191"/>
        <v>7</v>
      </c>
      <c r="J537" s="144">
        <f t="shared" si="192"/>
        <v>32392.41</v>
      </c>
      <c r="K537" s="144">
        <f t="shared" si="193"/>
        <v>9629.2199999999993</v>
      </c>
      <c r="L537" s="145">
        <f t="shared" si="194"/>
        <v>9.1999999999999993</v>
      </c>
      <c r="M537" s="145">
        <f t="shared" si="195"/>
        <v>2.82</v>
      </c>
      <c r="N537" s="145">
        <f t="shared" si="196"/>
        <v>7.1</v>
      </c>
      <c r="O537" s="146">
        <f t="shared" si="197"/>
        <v>0</v>
      </c>
      <c r="P537" s="147">
        <f t="shared" si="198"/>
        <v>1.3319000000000001</v>
      </c>
      <c r="Q537" s="147">
        <f t="shared" si="199"/>
        <v>2.8740999999999999</v>
      </c>
      <c r="R537" s="161" t="str">
        <f t="shared" si="200"/>
        <v>M</v>
      </c>
      <c r="S537" s="98"/>
      <c r="T537" s="185" t="str">
        <f t="shared" si="201"/>
        <v>A</v>
      </c>
      <c r="U537" s="147">
        <f t="shared" si="202"/>
        <v>2.0745</v>
      </c>
      <c r="V537" s="147">
        <f t="shared" si="203"/>
        <v>4.0320999999999998</v>
      </c>
      <c r="W537" s="147">
        <f t="shared" si="204"/>
        <v>4.0320999999999998</v>
      </c>
      <c r="X537" s="147">
        <f t="shared" si="205"/>
        <v>0</v>
      </c>
      <c r="Y537" s="104">
        <f t="shared" si="206"/>
        <v>1.9575999999999998</v>
      </c>
      <c r="Z537" s="101">
        <f t="shared" si="207"/>
        <v>0.94364907206555781</v>
      </c>
      <c r="AA537" s="8"/>
      <c r="AB537" s="8"/>
    </row>
    <row r="538" spans="1:28" x14ac:dyDescent="0.25">
      <c r="A538" s="172" t="s">
        <v>548</v>
      </c>
      <c r="B538" s="52" t="str">
        <f t="shared" si="185"/>
        <v>TRANSURETHRAL PROCEDURES W CC</v>
      </c>
      <c r="C538" s="49">
        <f t="shared" si="186"/>
        <v>103</v>
      </c>
      <c r="D538" s="49">
        <f t="shared" si="187"/>
        <v>1</v>
      </c>
      <c r="E538" s="49">
        <f t="shared" si="188"/>
        <v>23137.95</v>
      </c>
      <c r="F538" s="49">
        <f t="shared" si="189"/>
        <v>10741.43</v>
      </c>
      <c r="G538" s="158">
        <f t="shared" si="190"/>
        <v>2.73</v>
      </c>
      <c r="H538" s="98"/>
      <c r="I538" s="207">
        <f t="shared" si="191"/>
        <v>101</v>
      </c>
      <c r="J538" s="108">
        <f t="shared" si="192"/>
        <v>22280.880000000001</v>
      </c>
      <c r="K538" s="108">
        <f t="shared" si="193"/>
        <v>8875.1</v>
      </c>
      <c r="L538" s="106">
        <f t="shared" si="194"/>
        <v>2.5099999999999998</v>
      </c>
      <c r="M538" s="106">
        <f t="shared" si="195"/>
        <v>1.69</v>
      </c>
      <c r="N538" s="106">
        <f t="shared" si="196"/>
        <v>2.06</v>
      </c>
      <c r="O538" s="12">
        <f t="shared" si="197"/>
        <v>1</v>
      </c>
      <c r="P538" s="102">
        <f t="shared" si="198"/>
        <v>0.91610000000000003</v>
      </c>
      <c r="Q538" s="102">
        <f t="shared" si="199"/>
        <v>0.93540000000000001</v>
      </c>
      <c r="R538" s="160" t="str">
        <f t="shared" si="200"/>
        <v>A</v>
      </c>
      <c r="S538" s="98"/>
      <c r="T538" s="184" t="str">
        <f t="shared" si="201"/>
        <v>A</v>
      </c>
      <c r="U538" s="102">
        <f t="shared" si="202"/>
        <v>1.278</v>
      </c>
      <c r="V538" s="102">
        <f t="shared" si="203"/>
        <v>1.3123</v>
      </c>
      <c r="W538" s="102">
        <f t="shared" si="204"/>
        <v>1.3123</v>
      </c>
      <c r="X538" s="102">
        <f t="shared" si="205"/>
        <v>0</v>
      </c>
      <c r="Y538" s="103">
        <f t="shared" si="206"/>
        <v>3.4299999999999997E-2</v>
      </c>
      <c r="Z538" s="100">
        <f t="shared" si="207"/>
        <v>2.683881064162754E-2</v>
      </c>
      <c r="AA538" s="8"/>
      <c r="AB538" s="8"/>
    </row>
    <row r="539" spans="1:28" x14ac:dyDescent="0.25">
      <c r="A539" s="172" t="s">
        <v>549</v>
      </c>
      <c r="B539" s="52" t="str">
        <f t="shared" si="185"/>
        <v>TRANSURETHRAL PROCEDURES W/O CC/MCC</v>
      </c>
      <c r="C539" s="49">
        <f t="shared" si="186"/>
        <v>27</v>
      </c>
      <c r="D539" s="49">
        <f t="shared" si="187"/>
        <v>0</v>
      </c>
      <c r="E539" s="49">
        <f t="shared" si="188"/>
        <v>21217.599999999999</v>
      </c>
      <c r="F539" s="49">
        <f t="shared" si="189"/>
        <v>7244.5</v>
      </c>
      <c r="G539" s="158">
        <f t="shared" si="190"/>
        <v>2.41</v>
      </c>
      <c r="H539" s="98"/>
      <c r="I539" s="207">
        <f t="shared" si="191"/>
        <v>26</v>
      </c>
      <c r="J539" s="108">
        <f t="shared" si="192"/>
        <v>20600.75</v>
      </c>
      <c r="K539" s="108">
        <f t="shared" si="193"/>
        <v>6650.4</v>
      </c>
      <c r="L539" s="106">
        <f t="shared" si="194"/>
        <v>2.46</v>
      </c>
      <c r="M539" s="106">
        <f t="shared" si="195"/>
        <v>1.57</v>
      </c>
      <c r="N539" s="106">
        <f t="shared" si="196"/>
        <v>2.11</v>
      </c>
      <c r="O539" s="12">
        <f t="shared" si="197"/>
        <v>1</v>
      </c>
      <c r="P539" s="102">
        <f t="shared" si="198"/>
        <v>0.84699999999999998</v>
      </c>
      <c r="Q539" s="102">
        <f t="shared" si="199"/>
        <v>0.8649</v>
      </c>
      <c r="R539" s="160" t="str">
        <f t="shared" si="200"/>
        <v>A</v>
      </c>
      <c r="S539" s="98"/>
      <c r="T539" s="184" t="str">
        <f t="shared" si="201"/>
        <v>A</v>
      </c>
      <c r="U539" s="102">
        <f t="shared" si="202"/>
        <v>1.0946</v>
      </c>
      <c r="V539" s="102">
        <f t="shared" si="203"/>
        <v>1.2134</v>
      </c>
      <c r="W539" s="102">
        <f t="shared" si="204"/>
        <v>1.2134</v>
      </c>
      <c r="X539" s="102">
        <f t="shared" si="205"/>
        <v>0</v>
      </c>
      <c r="Y539" s="103">
        <f t="shared" si="206"/>
        <v>0.11880000000000002</v>
      </c>
      <c r="Z539" s="100">
        <f t="shared" si="207"/>
        <v>0.1085327973689019</v>
      </c>
      <c r="AA539" s="8"/>
      <c r="AB539" s="8"/>
    </row>
    <row r="540" spans="1:28" x14ac:dyDescent="0.25">
      <c r="A540" s="172" t="s">
        <v>550</v>
      </c>
      <c r="B540" s="52" t="str">
        <f t="shared" si="185"/>
        <v>URETHRAL PROCEDURES W CC/MCC</v>
      </c>
      <c r="C540" s="49">
        <f t="shared" si="186"/>
        <v>1</v>
      </c>
      <c r="D540" s="49">
        <f t="shared" si="187"/>
        <v>0</v>
      </c>
      <c r="E540" s="49">
        <f t="shared" si="188"/>
        <v>12384.39</v>
      </c>
      <c r="F540" s="49">
        <f t="shared" si="189"/>
        <v>0</v>
      </c>
      <c r="G540" s="158">
        <f t="shared" si="190"/>
        <v>1</v>
      </c>
      <c r="H540" s="98"/>
      <c r="I540" s="207">
        <f t="shared" si="191"/>
        <v>1</v>
      </c>
      <c r="J540" s="108">
        <f t="shared" si="192"/>
        <v>12384.39</v>
      </c>
      <c r="K540" s="108">
        <f t="shared" si="193"/>
        <v>0</v>
      </c>
      <c r="L540" s="106">
        <f t="shared" si="194"/>
        <v>5.3</v>
      </c>
      <c r="M540" s="106">
        <f t="shared" si="195"/>
        <v>0</v>
      </c>
      <c r="N540" s="106">
        <f t="shared" si="196"/>
        <v>3.9</v>
      </c>
      <c r="O540" s="12">
        <f t="shared" si="197"/>
        <v>0</v>
      </c>
      <c r="P540" s="102">
        <f t="shared" si="198"/>
        <v>0</v>
      </c>
      <c r="Q540" s="102">
        <f t="shared" si="199"/>
        <v>1.7191000000000001</v>
      </c>
      <c r="R540" s="160" t="str">
        <f t="shared" si="200"/>
        <v>M</v>
      </c>
      <c r="S540" s="98"/>
      <c r="T540" s="184" t="str">
        <f t="shared" si="201"/>
        <v>M</v>
      </c>
      <c r="U540" s="102">
        <f t="shared" si="202"/>
        <v>2.4165999999999999</v>
      </c>
      <c r="V540" s="102">
        <f t="shared" si="203"/>
        <v>2.4117000000000002</v>
      </c>
      <c r="W540" s="102">
        <f t="shared" si="204"/>
        <v>2.4117000000000002</v>
      </c>
      <c r="X540" s="102">
        <f t="shared" si="205"/>
        <v>0</v>
      </c>
      <c r="Y540" s="103">
        <f t="shared" si="206"/>
        <v>-4.8999999999996824E-3</v>
      </c>
      <c r="Z540" s="100">
        <f t="shared" si="207"/>
        <v>-2.0276421418520575E-3</v>
      </c>
      <c r="AA540" s="8"/>
      <c r="AB540" s="8"/>
    </row>
    <row r="541" spans="1:28" x14ac:dyDescent="0.25">
      <c r="A541" s="172" t="s">
        <v>551</v>
      </c>
      <c r="B541" s="52" t="str">
        <f t="shared" si="185"/>
        <v>URETHRAL PROCEDURES W/O CC/MCC</v>
      </c>
      <c r="C541" s="49">
        <f t="shared" si="186"/>
        <v>1</v>
      </c>
      <c r="D541" s="49">
        <f t="shared" si="187"/>
        <v>0</v>
      </c>
      <c r="E541" s="49">
        <f t="shared" si="188"/>
        <v>35776.57</v>
      </c>
      <c r="F541" s="49">
        <f t="shared" si="189"/>
        <v>0</v>
      </c>
      <c r="G541" s="158">
        <f t="shared" si="190"/>
        <v>1</v>
      </c>
      <c r="H541" s="98"/>
      <c r="I541" s="207">
        <f t="shared" si="191"/>
        <v>1</v>
      </c>
      <c r="J541" s="108">
        <f t="shared" si="192"/>
        <v>35776.57</v>
      </c>
      <c r="K541" s="108">
        <f t="shared" si="193"/>
        <v>0</v>
      </c>
      <c r="L541" s="106">
        <f t="shared" si="194"/>
        <v>2.2999999999999998</v>
      </c>
      <c r="M541" s="106">
        <f t="shared" si="195"/>
        <v>0</v>
      </c>
      <c r="N541" s="106">
        <f t="shared" si="196"/>
        <v>1.9</v>
      </c>
      <c r="O541" s="12">
        <f t="shared" si="197"/>
        <v>0</v>
      </c>
      <c r="P541" s="102">
        <f t="shared" si="198"/>
        <v>0</v>
      </c>
      <c r="Q541" s="102">
        <f t="shared" si="199"/>
        <v>1.0791999999999999</v>
      </c>
      <c r="R541" s="160" t="str">
        <f t="shared" si="200"/>
        <v>M</v>
      </c>
      <c r="S541" s="98"/>
      <c r="T541" s="184" t="str">
        <f t="shared" si="201"/>
        <v>M</v>
      </c>
      <c r="U541" s="102">
        <f t="shared" si="202"/>
        <v>1.6108</v>
      </c>
      <c r="V541" s="102">
        <f t="shared" si="203"/>
        <v>1.514</v>
      </c>
      <c r="W541" s="102">
        <f t="shared" si="204"/>
        <v>1.514</v>
      </c>
      <c r="X541" s="102">
        <f t="shared" si="205"/>
        <v>0</v>
      </c>
      <c r="Y541" s="103">
        <f t="shared" si="206"/>
        <v>-9.6799999999999997E-2</v>
      </c>
      <c r="Z541" s="100">
        <f t="shared" si="207"/>
        <v>-6.0094363049416434E-2</v>
      </c>
      <c r="AA541" s="8"/>
      <c r="AB541" s="8"/>
    </row>
    <row r="542" spans="1:28" x14ac:dyDescent="0.25">
      <c r="A542" s="174" t="s">
        <v>552</v>
      </c>
      <c r="B542" s="142" t="str">
        <f t="shared" si="185"/>
        <v>OTHER KIDNEY &amp; URINARY TRACT PROCEDURES W MCC</v>
      </c>
      <c r="C542" s="143">
        <f t="shared" si="186"/>
        <v>35</v>
      </c>
      <c r="D542" s="143">
        <f t="shared" si="187"/>
        <v>0</v>
      </c>
      <c r="E542" s="143">
        <f t="shared" si="188"/>
        <v>77281.56</v>
      </c>
      <c r="F542" s="143">
        <f t="shared" si="189"/>
        <v>59956.29</v>
      </c>
      <c r="G542" s="159">
        <f t="shared" si="190"/>
        <v>12.66</v>
      </c>
      <c r="H542" s="98"/>
      <c r="I542" s="208">
        <f t="shared" si="191"/>
        <v>34</v>
      </c>
      <c r="J542" s="144">
        <f t="shared" si="192"/>
        <v>69957.91</v>
      </c>
      <c r="K542" s="144">
        <f t="shared" si="193"/>
        <v>42699.33</v>
      </c>
      <c r="L542" s="145">
        <f t="shared" si="194"/>
        <v>11.09</v>
      </c>
      <c r="M542" s="145">
        <f t="shared" si="195"/>
        <v>7.86</v>
      </c>
      <c r="N542" s="145">
        <f t="shared" si="196"/>
        <v>8.1300000000000008</v>
      </c>
      <c r="O542" s="146">
        <f t="shared" si="197"/>
        <v>1</v>
      </c>
      <c r="P542" s="147">
        <f t="shared" si="198"/>
        <v>2.8765000000000001</v>
      </c>
      <c r="Q542" s="147">
        <f t="shared" si="199"/>
        <v>2.7879</v>
      </c>
      <c r="R542" s="161" t="str">
        <f t="shared" si="200"/>
        <v>A</v>
      </c>
      <c r="S542" s="98"/>
      <c r="T542" s="185" t="str">
        <f t="shared" si="201"/>
        <v>A</v>
      </c>
      <c r="U542" s="147">
        <f t="shared" si="202"/>
        <v>4.2160000000000002</v>
      </c>
      <c r="V542" s="147">
        <f t="shared" si="203"/>
        <v>3.9110999999999998</v>
      </c>
      <c r="W542" s="147">
        <f t="shared" si="204"/>
        <v>3.9110999999999998</v>
      </c>
      <c r="X542" s="147">
        <f t="shared" si="205"/>
        <v>0</v>
      </c>
      <c r="Y542" s="104">
        <f t="shared" si="206"/>
        <v>-0.30490000000000039</v>
      </c>
      <c r="Z542" s="101">
        <f t="shared" si="207"/>
        <v>-7.2319734345351133E-2</v>
      </c>
      <c r="AA542" s="8"/>
      <c r="AB542" s="8"/>
    </row>
    <row r="543" spans="1:28" x14ac:dyDescent="0.25">
      <c r="A543" s="172" t="s">
        <v>553</v>
      </c>
      <c r="B543" s="52" t="str">
        <f t="shared" si="185"/>
        <v>OTHER KIDNEY &amp; URINARY TRACT PROCEDURES W CC</v>
      </c>
      <c r="C543" s="49">
        <f t="shared" si="186"/>
        <v>24</v>
      </c>
      <c r="D543" s="49">
        <f t="shared" si="187"/>
        <v>1</v>
      </c>
      <c r="E543" s="49">
        <f t="shared" si="188"/>
        <v>57352.95</v>
      </c>
      <c r="F543" s="49">
        <f t="shared" si="189"/>
        <v>42551.56</v>
      </c>
      <c r="G543" s="158">
        <f t="shared" si="190"/>
        <v>8.5399999999999991</v>
      </c>
      <c r="H543" s="98"/>
      <c r="I543" s="207">
        <f t="shared" si="191"/>
        <v>23</v>
      </c>
      <c r="J543" s="108">
        <f t="shared" si="192"/>
        <v>49438.59</v>
      </c>
      <c r="K543" s="108">
        <f t="shared" si="193"/>
        <v>19648.580000000002</v>
      </c>
      <c r="L543" s="106">
        <f t="shared" si="194"/>
        <v>8.1300000000000008</v>
      </c>
      <c r="M543" s="106">
        <f t="shared" si="195"/>
        <v>5.13</v>
      </c>
      <c r="N543" s="106">
        <f t="shared" si="196"/>
        <v>6.51</v>
      </c>
      <c r="O543" s="12">
        <f t="shared" si="197"/>
        <v>1</v>
      </c>
      <c r="P543" s="102">
        <f t="shared" si="198"/>
        <v>2.0327999999999999</v>
      </c>
      <c r="Q543" s="102">
        <f t="shared" si="199"/>
        <v>2.0177999999999998</v>
      </c>
      <c r="R543" s="160" t="str">
        <f t="shared" si="200"/>
        <v>A</v>
      </c>
      <c r="S543" s="98"/>
      <c r="T543" s="184" t="str">
        <f t="shared" si="201"/>
        <v>A</v>
      </c>
      <c r="U543" s="102">
        <f t="shared" si="202"/>
        <v>2.9578000000000002</v>
      </c>
      <c r="V543" s="102">
        <f t="shared" si="203"/>
        <v>2.8308</v>
      </c>
      <c r="W543" s="102">
        <f t="shared" si="204"/>
        <v>2.8308</v>
      </c>
      <c r="X543" s="102">
        <f t="shared" si="205"/>
        <v>0</v>
      </c>
      <c r="Y543" s="103">
        <f t="shared" si="206"/>
        <v>-0.12700000000000022</v>
      </c>
      <c r="Z543" s="100">
        <f t="shared" si="207"/>
        <v>-4.2937318277097916E-2</v>
      </c>
      <c r="AA543" s="8"/>
      <c r="AB543" s="8"/>
    </row>
    <row r="544" spans="1:28" x14ac:dyDescent="0.25">
      <c r="A544" s="172" t="s">
        <v>554</v>
      </c>
      <c r="B544" s="52" t="str">
        <f t="shared" si="185"/>
        <v>OTHER KIDNEY &amp; URINARY TRACT PROCEDURES W/O CC/MCC</v>
      </c>
      <c r="C544" s="49">
        <f t="shared" si="186"/>
        <v>4</v>
      </c>
      <c r="D544" s="49">
        <f t="shared" si="187"/>
        <v>1</v>
      </c>
      <c r="E544" s="49">
        <f t="shared" si="188"/>
        <v>41692.339999999997</v>
      </c>
      <c r="F544" s="49">
        <f t="shared" si="189"/>
        <v>9286.32</v>
      </c>
      <c r="G544" s="158">
        <f t="shared" si="190"/>
        <v>5.5</v>
      </c>
      <c r="H544" s="98"/>
      <c r="I544" s="207">
        <f t="shared" si="191"/>
        <v>4</v>
      </c>
      <c r="J544" s="108">
        <f t="shared" si="192"/>
        <v>41692.339999999997</v>
      </c>
      <c r="K544" s="108">
        <f t="shared" si="193"/>
        <v>9286.32</v>
      </c>
      <c r="L544" s="106">
        <f t="shared" si="194"/>
        <v>3.6</v>
      </c>
      <c r="M544" s="106">
        <f t="shared" si="195"/>
        <v>3.2</v>
      </c>
      <c r="N544" s="106">
        <f t="shared" si="196"/>
        <v>2.8</v>
      </c>
      <c r="O544" s="12">
        <f t="shared" si="197"/>
        <v>0</v>
      </c>
      <c r="P544" s="102">
        <f t="shared" si="198"/>
        <v>1.7142999999999999</v>
      </c>
      <c r="Q544" s="102">
        <f t="shared" si="199"/>
        <v>1.6597</v>
      </c>
      <c r="R544" s="160" t="str">
        <f t="shared" si="200"/>
        <v>M</v>
      </c>
      <c r="S544" s="98"/>
      <c r="T544" s="184" t="str">
        <f t="shared" si="201"/>
        <v>M</v>
      </c>
      <c r="U544" s="102">
        <f t="shared" si="202"/>
        <v>2.5838999999999999</v>
      </c>
      <c r="V544" s="102">
        <f t="shared" si="203"/>
        <v>2.3283999999999998</v>
      </c>
      <c r="W544" s="102">
        <f t="shared" si="204"/>
        <v>2.3283999999999998</v>
      </c>
      <c r="X544" s="102">
        <f t="shared" si="205"/>
        <v>0</v>
      </c>
      <c r="Y544" s="103">
        <f t="shared" si="206"/>
        <v>-0.25550000000000006</v>
      </c>
      <c r="Z544" s="100">
        <f t="shared" si="207"/>
        <v>-9.8881535663144893E-2</v>
      </c>
      <c r="AA544" s="8"/>
      <c r="AB544" s="8"/>
    </row>
    <row r="545" spans="1:28" x14ac:dyDescent="0.25">
      <c r="A545" s="172" t="s">
        <v>555</v>
      </c>
      <c r="B545" s="52" t="str">
        <f t="shared" si="185"/>
        <v>RENAL FAILURE W MCC</v>
      </c>
      <c r="C545" s="49">
        <f t="shared" si="186"/>
        <v>324</v>
      </c>
      <c r="D545" s="49">
        <f t="shared" si="187"/>
        <v>26</v>
      </c>
      <c r="E545" s="49">
        <f t="shared" si="188"/>
        <v>32109.72</v>
      </c>
      <c r="F545" s="49">
        <f t="shared" si="189"/>
        <v>33283.65</v>
      </c>
      <c r="G545" s="158">
        <f t="shared" si="190"/>
        <v>6.56</v>
      </c>
      <c r="H545" s="98"/>
      <c r="I545" s="207">
        <f t="shared" si="191"/>
        <v>320</v>
      </c>
      <c r="J545" s="108">
        <f t="shared" si="192"/>
        <v>29677.3</v>
      </c>
      <c r="K545" s="108">
        <f t="shared" si="193"/>
        <v>23810</v>
      </c>
      <c r="L545" s="106">
        <f t="shared" si="194"/>
        <v>6.12</v>
      </c>
      <c r="M545" s="106">
        <f t="shared" si="195"/>
        <v>4.88</v>
      </c>
      <c r="N545" s="106">
        <f t="shared" si="196"/>
        <v>4.58</v>
      </c>
      <c r="O545" s="12">
        <f t="shared" si="197"/>
        <v>1</v>
      </c>
      <c r="P545" s="102">
        <f t="shared" si="198"/>
        <v>1.2202</v>
      </c>
      <c r="Q545" s="102">
        <f t="shared" si="199"/>
        <v>1.2137</v>
      </c>
      <c r="R545" s="160" t="str">
        <f t="shared" si="200"/>
        <v>A</v>
      </c>
      <c r="S545" s="98"/>
      <c r="T545" s="184" t="str">
        <f t="shared" si="201"/>
        <v>A</v>
      </c>
      <c r="U545" s="102">
        <f t="shared" si="202"/>
        <v>1.4943</v>
      </c>
      <c r="V545" s="102">
        <f t="shared" si="203"/>
        <v>1.7027000000000001</v>
      </c>
      <c r="W545" s="102">
        <f t="shared" si="204"/>
        <v>1.7027000000000001</v>
      </c>
      <c r="X545" s="102">
        <f t="shared" si="205"/>
        <v>0</v>
      </c>
      <c r="Y545" s="103">
        <f t="shared" si="206"/>
        <v>0.20840000000000014</v>
      </c>
      <c r="Z545" s="100">
        <f t="shared" si="207"/>
        <v>0.13946329384996328</v>
      </c>
      <c r="AA545" s="8"/>
      <c r="AB545" s="8"/>
    </row>
    <row r="546" spans="1:28" x14ac:dyDescent="0.25">
      <c r="A546" s="172" t="s">
        <v>556</v>
      </c>
      <c r="B546" s="52" t="str">
        <f t="shared" si="185"/>
        <v>RENAL FAILURE W CC</v>
      </c>
      <c r="C546" s="49">
        <f t="shared" si="186"/>
        <v>647</v>
      </c>
      <c r="D546" s="49">
        <f t="shared" si="187"/>
        <v>22</v>
      </c>
      <c r="E546" s="49">
        <f t="shared" si="188"/>
        <v>18598.03</v>
      </c>
      <c r="F546" s="49">
        <f t="shared" si="189"/>
        <v>14196.96</v>
      </c>
      <c r="G546" s="158">
        <f t="shared" si="190"/>
        <v>3.95</v>
      </c>
      <c r="H546" s="98"/>
      <c r="I546" s="207">
        <f t="shared" si="191"/>
        <v>632</v>
      </c>
      <c r="J546" s="108">
        <f t="shared" si="192"/>
        <v>17265.41</v>
      </c>
      <c r="K546" s="108">
        <f t="shared" si="193"/>
        <v>11240.54</v>
      </c>
      <c r="L546" s="106">
        <f t="shared" si="194"/>
        <v>3.73</v>
      </c>
      <c r="M546" s="106">
        <f t="shared" si="195"/>
        <v>2.58</v>
      </c>
      <c r="N546" s="106">
        <f t="shared" si="196"/>
        <v>3.03</v>
      </c>
      <c r="O546" s="12">
        <f t="shared" si="197"/>
        <v>1</v>
      </c>
      <c r="P546" s="102">
        <f t="shared" si="198"/>
        <v>0.70989999999999998</v>
      </c>
      <c r="Q546" s="102">
        <f t="shared" si="199"/>
        <v>0.72489999999999999</v>
      </c>
      <c r="R546" s="160" t="str">
        <f t="shared" si="200"/>
        <v>A</v>
      </c>
      <c r="S546" s="98"/>
      <c r="T546" s="184" t="str">
        <f t="shared" si="201"/>
        <v>A</v>
      </c>
      <c r="U546" s="102">
        <f t="shared" si="202"/>
        <v>0.97230000000000005</v>
      </c>
      <c r="V546" s="102">
        <f t="shared" si="203"/>
        <v>1.0169999999999999</v>
      </c>
      <c r="W546" s="102">
        <f t="shared" si="204"/>
        <v>1.0169999999999999</v>
      </c>
      <c r="X546" s="102">
        <f t="shared" si="205"/>
        <v>0</v>
      </c>
      <c r="Y546" s="103">
        <f t="shared" si="206"/>
        <v>4.4699999999999851E-2</v>
      </c>
      <c r="Z546" s="100">
        <f t="shared" si="207"/>
        <v>4.5973464979944305E-2</v>
      </c>
      <c r="AA546" s="8"/>
      <c r="AB546" s="8"/>
    </row>
    <row r="547" spans="1:28" x14ac:dyDescent="0.25">
      <c r="A547" s="174" t="s">
        <v>557</v>
      </c>
      <c r="B547" s="142" t="str">
        <f t="shared" si="185"/>
        <v>RENAL FAILURE W/O CC/MCC</v>
      </c>
      <c r="C547" s="143">
        <f t="shared" si="186"/>
        <v>116</v>
      </c>
      <c r="D547" s="143">
        <f t="shared" si="187"/>
        <v>6</v>
      </c>
      <c r="E547" s="143">
        <f t="shared" si="188"/>
        <v>10012.290000000001</v>
      </c>
      <c r="F547" s="143">
        <f t="shared" si="189"/>
        <v>6042.15</v>
      </c>
      <c r="G547" s="159">
        <f t="shared" si="190"/>
        <v>2.2799999999999998</v>
      </c>
      <c r="H547" s="98"/>
      <c r="I547" s="208">
        <f t="shared" si="191"/>
        <v>114</v>
      </c>
      <c r="J547" s="144">
        <f t="shared" si="192"/>
        <v>9595.67</v>
      </c>
      <c r="K547" s="144">
        <f t="shared" si="193"/>
        <v>5194.03</v>
      </c>
      <c r="L547" s="145">
        <f t="shared" si="194"/>
        <v>2.19</v>
      </c>
      <c r="M547" s="145">
        <f t="shared" si="195"/>
        <v>1.32</v>
      </c>
      <c r="N547" s="145">
        <f t="shared" si="196"/>
        <v>1.88</v>
      </c>
      <c r="O547" s="146">
        <f t="shared" si="197"/>
        <v>1</v>
      </c>
      <c r="P547" s="147">
        <f t="shared" si="198"/>
        <v>0.39450000000000002</v>
      </c>
      <c r="Q547" s="147">
        <f t="shared" si="199"/>
        <v>0.40279999999999999</v>
      </c>
      <c r="R547" s="161" t="str">
        <f t="shared" si="200"/>
        <v>A</v>
      </c>
      <c r="S547" s="98"/>
      <c r="T547" s="185" t="str">
        <f t="shared" si="201"/>
        <v>A</v>
      </c>
      <c r="U547" s="147">
        <f t="shared" si="202"/>
        <v>0.56559999999999999</v>
      </c>
      <c r="V547" s="147">
        <f t="shared" si="203"/>
        <v>0.56510000000000005</v>
      </c>
      <c r="W547" s="147">
        <f t="shared" si="204"/>
        <v>0.56510000000000005</v>
      </c>
      <c r="X547" s="147">
        <f t="shared" si="205"/>
        <v>0</v>
      </c>
      <c r="Y547" s="104">
        <f t="shared" si="206"/>
        <v>-4.9999999999994493E-4</v>
      </c>
      <c r="Z547" s="101">
        <f t="shared" si="207"/>
        <v>-8.8401697312578671E-4</v>
      </c>
      <c r="AA547" s="8"/>
      <c r="AB547" s="8"/>
    </row>
    <row r="548" spans="1:28" x14ac:dyDescent="0.25">
      <c r="A548" s="172" t="s">
        <v>559</v>
      </c>
      <c r="B548" s="52" t="str">
        <f t="shared" si="185"/>
        <v>KIDNEY &amp; URINARY TRACT NEOPLASMS W MCC</v>
      </c>
      <c r="C548" s="49">
        <f t="shared" si="186"/>
        <v>5</v>
      </c>
      <c r="D548" s="49">
        <f t="shared" si="187"/>
        <v>1</v>
      </c>
      <c r="E548" s="49">
        <f t="shared" si="188"/>
        <v>39624.589999999997</v>
      </c>
      <c r="F548" s="49">
        <f t="shared" si="189"/>
        <v>25539.77</v>
      </c>
      <c r="G548" s="158">
        <f t="shared" si="190"/>
        <v>8</v>
      </c>
      <c r="H548" s="98"/>
      <c r="I548" s="207">
        <f t="shared" si="191"/>
        <v>5</v>
      </c>
      <c r="J548" s="108">
        <f t="shared" si="192"/>
        <v>39624.589999999997</v>
      </c>
      <c r="K548" s="108">
        <f t="shared" si="193"/>
        <v>25539.77</v>
      </c>
      <c r="L548" s="106">
        <f t="shared" si="194"/>
        <v>6.8</v>
      </c>
      <c r="M548" s="106">
        <f t="shared" si="195"/>
        <v>5.37</v>
      </c>
      <c r="N548" s="106">
        <f t="shared" si="196"/>
        <v>5.0999999999999996</v>
      </c>
      <c r="O548" s="12">
        <f t="shared" si="197"/>
        <v>0</v>
      </c>
      <c r="P548" s="102">
        <f t="shared" si="198"/>
        <v>1.6292</v>
      </c>
      <c r="Q548" s="102">
        <f t="shared" si="199"/>
        <v>1.7539</v>
      </c>
      <c r="R548" s="160" t="str">
        <f t="shared" si="200"/>
        <v>M</v>
      </c>
      <c r="S548" s="98"/>
      <c r="T548" s="184" t="str">
        <f t="shared" si="201"/>
        <v>M</v>
      </c>
      <c r="U548" s="102">
        <f t="shared" si="202"/>
        <v>2.7210999999999999</v>
      </c>
      <c r="V548" s="102">
        <f t="shared" si="203"/>
        <v>2.4605000000000001</v>
      </c>
      <c r="W548" s="102">
        <f t="shared" si="204"/>
        <v>2.4605000000000001</v>
      </c>
      <c r="X548" s="102">
        <f t="shared" si="205"/>
        <v>0</v>
      </c>
      <c r="Y548" s="103">
        <f t="shared" si="206"/>
        <v>-0.26059999999999972</v>
      </c>
      <c r="Z548" s="100">
        <f t="shared" si="207"/>
        <v>-9.5770092977104745E-2</v>
      </c>
      <c r="AA548" s="8"/>
      <c r="AB548" s="8"/>
    </row>
    <row r="549" spans="1:28" x14ac:dyDescent="0.25">
      <c r="A549" s="172" t="s">
        <v>560</v>
      </c>
      <c r="B549" s="52" t="str">
        <f t="shared" si="185"/>
        <v>KIDNEY &amp; URINARY TRACT NEOPLASMS W CC</v>
      </c>
      <c r="C549" s="49">
        <f t="shared" si="186"/>
        <v>13</v>
      </c>
      <c r="D549" s="49">
        <f t="shared" si="187"/>
        <v>0</v>
      </c>
      <c r="E549" s="49">
        <f t="shared" si="188"/>
        <v>18568.400000000001</v>
      </c>
      <c r="F549" s="49">
        <f t="shared" si="189"/>
        <v>10778.21</v>
      </c>
      <c r="G549" s="158">
        <f t="shared" si="190"/>
        <v>2.92</v>
      </c>
      <c r="H549" s="98"/>
      <c r="I549" s="207">
        <f t="shared" si="191"/>
        <v>12</v>
      </c>
      <c r="J549" s="108">
        <f t="shared" si="192"/>
        <v>16404.18</v>
      </c>
      <c r="K549" s="108">
        <f t="shared" si="193"/>
        <v>8059.82</v>
      </c>
      <c r="L549" s="106">
        <f t="shared" si="194"/>
        <v>2.92</v>
      </c>
      <c r="M549" s="106">
        <f t="shared" si="195"/>
        <v>1.89</v>
      </c>
      <c r="N549" s="106">
        <f t="shared" si="196"/>
        <v>2.2799999999999998</v>
      </c>
      <c r="O549" s="12">
        <f t="shared" si="197"/>
        <v>1</v>
      </c>
      <c r="P549" s="102">
        <f t="shared" si="198"/>
        <v>0.67449999999999999</v>
      </c>
      <c r="Q549" s="102">
        <f t="shared" si="199"/>
        <v>0.77510000000000001</v>
      </c>
      <c r="R549" s="160" t="str">
        <f t="shared" si="200"/>
        <v>AP</v>
      </c>
      <c r="S549" s="98"/>
      <c r="T549" s="184" t="str">
        <f t="shared" si="201"/>
        <v>A</v>
      </c>
      <c r="U549" s="102">
        <f t="shared" si="202"/>
        <v>1.2855000000000001</v>
      </c>
      <c r="V549" s="102">
        <f t="shared" si="203"/>
        <v>1.0873999999999999</v>
      </c>
      <c r="W549" s="102">
        <f t="shared" si="204"/>
        <v>1.0873999999999999</v>
      </c>
      <c r="X549" s="102">
        <f t="shared" si="205"/>
        <v>0</v>
      </c>
      <c r="Y549" s="103">
        <f t="shared" si="206"/>
        <v>-0.19810000000000016</v>
      </c>
      <c r="Z549" s="100">
        <f t="shared" si="207"/>
        <v>-0.15410346168805925</v>
      </c>
      <c r="AA549" s="8"/>
      <c r="AB549" s="8"/>
    </row>
    <row r="550" spans="1:28" x14ac:dyDescent="0.25">
      <c r="A550" s="172" t="s">
        <v>561</v>
      </c>
      <c r="B550" s="52" t="str">
        <f t="shared" si="185"/>
        <v>KIDNEY &amp; URINARY TRACT NEOPLASMS W/O CC/MCC</v>
      </c>
      <c r="C550" s="49">
        <f t="shared" si="186"/>
        <v>4</v>
      </c>
      <c r="D550" s="49">
        <f t="shared" si="187"/>
        <v>0</v>
      </c>
      <c r="E550" s="49">
        <f t="shared" si="188"/>
        <v>24213.62</v>
      </c>
      <c r="F550" s="49">
        <f t="shared" si="189"/>
        <v>21366.34</v>
      </c>
      <c r="G550" s="158">
        <f t="shared" si="190"/>
        <v>1.25</v>
      </c>
      <c r="H550" s="98"/>
      <c r="I550" s="207">
        <f t="shared" si="191"/>
        <v>4</v>
      </c>
      <c r="J550" s="108">
        <f t="shared" si="192"/>
        <v>24213.62</v>
      </c>
      <c r="K550" s="108">
        <f t="shared" si="193"/>
        <v>21366.34</v>
      </c>
      <c r="L550" s="106">
        <f t="shared" si="194"/>
        <v>2.4</v>
      </c>
      <c r="M550" s="106">
        <f t="shared" si="195"/>
        <v>0.43</v>
      </c>
      <c r="N550" s="106">
        <f t="shared" si="196"/>
        <v>2</v>
      </c>
      <c r="O550" s="12">
        <f t="shared" si="197"/>
        <v>0</v>
      </c>
      <c r="P550" s="102">
        <f t="shared" si="198"/>
        <v>0.99560000000000004</v>
      </c>
      <c r="Q550" s="102">
        <f t="shared" si="199"/>
        <v>0.54900000000000004</v>
      </c>
      <c r="R550" s="160" t="str">
        <f t="shared" si="200"/>
        <v>MP</v>
      </c>
      <c r="S550" s="98"/>
      <c r="T550" s="184" t="str">
        <f t="shared" si="201"/>
        <v>M</v>
      </c>
      <c r="U550" s="102">
        <f t="shared" si="202"/>
        <v>0.92159999999999997</v>
      </c>
      <c r="V550" s="102">
        <f t="shared" si="203"/>
        <v>0.7702</v>
      </c>
      <c r="W550" s="102">
        <f t="shared" si="204"/>
        <v>0.7702</v>
      </c>
      <c r="X550" s="102">
        <f t="shared" si="205"/>
        <v>0</v>
      </c>
      <c r="Y550" s="103">
        <f t="shared" si="206"/>
        <v>-0.15139999999999998</v>
      </c>
      <c r="Z550" s="100">
        <f t="shared" si="207"/>
        <v>-0.16427951388888887</v>
      </c>
      <c r="AA550" s="8"/>
      <c r="AB550" s="8"/>
    </row>
    <row r="551" spans="1:28" x14ac:dyDescent="0.25">
      <c r="A551" s="172" t="s">
        <v>562</v>
      </c>
      <c r="B551" s="52" t="str">
        <f t="shared" si="185"/>
        <v>KIDNEY &amp; URINARY TRACT INFECTIONS W MCC</v>
      </c>
      <c r="C551" s="49">
        <f t="shared" si="186"/>
        <v>122</v>
      </c>
      <c r="D551" s="49">
        <f t="shared" si="187"/>
        <v>10</v>
      </c>
      <c r="E551" s="49">
        <f t="shared" si="188"/>
        <v>25039.59</v>
      </c>
      <c r="F551" s="49">
        <f t="shared" si="189"/>
        <v>25974.79</v>
      </c>
      <c r="G551" s="158">
        <f t="shared" si="190"/>
        <v>5.39</v>
      </c>
      <c r="H551" s="98"/>
      <c r="I551" s="207">
        <f t="shared" si="191"/>
        <v>120</v>
      </c>
      <c r="J551" s="108">
        <f t="shared" si="192"/>
        <v>22813.43</v>
      </c>
      <c r="K551" s="108">
        <f t="shared" si="193"/>
        <v>19272.28</v>
      </c>
      <c r="L551" s="106">
        <f t="shared" si="194"/>
        <v>5.18</v>
      </c>
      <c r="M551" s="106">
        <f t="shared" si="195"/>
        <v>4.21</v>
      </c>
      <c r="N551" s="106">
        <f t="shared" si="196"/>
        <v>3.91</v>
      </c>
      <c r="O551" s="12">
        <f t="shared" si="197"/>
        <v>1</v>
      </c>
      <c r="P551" s="102">
        <f t="shared" si="198"/>
        <v>0.93799999999999994</v>
      </c>
      <c r="Q551" s="102">
        <f t="shared" si="199"/>
        <v>0.95779999999999998</v>
      </c>
      <c r="R551" s="160" t="str">
        <f t="shared" si="200"/>
        <v>A</v>
      </c>
      <c r="S551" s="98"/>
      <c r="T551" s="184" t="str">
        <f t="shared" si="201"/>
        <v>A</v>
      </c>
      <c r="U551" s="102">
        <f t="shared" si="202"/>
        <v>1.1391</v>
      </c>
      <c r="V551" s="102">
        <f t="shared" si="203"/>
        <v>1.3436999999999999</v>
      </c>
      <c r="W551" s="102">
        <f t="shared" si="204"/>
        <v>1.3436999999999999</v>
      </c>
      <c r="X551" s="102">
        <f t="shared" si="205"/>
        <v>0</v>
      </c>
      <c r="Y551" s="103">
        <f t="shared" si="206"/>
        <v>0.20459999999999989</v>
      </c>
      <c r="Z551" s="100">
        <f t="shared" si="207"/>
        <v>0.17961548590992879</v>
      </c>
      <c r="AA551" s="8"/>
      <c r="AB551" s="8"/>
    </row>
    <row r="552" spans="1:28" x14ac:dyDescent="0.25">
      <c r="A552" s="174" t="s">
        <v>563</v>
      </c>
      <c r="B552" s="142" t="str">
        <f t="shared" si="185"/>
        <v>KIDNEY &amp; URINARY TRACT INFECTIONS W/O MCC</v>
      </c>
      <c r="C552" s="143">
        <f t="shared" si="186"/>
        <v>676</v>
      </c>
      <c r="D552" s="143">
        <f t="shared" si="187"/>
        <v>18</v>
      </c>
      <c r="E552" s="143">
        <f t="shared" si="188"/>
        <v>13114.64</v>
      </c>
      <c r="F552" s="143">
        <f t="shared" si="189"/>
        <v>9304.33</v>
      </c>
      <c r="G552" s="159">
        <f t="shared" si="190"/>
        <v>3.05</v>
      </c>
      <c r="H552" s="98"/>
      <c r="I552" s="208">
        <f t="shared" si="191"/>
        <v>665</v>
      </c>
      <c r="J552" s="144">
        <f t="shared" si="192"/>
        <v>12350.58</v>
      </c>
      <c r="K552" s="144">
        <f t="shared" si="193"/>
        <v>6875.31</v>
      </c>
      <c r="L552" s="145">
        <f t="shared" si="194"/>
        <v>2.86</v>
      </c>
      <c r="M552" s="145">
        <f t="shared" si="195"/>
        <v>1.87</v>
      </c>
      <c r="N552" s="145">
        <f t="shared" si="196"/>
        <v>2.4300000000000002</v>
      </c>
      <c r="O552" s="146">
        <f t="shared" si="197"/>
        <v>1</v>
      </c>
      <c r="P552" s="147">
        <f t="shared" si="198"/>
        <v>0.50780000000000003</v>
      </c>
      <c r="Q552" s="147">
        <f t="shared" si="199"/>
        <v>0.51859999999999995</v>
      </c>
      <c r="R552" s="161" t="str">
        <f t="shared" si="200"/>
        <v>A</v>
      </c>
      <c r="S552" s="98"/>
      <c r="T552" s="185" t="str">
        <f t="shared" si="201"/>
        <v>A</v>
      </c>
      <c r="U552" s="147">
        <f t="shared" si="202"/>
        <v>0.70840000000000003</v>
      </c>
      <c r="V552" s="147">
        <f t="shared" si="203"/>
        <v>0.72750000000000004</v>
      </c>
      <c r="W552" s="147">
        <f t="shared" si="204"/>
        <v>0.72750000000000004</v>
      </c>
      <c r="X552" s="147">
        <f t="shared" si="205"/>
        <v>0</v>
      </c>
      <c r="Y552" s="104">
        <f t="shared" si="206"/>
        <v>1.9100000000000006E-2</v>
      </c>
      <c r="Z552" s="101">
        <f t="shared" si="207"/>
        <v>2.6962168266516099E-2</v>
      </c>
      <c r="AA552" s="8"/>
      <c r="AB552" s="8"/>
    </row>
    <row r="553" spans="1:28" x14ac:dyDescent="0.25">
      <c r="A553" s="172" t="s">
        <v>564</v>
      </c>
      <c r="B553" s="52" t="str">
        <f t="shared" si="185"/>
        <v>URINARY STONES W ESW LITHOTRIPSY W CC/MCC</v>
      </c>
      <c r="C553" s="49">
        <f t="shared" si="186"/>
        <v>14</v>
      </c>
      <c r="D553" s="49">
        <f t="shared" si="187"/>
        <v>1</v>
      </c>
      <c r="E553" s="49">
        <f t="shared" si="188"/>
        <v>20301.61</v>
      </c>
      <c r="F553" s="49">
        <f t="shared" si="189"/>
        <v>11742.79</v>
      </c>
      <c r="G553" s="158">
        <f t="shared" si="190"/>
        <v>1.93</v>
      </c>
      <c r="H553" s="98"/>
      <c r="I553" s="207">
        <f t="shared" si="191"/>
        <v>13</v>
      </c>
      <c r="J553" s="108">
        <f t="shared" si="192"/>
        <v>18201.79</v>
      </c>
      <c r="K553" s="108">
        <f t="shared" si="193"/>
        <v>9315.08</v>
      </c>
      <c r="L553" s="106">
        <f t="shared" si="194"/>
        <v>1.85</v>
      </c>
      <c r="M553" s="106">
        <f t="shared" si="195"/>
        <v>0.77</v>
      </c>
      <c r="N553" s="106">
        <f t="shared" si="196"/>
        <v>1.7</v>
      </c>
      <c r="O553" s="12">
        <f t="shared" si="197"/>
        <v>1</v>
      </c>
      <c r="P553" s="102">
        <f t="shared" si="198"/>
        <v>0.74839999999999995</v>
      </c>
      <c r="Q553" s="102">
        <f t="shared" si="199"/>
        <v>0.76429999999999998</v>
      </c>
      <c r="R553" s="160" t="str">
        <f t="shared" si="200"/>
        <v>AP</v>
      </c>
      <c r="S553" s="98"/>
      <c r="T553" s="184" t="str">
        <f t="shared" si="201"/>
        <v>A</v>
      </c>
      <c r="U553" s="102">
        <f t="shared" si="202"/>
        <v>1.1177999999999999</v>
      </c>
      <c r="V553" s="102">
        <f t="shared" si="203"/>
        <v>1.0722</v>
      </c>
      <c r="W553" s="102">
        <f t="shared" si="204"/>
        <v>1.0722</v>
      </c>
      <c r="X553" s="102">
        <f t="shared" si="205"/>
        <v>0</v>
      </c>
      <c r="Y553" s="103">
        <f t="shared" si="206"/>
        <v>-4.5599999999999863E-2</v>
      </c>
      <c r="Z553" s="100">
        <f t="shared" si="207"/>
        <v>-4.0794417606011692E-2</v>
      </c>
      <c r="AA553" s="8"/>
      <c r="AB553" s="8"/>
    </row>
    <row r="554" spans="1:28" x14ac:dyDescent="0.25">
      <c r="A554" s="172" t="s">
        <v>565</v>
      </c>
      <c r="B554" s="52" t="str">
        <f t="shared" si="185"/>
        <v>URINARY STONES W ESW LITHOTRIPSY W/O CC/MCC</v>
      </c>
      <c r="C554" s="49">
        <f t="shared" si="186"/>
        <v>0</v>
      </c>
      <c r="D554" s="49">
        <f t="shared" si="187"/>
        <v>0</v>
      </c>
      <c r="E554" s="49">
        <f t="shared" si="188"/>
        <v>0</v>
      </c>
      <c r="F554" s="49">
        <f t="shared" si="189"/>
        <v>0</v>
      </c>
      <c r="G554" s="158">
        <f t="shared" si="190"/>
        <v>0</v>
      </c>
      <c r="H554" s="98"/>
      <c r="I554" s="207">
        <f t="shared" si="191"/>
        <v>0</v>
      </c>
      <c r="J554" s="108">
        <f t="shared" si="192"/>
        <v>0</v>
      </c>
      <c r="K554" s="108">
        <f t="shared" si="193"/>
        <v>0</v>
      </c>
      <c r="L554" s="106">
        <f t="shared" si="194"/>
        <v>2.4</v>
      </c>
      <c r="M554" s="106">
        <f t="shared" si="195"/>
        <v>0</v>
      </c>
      <c r="N554" s="106">
        <f t="shared" si="196"/>
        <v>2</v>
      </c>
      <c r="O554" s="12">
        <f t="shared" si="197"/>
        <v>0</v>
      </c>
      <c r="P554" s="102">
        <f t="shared" si="198"/>
        <v>0</v>
      </c>
      <c r="Q554" s="102">
        <f t="shared" si="199"/>
        <v>0.45129999999999998</v>
      </c>
      <c r="R554" s="160" t="str">
        <f t="shared" si="200"/>
        <v>MP</v>
      </c>
      <c r="S554" s="98"/>
      <c r="T554" s="184" t="str">
        <f t="shared" si="201"/>
        <v>M</v>
      </c>
      <c r="U554" s="102">
        <f t="shared" si="202"/>
        <v>0.7056</v>
      </c>
      <c r="V554" s="102">
        <f t="shared" si="203"/>
        <v>0.6331</v>
      </c>
      <c r="W554" s="102">
        <f t="shared" si="204"/>
        <v>0.6331</v>
      </c>
      <c r="X554" s="102">
        <f t="shared" si="205"/>
        <v>0</v>
      </c>
      <c r="Y554" s="103">
        <f t="shared" si="206"/>
        <v>-7.2500000000000009E-2</v>
      </c>
      <c r="Z554" s="100">
        <f t="shared" si="207"/>
        <v>-0.10274943310657597</v>
      </c>
      <c r="AA554" s="8"/>
      <c r="AB554" s="8"/>
    </row>
    <row r="555" spans="1:28" x14ac:dyDescent="0.25">
      <c r="A555" s="172" t="s">
        <v>566</v>
      </c>
      <c r="B555" s="52" t="str">
        <f t="shared" si="185"/>
        <v>URINARY STONES W/O ESW LITHOTRIPSY W MCC</v>
      </c>
      <c r="C555" s="49">
        <f t="shared" si="186"/>
        <v>9</v>
      </c>
      <c r="D555" s="49">
        <f t="shared" si="187"/>
        <v>2</v>
      </c>
      <c r="E555" s="49">
        <f t="shared" si="188"/>
        <v>15843.31</v>
      </c>
      <c r="F555" s="49">
        <f t="shared" si="189"/>
        <v>7304.44</v>
      </c>
      <c r="G555" s="158">
        <f t="shared" si="190"/>
        <v>2.2200000000000002</v>
      </c>
      <c r="H555" s="98"/>
      <c r="I555" s="207">
        <f t="shared" si="191"/>
        <v>9</v>
      </c>
      <c r="J555" s="108">
        <f t="shared" si="192"/>
        <v>15843.31</v>
      </c>
      <c r="K555" s="108">
        <f t="shared" si="193"/>
        <v>7304.44</v>
      </c>
      <c r="L555" s="106">
        <f t="shared" si="194"/>
        <v>5.0999999999999996</v>
      </c>
      <c r="M555" s="106">
        <f t="shared" si="195"/>
        <v>1.87</v>
      </c>
      <c r="N555" s="106">
        <f t="shared" si="196"/>
        <v>3.8</v>
      </c>
      <c r="O555" s="12">
        <f t="shared" si="197"/>
        <v>0</v>
      </c>
      <c r="P555" s="102">
        <f t="shared" si="198"/>
        <v>0.65139999999999998</v>
      </c>
      <c r="Q555" s="102">
        <f t="shared" si="199"/>
        <v>1.3514999999999999</v>
      </c>
      <c r="R555" s="160" t="str">
        <f t="shared" si="200"/>
        <v>M</v>
      </c>
      <c r="S555" s="98"/>
      <c r="T555" s="184" t="str">
        <f t="shared" si="201"/>
        <v>A</v>
      </c>
      <c r="U555" s="102">
        <f t="shared" si="202"/>
        <v>1.5068999999999999</v>
      </c>
      <c r="V555" s="102">
        <f t="shared" si="203"/>
        <v>1.8959999999999999</v>
      </c>
      <c r="W555" s="102">
        <f t="shared" si="204"/>
        <v>1.8959999999999999</v>
      </c>
      <c r="X555" s="102">
        <f t="shared" si="205"/>
        <v>0</v>
      </c>
      <c r="Y555" s="103">
        <f t="shared" si="206"/>
        <v>0.3891</v>
      </c>
      <c r="Z555" s="100">
        <f t="shared" si="207"/>
        <v>0.258212223770655</v>
      </c>
      <c r="AA555" s="8"/>
      <c r="AB555" s="8"/>
    </row>
    <row r="556" spans="1:28" x14ac:dyDescent="0.25">
      <c r="A556" s="172" t="s">
        <v>567</v>
      </c>
      <c r="B556" s="52" t="str">
        <f t="shared" si="185"/>
        <v>URINARY STONES W/O ESW LITHOTRIPSY W/O MCC</v>
      </c>
      <c r="C556" s="49">
        <f t="shared" si="186"/>
        <v>248</v>
      </c>
      <c r="D556" s="49">
        <f t="shared" si="187"/>
        <v>4</v>
      </c>
      <c r="E556" s="49">
        <f t="shared" si="188"/>
        <v>15003.83</v>
      </c>
      <c r="F556" s="49">
        <f t="shared" si="189"/>
        <v>8464.9699999999993</v>
      </c>
      <c r="G556" s="158">
        <f t="shared" si="190"/>
        <v>2.11</v>
      </c>
      <c r="H556" s="98"/>
      <c r="I556" s="207">
        <f t="shared" si="191"/>
        <v>244</v>
      </c>
      <c r="J556" s="108">
        <f t="shared" si="192"/>
        <v>14463.12</v>
      </c>
      <c r="K556" s="108">
        <f t="shared" si="193"/>
        <v>7366.57</v>
      </c>
      <c r="L556" s="106">
        <f t="shared" si="194"/>
        <v>2.0099999999999998</v>
      </c>
      <c r="M556" s="106">
        <f t="shared" si="195"/>
        <v>1.42</v>
      </c>
      <c r="N556" s="106">
        <f t="shared" si="196"/>
        <v>1.69</v>
      </c>
      <c r="O556" s="12">
        <f t="shared" si="197"/>
        <v>1</v>
      </c>
      <c r="P556" s="102">
        <f t="shared" si="198"/>
        <v>0.59470000000000001</v>
      </c>
      <c r="Q556" s="102">
        <f t="shared" si="199"/>
        <v>0.60719999999999996</v>
      </c>
      <c r="R556" s="160" t="str">
        <f t="shared" si="200"/>
        <v>A</v>
      </c>
      <c r="S556" s="98"/>
      <c r="T556" s="184" t="str">
        <f t="shared" si="201"/>
        <v>A</v>
      </c>
      <c r="U556" s="102">
        <f t="shared" si="202"/>
        <v>0.78879999999999995</v>
      </c>
      <c r="V556" s="102">
        <f t="shared" si="203"/>
        <v>0.8518</v>
      </c>
      <c r="W556" s="102">
        <f t="shared" si="204"/>
        <v>0.8518</v>
      </c>
      <c r="X556" s="102">
        <f t="shared" si="205"/>
        <v>0</v>
      </c>
      <c r="Y556" s="103">
        <f t="shared" si="206"/>
        <v>6.3000000000000056E-2</v>
      </c>
      <c r="Z556" s="100">
        <f t="shared" si="207"/>
        <v>7.9868154158215091E-2</v>
      </c>
      <c r="AA556" s="8"/>
      <c r="AB556" s="8"/>
    </row>
    <row r="557" spans="1:28" x14ac:dyDescent="0.25">
      <c r="A557" s="174" t="s">
        <v>568</v>
      </c>
      <c r="B557" s="142" t="str">
        <f t="shared" si="185"/>
        <v>KIDNEY &amp; URINARY TRACT SIGNS &amp; SYMPTOMS W MCC</v>
      </c>
      <c r="C557" s="143">
        <f t="shared" si="186"/>
        <v>4</v>
      </c>
      <c r="D557" s="143">
        <f t="shared" si="187"/>
        <v>0</v>
      </c>
      <c r="E557" s="143">
        <f t="shared" si="188"/>
        <v>21006.09</v>
      </c>
      <c r="F557" s="143">
        <f t="shared" si="189"/>
        <v>13035.9</v>
      </c>
      <c r="G557" s="159">
        <f t="shared" si="190"/>
        <v>4.5</v>
      </c>
      <c r="H557" s="98"/>
      <c r="I557" s="208">
        <f t="shared" si="191"/>
        <v>4</v>
      </c>
      <c r="J557" s="144">
        <f t="shared" si="192"/>
        <v>21006.09</v>
      </c>
      <c r="K557" s="144">
        <f t="shared" si="193"/>
        <v>13035.9</v>
      </c>
      <c r="L557" s="145">
        <f t="shared" si="194"/>
        <v>4.7</v>
      </c>
      <c r="M557" s="145">
        <f t="shared" si="195"/>
        <v>2.6</v>
      </c>
      <c r="N557" s="145">
        <f t="shared" si="196"/>
        <v>3.6</v>
      </c>
      <c r="O557" s="146">
        <f t="shared" si="197"/>
        <v>0</v>
      </c>
      <c r="P557" s="147">
        <f t="shared" si="198"/>
        <v>0.86370000000000002</v>
      </c>
      <c r="Q557" s="147">
        <f t="shared" si="199"/>
        <v>1.1729000000000001</v>
      </c>
      <c r="R557" s="161" t="str">
        <f t="shared" si="200"/>
        <v>M</v>
      </c>
      <c r="S557" s="98"/>
      <c r="T557" s="185" t="str">
        <f t="shared" si="201"/>
        <v>M</v>
      </c>
      <c r="U557" s="147">
        <f t="shared" si="202"/>
        <v>1.8433999999999999</v>
      </c>
      <c r="V557" s="147">
        <f t="shared" si="203"/>
        <v>1.6455</v>
      </c>
      <c r="W557" s="147">
        <f t="shared" si="204"/>
        <v>1.6455</v>
      </c>
      <c r="X557" s="147">
        <f t="shared" si="205"/>
        <v>0</v>
      </c>
      <c r="Y557" s="104">
        <f t="shared" si="206"/>
        <v>-0.19789999999999996</v>
      </c>
      <c r="Z557" s="101">
        <f t="shared" si="207"/>
        <v>-0.10735597265921665</v>
      </c>
      <c r="AA557" s="8"/>
      <c r="AB557" s="8"/>
    </row>
    <row r="558" spans="1:28" x14ac:dyDescent="0.25">
      <c r="A558" s="172" t="s">
        <v>569</v>
      </c>
      <c r="B558" s="52" t="str">
        <f t="shared" si="185"/>
        <v>KIDNEY &amp; URINARY TRACT SIGNS &amp; SYMPTOMS W/O MCC</v>
      </c>
      <c r="C558" s="49">
        <f t="shared" si="186"/>
        <v>13</v>
      </c>
      <c r="D558" s="49">
        <f t="shared" si="187"/>
        <v>1</v>
      </c>
      <c r="E558" s="49">
        <f t="shared" si="188"/>
        <v>11560.5</v>
      </c>
      <c r="F558" s="49">
        <f t="shared" si="189"/>
        <v>6986.84</v>
      </c>
      <c r="G558" s="158">
        <f t="shared" si="190"/>
        <v>3.15</v>
      </c>
      <c r="H558" s="98"/>
      <c r="I558" s="207">
        <f t="shared" si="191"/>
        <v>12</v>
      </c>
      <c r="J558" s="108">
        <f t="shared" si="192"/>
        <v>10182.66</v>
      </c>
      <c r="K558" s="108">
        <f t="shared" si="193"/>
        <v>5310.75</v>
      </c>
      <c r="L558" s="106">
        <f t="shared" si="194"/>
        <v>3</v>
      </c>
      <c r="M558" s="106">
        <f t="shared" si="195"/>
        <v>1.35</v>
      </c>
      <c r="N558" s="106">
        <f t="shared" si="196"/>
        <v>2.71</v>
      </c>
      <c r="O558" s="12">
        <f t="shared" si="197"/>
        <v>1</v>
      </c>
      <c r="P558" s="102">
        <f t="shared" si="198"/>
        <v>0.41870000000000002</v>
      </c>
      <c r="Q558" s="102">
        <f t="shared" si="199"/>
        <v>0.42749999999999999</v>
      </c>
      <c r="R558" s="160" t="str">
        <f t="shared" si="200"/>
        <v>A</v>
      </c>
      <c r="S558" s="98"/>
      <c r="T558" s="184" t="str">
        <f t="shared" si="201"/>
        <v>A</v>
      </c>
      <c r="U558" s="102">
        <f t="shared" si="202"/>
        <v>0.69950000000000001</v>
      </c>
      <c r="V558" s="102">
        <f t="shared" si="203"/>
        <v>0.59970000000000001</v>
      </c>
      <c r="W558" s="102">
        <f t="shared" si="204"/>
        <v>0.59970000000000001</v>
      </c>
      <c r="X558" s="102">
        <f t="shared" si="205"/>
        <v>0</v>
      </c>
      <c r="Y558" s="103">
        <f t="shared" si="206"/>
        <v>-9.98E-2</v>
      </c>
      <c r="Z558" s="100">
        <f t="shared" si="207"/>
        <v>-0.14267333809864188</v>
      </c>
      <c r="AA558" s="8"/>
      <c r="AB558" s="8"/>
    </row>
    <row r="559" spans="1:28" x14ac:dyDescent="0.25">
      <c r="A559" s="172" t="s">
        <v>570</v>
      </c>
      <c r="B559" s="52" t="str">
        <f t="shared" si="185"/>
        <v>URETHRAL STRICTURE</v>
      </c>
      <c r="C559" s="49">
        <f t="shared" si="186"/>
        <v>4</v>
      </c>
      <c r="D559" s="49">
        <f t="shared" si="187"/>
        <v>0</v>
      </c>
      <c r="E559" s="49">
        <f t="shared" si="188"/>
        <v>22253.58</v>
      </c>
      <c r="F559" s="49">
        <f t="shared" si="189"/>
        <v>4480.6899999999996</v>
      </c>
      <c r="G559" s="158">
        <f t="shared" si="190"/>
        <v>3</v>
      </c>
      <c r="H559" s="98"/>
      <c r="I559" s="207">
        <f t="shared" si="191"/>
        <v>4</v>
      </c>
      <c r="J559" s="108">
        <f t="shared" si="192"/>
        <v>22253.58</v>
      </c>
      <c r="K559" s="108">
        <f t="shared" si="193"/>
        <v>4480.6899999999996</v>
      </c>
      <c r="L559" s="106">
        <f t="shared" si="194"/>
        <v>3.6</v>
      </c>
      <c r="M559" s="106">
        <f t="shared" si="195"/>
        <v>2.92</v>
      </c>
      <c r="N559" s="106">
        <f t="shared" si="196"/>
        <v>2.5</v>
      </c>
      <c r="O559" s="12">
        <f t="shared" si="197"/>
        <v>0</v>
      </c>
      <c r="P559" s="102">
        <f t="shared" si="198"/>
        <v>0.91500000000000004</v>
      </c>
      <c r="Q559" s="102">
        <f t="shared" si="199"/>
        <v>0.98029999999999995</v>
      </c>
      <c r="R559" s="160" t="str">
        <f t="shared" si="200"/>
        <v>M</v>
      </c>
      <c r="S559" s="98"/>
      <c r="T559" s="184" t="str">
        <f t="shared" si="201"/>
        <v>M</v>
      </c>
      <c r="U559" s="102">
        <f t="shared" si="202"/>
        <v>1.6220000000000001</v>
      </c>
      <c r="V559" s="102">
        <f t="shared" si="203"/>
        <v>1.3753</v>
      </c>
      <c r="W559" s="102">
        <f t="shared" si="204"/>
        <v>1.3753</v>
      </c>
      <c r="X559" s="102">
        <f t="shared" si="205"/>
        <v>0</v>
      </c>
      <c r="Y559" s="103">
        <f t="shared" si="206"/>
        <v>-0.24670000000000014</v>
      </c>
      <c r="Z559" s="100">
        <f t="shared" si="207"/>
        <v>-0.15209617755856975</v>
      </c>
      <c r="AA559" s="8"/>
      <c r="AB559" s="8"/>
    </row>
    <row r="560" spans="1:28" x14ac:dyDescent="0.25">
      <c r="A560" s="172" t="s">
        <v>572</v>
      </c>
      <c r="B560" s="52" t="str">
        <f t="shared" si="185"/>
        <v>OTHER KIDNEY &amp; URINARY TRACT DIAGNOSES W MCC</v>
      </c>
      <c r="C560" s="49">
        <f t="shared" si="186"/>
        <v>120</v>
      </c>
      <c r="D560" s="49">
        <f t="shared" si="187"/>
        <v>11</v>
      </c>
      <c r="E560" s="49">
        <f t="shared" si="188"/>
        <v>27410.880000000001</v>
      </c>
      <c r="F560" s="49">
        <f t="shared" si="189"/>
        <v>18185.060000000001</v>
      </c>
      <c r="G560" s="158">
        <f t="shared" si="190"/>
        <v>5.94</v>
      </c>
      <c r="H560" s="98"/>
      <c r="I560" s="207">
        <f t="shared" si="191"/>
        <v>118</v>
      </c>
      <c r="J560" s="108">
        <f t="shared" si="192"/>
        <v>26078.76</v>
      </c>
      <c r="K560" s="108">
        <f t="shared" si="193"/>
        <v>15052</v>
      </c>
      <c r="L560" s="106">
        <f t="shared" si="194"/>
        <v>5.76</v>
      </c>
      <c r="M560" s="106">
        <f t="shared" si="195"/>
        <v>3.67</v>
      </c>
      <c r="N560" s="106">
        <f t="shared" si="196"/>
        <v>4.78</v>
      </c>
      <c r="O560" s="12">
        <f t="shared" si="197"/>
        <v>1</v>
      </c>
      <c r="P560" s="102">
        <f t="shared" si="198"/>
        <v>1.0723</v>
      </c>
      <c r="Q560" s="102">
        <f t="shared" si="199"/>
        <v>1.095</v>
      </c>
      <c r="R560" s="160" t="str">
        <f t="shared" si="200"/>
        <v>A</v>
      </c>
      <c r="S560" s="98"/>
      <c r="T560" s="184" t="str">
        <f t="shared" si="201"/>
        <v>A</v>
      </c>
      <c r="U560" s="102">
        <f t="shared" si="202"/>
        <v>1.6258999999999999</v>
      </c>
      <c r="V560" s="102">
        <f t="shared" si="203"/>
        <v>1.5362</v>
      </c>
      <c r="W560" s="102">
        <f t="shared" si="204"/>
        <v>1.5362</v>
      </c>
      <c r="X560" s="102">
        <f t="shared" si="205"/>
        <v>0</v>
      </c>
      <c r="Y560" s="103">
        <f t="shared" si="206"/>
        <v>-8.9699999999999891E-2</v>
      </c>
      <c r="Z560" s="100">
        <f t="shared" si="207"/>
        <v>-5.5169444615289928E-2</v>
      </c>
      <c r="AA560" s="8"/>
      <c r="AB560" s="8"/>
    </row>
    <row r="561" spans="1:28" x14ac:dyDescent="0.25">
      <c r="A561" s="172" t="s">
        <v>573</v>
      </c>
      <c r="B561" s="52" t="str">
        <f t="shared" si="185"/>
        <v>OTHER KIDNEY &amp; URINARY TRACT DIAGNOSES W CC</v>
      </c>
      <c r="C561" s="49">
        <f t="shared" si="186"/>
        <v>123</v>
      </c>
      <c r="D561" s="49">
        <f t="shared" si="187"/>
        <v>11</v>
      </c>
      <c r="E561" s="49">
        <f t="shared" si="188"/>
        <v>20387.61</v>
      </c>
      <c r="F561" s="49">
        <f t="shared" si="189"/>
        <v>15467.6</v>
      </c>
      <c r="G561" s="158">
        <f t="shared" si="190"/>
        <v>4.38</v>
      </c>
      <c r="H561" s="98"/>
      <c r="I561" s="207">
        <f t="shared" si="191"/>
        <v>121</v>
      </c>
      <c r="J561" s="108">
        <f t="shared" si="192"/>
        <v>19383.04</v>
      </c>
      <c r="K561" s="108">
        <f t="shared" si="193"/>
        <v>13455.71</v>
      </c>
      <c r="L561" s="106">
        <f t="shared" si="194"/>
        <v>4.25</v>
      </c>
      <c r="M561" s="106">
        <f t="shared" si="195"/>
        <v>3</v>
      </c>
      <c r="N561" s="106">
        <f t="shared" si="196"/>
        <v>3.38</v>
      </c>
      <c r="O561" s="12">
        <f t="shared" si="197"/>
        <v>1</v>
      </c>
      <c r="P561" s="102">
        <f t="shared" si="198"/>
        <v>0.79700000000000004</v>
      </c>
      <c r="Q561" s="102">
        <f t="shared" si="199"/>
        <v>0.81389999999999996</v>
      </c>
      <c r="R561" s="160" t="str">
        <f t="shared" si="200"/>
        <v>A</v>
      </c>
      <c r="S561" s="98"/>
      <c r="T561" s="184" t="str">
        <f t="shared" si="201"/>
        <v>A</v>
      </c>
      <c r="U561" s="102">
        <f t="shared" si="202"/>
        <v>0.95220000000000005</v>
      </c>
      <c r="V561" s="102">
        <f t="shared" si="203"/>
        <v>1.1417999999999999</v>
      </c>
      <c r="W561" s="102">
        <f t="shared" si="204"/>
        <v>1.1417999999999999</v>
      </c>
      <c r="X561" s="102">
        <f t="shared" si="205"/>
        <v>0</v>
      </c>
      <c r="Y561" s="103">
        <f t="shared" si="206"/>
        <v>0.18959999999999988</v>
      </c>
      <c r="Z561" s="100">
        <f t="shared" si="207"/>
        <v>0.19911783238815361</v>
      </c>
      <c r="AA561" s="8"/>
      <c r="AB561" s="8"/>
    </row>
    <row r="562" spans="1:28" x14ac:dyDescent="0.25">
      <c r="A562" s="174" t="s">
        <v>324</v>
      </c>
      <c r="B562" s="142" t="str">
        <f t="shared" si="185"/>
        <v>OTHER KIDNEY &amp; URINARY TRACT DIAGNOSES W/O CC/MCC</v>
      </c>
      <c r="C562" s="143">
        <f t="shared" si="186"/>
        <v>37</v>
      </c>
      <c r="D562" s="143">
        <f t="shared" si="187"/>
        <v>2</v>
      </c>
      <c r="E562" s="143">
        <f t="shared" si="188"/>
        <v>13139.75</v>
      </c>
      <c r="F562" s="143">
        <f t="shared" si="189"/>
        <v>8999.2800000000007</v>
      </c>
      <c r="G562" s="159">
        <f t="shared" si="190"/>
        <v>2.5099999999999998</v>
      </c>
      <c r="H562" s="98"/>
      <c r="I562" s="208">
        <f t="shared" si="191"/>
        <v>36</v>
      </c>
      <c r="J562" s="144">
        <f t="shared" si="192"/>
        <v>12324.48</v>
      </c>
      <c r="K562" s="144">
        <f t="shared" si="193"/>
        <v>7657.96</v>
      </c>
      <c r="L562" s="145">
        <f t="shared" si="194"/>
        <v>2.42</v>
      </c>
      <c r="M562" s="145">
        <f t="shared" si="195"/>
        <v>2.25</v>
      </c>
      <c r="N562" s="145">
        <f t="shared" si="196"/>
        <v>1.77</v>
      </c>
      <c r="O562" s="146">
        <f t="shared" si="197"/>
        <v>1</v>
      </c>
      <c r="P562" s="147">
        <f t="shared" si="198"/>
        <v>0.50670000000000004</v>
      </c>
      <c r="Q562" s="147">
        <f t="shared" si="199"/>
        <v>0.51739999999999997</v>
      </c>
      <c r="R562" s="161" t="str">
        <f t="shared" si="200"/>
        <v>A</v>
      </c>
      <c r="S562" s="98"/>
      <c r="T562" s="185" t="str">
        <f t="shared" si="201"/>
        <v>A</v>
      </c>
      <c r="U562" s="147">
        <f t="shared" si="202"/>
        <v>0.65669999999999995</v>
      </c>
      <c r="V562" s="147">
        <f t="shared" si="203"/>
        <v>0.72589999999999999</v>
      </c>
      <c r="W562" s="147">
        <f t="shared" si="204"/>
        <v>0.72589999999999999</v>
      </c>
      <c r="X562" s="147">
        <f t="shared" si="205"/>
        <v>0</v>
      </c>
      <c r="Y562" s="104">
        <f t="shared" si="206"/>
        <v>6.9200000000000039E-2</v>
      </c>
      <c r="Z562" s="101">
        <f t="shared" si="207"/>
        <v>0.10537536165676877</v>
      </c>
      <c r="AA562" s="8"/>
      <c r="AB562" s="8"/>
    </row>
    <row r="563" spans="1:28" x14ac:dyDescent="0.25">
      <c r="A563" s="172" t="s">
        <v>325</v>
      </c>
      <c r="B563" s="52" t="str">
        <f t="shared" si="185"/>
        <v>MAJOR MALE PELVIC PROCEDURES W CC/MCC</v>
      </c>
      <c r="C563" s="49">
        <f t="shared" si="186"/>
        <v>8</v>
      </c>
      <c r="D563" s="49">
        <f t="shared" si="187"/>
        <v>1</v>
      </c>
      <c r="E563" s="49">
        <f t="shared" si="188"/>
        <v>46090.84</v>
      </c>
      <c r="F563" s="49">
        <f t="shared" si="189"/>
        <v>14114.19</v>
      </c>
      <c r="G563" s="158">
        <f t="shared" si="190"/>
        <v>4.25</v>
      </c>
      <c r="H563" s="98"/>
      <c r="I563" s="207">
        <f t="shared" si="191"/>
        <v>8</v>
      </c>
      <c r="J563" s="108">
        <f t="shared" si="192"/>
        <v>46090.84</v>
      </c>
      <c r="K563" s="108">
        <f t="shared" si="193"/>
        <v>14114.19</v>
      </c>
      <c r="L563" s="106">
        <f t="shared" si="194"/>
        <v>3.2</v>
      </c>
      <c r="M563" s="106">
        <f t="shared" si="195"/>
        <v>3.46</v>
      </c>
      <c r="N563" s="106">
        <f t="shared" si="196"/>
        <v>2.2999999999999998</v>
      </c>
      <c r="O563" s="12">
        <f t="shared" si="197"/>
        <v>0</v>
      </c>
      <c r="P563" s="102">
        <f t="shared" si="198"/>
        <v>1.8951</v>
      </c>
      <c r="Q563" s="102">
        <f t="shared" si="199"/>
        <v>1.8292999999999999</v>
      </c>
      <c r="R563" s="160" t="str">
        <f t="shared" si="200"/>
        <v>M</v>
      </c>
      <c r="S563" s="98"/>
      <c r="T563" s="184" t="str">
        <f t="shared" si="201"/>
        <v>M</v>
      </c>
      <c r="U563" s="102">
        <f t="shared" si="202"/>
        <v>2.8369</v>
      </c>
      <c r="V563" s="102">
        <f t="shared" si="203"/>
        <v>2.5663</v>
      </c>
      <c r="W563" s="102">
        <f t="shared" si="204"/>
        <v>2.5663</v>
      </c>
      <c r="X563" s="102">
        <f t="shared" si="205"/>
        <v>0</v>
      </c>
      <c r="Y563" s="103">
        <f t="shared" si="206"/>
        <v>-0.27059999999999995</v>
      </c>
      <c r="Z563" s="100">
        <f t="shared" si="207"/>
        <v>-9.5385808452888701E-2</v>
      </c>
      <c r="AA563" s="8"/>
      <c r="AB563" s="8"/>
    </row>
    <row r="564" spans="1:28" x14ac:dyDescent="0.25">
      <c r="A564" s="172" t="s">
        <v>326</v>
      </c>
      <c r="B564" s="52" t="str">
        <f t="shared" si="185"/>
        <v>MAJOR MALE PELVIC PROCEDURES W/O CC/MCC</v>
      </c>
      <c r="C564" s="49">
        <f t="shared" si="186"/>
        <v>42</v>
      </c>
      <c r="D564" s="49">
        <f t="shared" si="187"/>
        <v>1</v>
      </c>
      <c r="E564" s="49">
        <f t="shared" si="188"/>
        <v>36593.519999999997</v>
      </c>
      <c r="F564" s="49">
        <f t="shared" si="189"/>
        <v>10511.01</v>
      </c>
      <c r="G564" s="158">
        <f t="shared" si="190"/>
        <v>1.74</v>
      </c>
      <c r="H564" s="98"/>
      <c r="I564" s="207">
        <f t="shared" si="191"/>
        <v>40</v>
      </c>
      <c r="J564" s="108">
        <f t="shared" si="192"/>
        <v>35022.46</v>
      </c>
      <c r="K564" s="108">
        <f t="shared" si="193"/>
        <v>7871.89</v>
      </c>
      <c r="L564" s="106">
        <f t="shared" si="194"/>
        <v>1.75</v>
      </c>
      <c r="M564" s="106">
        <f t="shared" si="195"/>
        <v>0.97</v>
      </c>
      <c r="N564" s="106">
        <f t="shared" si="196"/>
        <v>1.53</v>
      </c>
      <c r="O564" s="12">
        <f t="shared" si="197"/>
        <v>1</v>
      </c>
      <c r="P564" s="102">
        <f t="shared" si="198"/>
        <v>1.44</v>
      </c>
      <c r="Q564" s="102">
        <f t="shared" si="199"/>
        <v>1.4703999999999999</v>
      </c>
      <c r="R564" s="160" t="str">
        <f t="shared" si="200"/>
        <v>A</v>
      </c>
      <c r="S564" s="98"/>
      <c r="T564" s="184" t="str">
        <f t="shared" si="201"/>
        <v>A</v>
      </c>
      <c r="U564" s="102">
        <f t="shared" si="202"/>
        <v>2.0150000000000001</v>
      </c>
      <c r="V564" s="102">
        <f t="shared" si="203"/>
        <v>2.0628000000000002</v>
      </c>
      <c r="W564" s="102">
        <f t="shared" si="204"/>
        <v>2.0628000000000002</v>
      </c>
      <c r="X564" s="102">
        <f t="shared" si="205"/>
        <v>0</v>
      </c>
      <c r="Y564" s="103">
        <f t="shared" si="206"/>
        <v>4.7800000000000065E-2</v>
      </c>
      <c r="Z564" s="100">
        <f t="shared" si="207"/>
        <v>2.372208436724569E-2</v>
      </c>
      <c r="AA564" s="8"/>
      <c r="AB564" s="8"/>
    </row>
    <row r="565" spans="1:28" x14ac:dyDescent="0.25">
      <c r="A565" s="172" t="s">
        <v>327</v>
      </c>
      <c r="B565" s="52" t="str">
        <f t="shared" si="185"/>
        <v>PENIS PROCEDURES W CC/MCC</v>
      </c>
      <c r="C565" s="49">
        <f t="shared" si="186"/>
        <v>2</v>
      </c>
      <c r="D565" s="49">
        <f t="shared" si="187"/>
        <v>0</v>
      </c>
      <c r="E565" s="49">
        <f t="shared" si="188"/>
        <v>64019.63</v>
      </c>
      <c r="F565" s="49">
        <f t="shared" si="189"/>
        <v>17692.96</v>
      </c>
      <c r="G565" s="158">
        <f t="shared" si="190"/>
        <v>8.5</v>
      </c>
      <c r="H565" s="98"/>
      <c r="I565" s="207">
        <f t="shared" si="191"/>
        <v>2</v>
      </c>
      <c r="J565" s="108">
        <f t="shared" si="192"/>
        <v>64019.63</v>
      </c>
      <c r="K565" s="108">
        <f t="shared" si="193"/>
        <v>17692.96</v>
      </c>
      <c r="L565" s="106">
        <f t="shared" si="194"/>
        <v>5.8</v>
      </c>
      <c r="M565" s="106">
        <f t="shared" si="195"/>
        <v>1.5</v>
      </c>
      <c r="N565" s="106">
        <f t="shared" si="196"/>
        <v>3.6</v>
      </c>
      <c r="O565" s="12">
        <f t="shared" si="197"/>
        <v>0</v>
      </c>
      <c r="P565" s="102">
        <f t="shared" si="198"/>
        <v>0</v>
      </c>
      <c r="Q565" s="102">
        <f t="shared" si="199"/>
        <v>2.0748000000000002</v>
      </c>
      <c r="R565" s="160" t="str">
        <f t="shared" si="200"/>
        <v>M</v>
      </c>
      <c r="S565" s="98"/>
      <c r="T565" s="184" t="str">
        <f t="shared" si="201"/>
        <v>M</v>
      </c>
      <c r="U565" s="102">
        <f t="shared" si="202"/>
        <v>3.5994000000000002</v>
      </c>
      <c r="V565" s="102">
        <f t="shared" si="203"/>
        <v>2.9106999999999998</v>
      </c>
      <c r="W565" s="102">
        <f t="shared" si="204"/>
        <v>2.9106999999999998</v>
      </c>
      <c r="X565" s="102">
        <f t="shared" si="205"/>
        <v>0</v>
      </c>
      <c r="Y565" s="103">
        <f t="shared" si="206"/>
        <v>-0.68870000000000031</v>
      </c>
      <c r="Z565" s="100">
        <f t="shared" si="207"/>
        <v>-0.19133744512974393</v>
      </c>
      <c r="AA565" s="8"/>
      <c r="AB565" s="8"/>
    </row>
    <row r="566" spans="1:28" x14ac:dyDescent="0.25">
      <c r="A566" s="172" t="s">
        <v>328</v>
      </c>
      <c r="B566" s="52" t="str">
        <f t="shared" si="185"/>
        <v>PENIS PROCEDURES W/O CC/MCC</v>
      </c>
      <c r="C566" s="49">
        <f t="shared" si="186"/>
        <v>9</v>
      </c>
      <c r="D566" s="49">
        <f t="shared" si="187"/>
        <v>1</v>
      </c>
      <c r="E566" s="49">
        <f t="shared" si="188"/>
        <v>27774.07</v>
      </c>
      <c r="F566" s="49">
        <f t="shared" si="189"/>
        <v>23764.34</v>
      </c>
      <c r="G566" s="158">
        <f t="shared" si="190"/>
        <v>3.11</v>
      </c>
      <c r="H566" s="98"/>
      <c r="I566" s="207">
        <f t="shared" si="191"/>
        <v>8</v>
      </c>
      <c r="J566" s="108">
        <f t="shared" si="192"/>
        <v>19834.39</v>
      </c>
      <c r="K566" s="108">
        <f t="shared" si="193"/>
        <v>8245.6</v>
      </c>
      <c r="L566" s="106">
        <f t="shared" si="194"/>
        <v>2.2000000000000002</v>
      </c>
      <c r="M566" s="106">
        <f t="shared" si="195"/>
        <v>0.71</v>
      </c>
      <c r="N566" s="106">
        <f t="shared" si="196"/>
        <v>1.7</v>
      </c>
      <c r="O566" s="12">
        <f t="shared" si="197"/>
        <v>0</v>
      </c>
      <c r="P566" s="102">
        <f t="shared" si="198"/>
        <v>0.8155</v>
      </c>
      <c r="Q566" s="102">
        <f t="shared" si="199"/>
        <v>1.7048000000000001</v>
      </c>
      <c r="R566" s="160" t="str">
        <f t="shared" si="200"/>
        <v>M</v>
      </c>
      <c r="S566" s="98"/>
      <c r="T566" s="184" t="str">
        <f t="shared" si="201"/>
        <v>M</v>
      </c>
      <c r="U566" s="102">
        <f t="shared" si="202"/>
        <v>2.3746</v>
      </c>
      <c r="V566" s="102">
        <f t="shared" si="203"/>
        <v>2.3917000000000002</v>
      </c>
      <c r="W566" s="102">
        <f t="shared" si="204"/>
        <v>2.3917000000000002</v>
      </c>
      <c r="X566" s="102">
        <f t="shared" si="205"/>
        <v>0</v>
      </c>
      <c r="Y566" s="103">
        <f t="shared" si="206"/>
        <v>1.7100000000000115E-2</v>
      </c>
      <c r="Z566" s="100">
        <f t="shared" si="207"/>
        <v>7.2012128358460853E-3</v>
      </c>
      <c r="AA566" s="8"/>
      <c r="AB566" s="8"/>
    </row>
    <row r="567" spans="1:28" x14ac:dyDescent="0.25">
      <c r="A567" s="174" t="s">
        <v>329</v>
      </c>
      <c r="B567" s="142" t="str">
        <f t="shared" si="185"/>
        <v>TESTES PROCEDURES W CC/MCC</v>
      </c>
      <c r="C567" s="143">
        <f t="shared" si="186"/>
        <v>9</v>
      </c>
      <c r="D567" s="143">
        <f t="shared" si="187"/>
        <v>0</v>
      </c>
      <c r="E567" s="143">
        <f t="shared" si="188"/>
        <v>28378.45</v>
      </c>
      <c r="F567" s="143">
        <f t="shared" si="189"/>
        <v>26331.83</v>
      </c>
      <c r="G567" s="159">
        <f t="shared" si="190"/>
        <v>4.5599999999999996</v>
      </c>
      <c r="H567" s="98"/>
      <c r="I567" s="208">
        <f t="shared" si="191"/>
        <v>8</v>
      </c>
      <c r="J567" s="144">
        <f t="shared" si="192"/>
        <v>19365.150000000001</v>
      </c>
      <c r="K567" s="144">
        <f t="shared" si="193"/>
        <v>6991.48</v>
      </c>
      <c r="L567" s="145">
        <f t="shared" si="194"/>
        <v>7.2</v>
      </c>
      <c r="M567" s="145">
        <f t="shared" si="195"/>
        <v>1.32</v>
      </c>
      <c r="N567" s="145">
        <f t="shared" si="196"/>
        <v>5.2</v>
      </c>
      <c r="O567" s="146">
        <f t="shared" si="197"/>
        <v>0</v>
      </c>
      <c r="P567" s="147">
        <f t="shared" si="198"/>
        <v>0.79620000000000002</v>
      </c>
      <c r="Q567" s="147">
        <f t="shared" si="199"/>
        <v>2.1276000000000002</v>
      </c>
      <c r="R567" s="161" t="str">
        <f t="shared" si="200"/>
        <v>M</v>
      </c>
      <c r="S567" s="98"/>
      <c r="T567" s="185" t="str">
        <f t="shared" si="201"/>
        <v>A</v>
      </c>
      <c r="U567" s="147">
        <f t="shared" si="202"/>
        <v>1.5940000000000001</v>
      </c>
      <c r="V567" s="147">
        <f t="shared" si="203"/>
        <v>2.9847999999999999</v>
      </c>
      <c r="W567" s="147">
        <f t="shared" si="204"/>
        <v>2.9847999999999999</v>
      </c>
      <c r="X567" s="147">
        <f t="shared" si="205"/>
        <v>0</v>
      </c>
      <c r="Y567" s="104">
        <f t="shared" si="206"/>
        <v>1.3907999999999998</v>
      </c>
      <c r="Z567" s="101">
        <f t="shared" si="207"/>
        <v>0.87252195734002491</v>
      </c>
      <c r="AA567" s="8"/>
      <c r="AB567" s="8"/>
    </row>
    <row r="568" spans="1:28" x14ac:dyDescent="0.25">
      <c r="A568" s="172" t="s">
        <v>330</v>
      </c>
      <c r="B568" s="52" t="str">
        <f t="shared" si="185"/>
        <v>TESTES PROCEDURES W/O CC/MCC</v>
      </c>
      <c r="C568" s="49">
        <f t="shared" si="186"/>
        <v>7</v>
      </c>
      <c r="D568" s="49">
        <f t="shared" si="187"/>
        <v>0</v>
      </c>
      <c r="E568" s="49">
        <f t="shared" si="188"/>
        <v>14221.53</v>
      </c>
      <c r="F568" s="49">
        <f t="shared" si="189"/>
        <v>4693.46</v>
      </c>
      <c r="G568" s="158">
        <f t="shared" si="190"/>
        <v>2</v>
      </c>
      <c r="H568" s="98"/>
      <c r="I568" s="207">
        <f t="shared" si="191"/>
        <v>7</v>
      </c>
      <c r="J568" s="108">
        <f t="shared" si="192"/>
        <v>14221.53</v>
      </c>
      <c r="K568" s="108">
        <f t="shared" si="193"/>
        <v>4693.46</v>
      </c>
      <c r="L568" s="106">
        <f t="shared" si="194"/>
        <v>2.9</v>
      </c>
      <c r="M568" s="106">
        <f t="shared" si="195"/>
        <v>1.2</v>
      </c>
      <c r="N568" s="106">
        <f t="shared" si="196"/>
        <v>2.4</v>
      </c>
      <c r="O568" s="12">
        <f t="shared" si="197"/>
        <v>0</v>
      </c>
      <c r="P568" s="102">
        <f t="shared" si="198"/>
        <v>0.5847</v>
      </c>
      <c r="Q568" s="102">
        <f t="shared" si="199"/>
        <v>1.0995999999999999</v>
      </c>
      <c r="R568" s="160" t="str">
        <f t="shared" si="200"/>
        <v>M</v>
      </c>
      <c r="S568" s="98"/>
      <c r="T568" s="184" t="str">
        <f t="shared" si="201"/>
        <v>M</v>
      </c>
      <c r="U568" s="102">
        <f t="shared" si="202"/>
        <v>1.0065</v>
      </c>
      <c r="V568" s="102">
        <f t="shared" si="203"/>
        <v>1.5426</v>
      </c>
      <c r="W568" s="102">
        <f t="shared" si="204"/>
        <v>1.5426</v>
      </c>
      <c r="X568" s="102">
        <f t="shared" si="205"/>
        <v>0</v>
      </c>
      <c r="Y568" s="103">
        <f t="shared" si="206"/>
        <v>0.53610000000000002</v>
      </c>
      <c r="Z568" s="100">
        <f t="shared" si="207"/>
        <v>0.53263785394932939</v>
      </c>
      <c r="AA568" s="8"/>
      <c r="AB568" s="8"/>
    </row>
    <row r="569" spans="1:28" x14ac:dyDescent="0.25">
      <c r="A569" s="172" t="s">
        <v>331</v>
      </c>
      <c r="B569" s="52" t="str">
        <f t="shared" si="185"/>
        <v>TRANSURETHRAL PROSTATECTOMY W CC/MCC</v>
      </c>
      <c r="C569" s="49">
        <f t="shared" si="186"/>
        <v>5</v>
      </c>
      <c r="D569" s="49">
        <f t="shared" si="187"/>
        <v>0</v>
      </c>
      <c r="E569" s="49">
        <f t="shared" si="188"/>
        <v>32393.72</v>
      </c>
      <c r="F569" s="49">
        <f t="shared" si="189"/>
        <v>20714.740000000002</v>
      </c>
      <c r="G569" s="158">
        <f t="shared" si="190"/>
        <v>4.4000000000000004</v>
      </c>
      <c r="H569" s="98"/>
      <c r="I569" s="207">
        <f t="shared" si="191"/>
        <v>5</v>
      </c>
      <c r="J569" s="108">
        <f t="shared" si="192"/>
        <v>32393.72</v>
      </c>
      <c r="K569" s="108">
        <f t="shared" si="193"/>
        <v>20714.740000000002</v>
      </c>
      <c r="L569" s="106">
        <f t="shared" si="194"/>
        <v>4.2</v>
      </c>
      <c r="M569" s="106">
        <f t="shared" si="195"/>
        <v>3.01</v>
      </c>
      <c r="N569" s="106">
        <f t="shared" si="196"/>
        <v>2.9</v>
      </c>
      <c r="O569" s="12">
        <f t="shared" si="197"/>
        <v>0</v>
      </c>
      <c r="P569" s="102">
        <f t="shared" si="198"/>
        <v>1.3319000000000001</v>
      </c>
      <c r="Q569" s="102">
        <f t="shared" si="199"/>
        <v>1.4943</v>
      </c>
      <c r="R569" s="160" t="str">
        <f t="shared" si="200"/>
        <v>M</v>
      </c>
      <c r="S569" s="98"/>
      <c r="T569" s="184" t="str">
        <f t="shared" si="201"/>
        <v>M</v>
      </c>
      <c r="U569" s="102">
        <f t="shared" si="202"/>
        <v>2.2435999999999998</v>
      </c>
      <c r="V569" s="102">
        <f t="shared" si="203"/>
        <v>2.0964</v>
      </c>
      <c r="W569" s="102">
        <f t="shared" si="204"/>
        <v>2.0964</v>
      </c>
      <c r="X569" s="102">
        <f t="shared" si="205"/>
        <v>0</v>
      </c>
      <c r="Y569" s="103">
        <f t="shared" si="206"/>
        <v>-0.14719999999999978</v>
      </c>
      <c r="Z569" s="100">
        <f t="shared" si="207"/>
        <v>-6.560884293100365E-2</v>
      </c>
      <c r="AA569" s="8"/>
      <c r="AB569" s="8"/>
    </row>
    <row r="570" spans="1:28" x14ac:dyDescent="0.25">
      <c r="A570" s="172" t="s">
        <v>332</v>
      </c>
      <c r="B570" s="52" t="str">
        <f t="shared" si="185"/>
        <v>TRANSURETHRAL PROSTATECTOMY W/O CC/MCC</v>
      </c>
      <c r="C570" s="49">
        <f t="shared" si="186"/>
        <v>0</v>
      </c>
      <c r="D570" s="49">
        <f t="shared" si="187"/>
        <v>0</v>
      </c>
      <c r="E570" s="49">
        <f t="shared" si="188"/>
        <v>0</v>
      </c>
      <c r="F570" s="49">
        <f t="shared" si="189"/>
        <v>0</v>
      </c>
      <c r="G570" s="158">
        <f t="shared" si="190"/>
        <v>0</v>
      </c>
      <c r="H570" s="98"/>
      <c r="I570" s="207">
        <f t="shared" si="191"/>
        <v>0</v>
      </c>
      <c r="J570" s="108">
        <f t="shared" si="192"/>
        <v>0</v>
      </c>
      <c r="K570" s="108">
        <f t="shared" si="193"/>
        <v>0</v>
      </c>
      <c r="L570" s="106">
        <f t="shared" si="194"/>
        <v>2.1</v>
      </c>
      <c r="M570" s="106">
        <f t="shared" si="195"/>
        <v>0</v>
      </c>
      <c r="N570" s="106">
        <f t="shared" si="196"/>
        <v>1.7</v>
      </c>
      <c r="O570" s="12">
        <f t="shared" si="197"/>
        <v>0</v>
      </c>
      <c r="P570" s="102">
        <f t="shared" si="198"/>
        <v>0</v>
      </c>
      <c r="Q570" s="102">
        <f t="shared" si="199"/>
        <v>0.89949999999999997</v>
      </c>
      <c r="R570" s="160" t="str">
        <f t="shared" si="200"/>
        <v>M</v>
      </c>
      <c r="S570" s="98"/>
      <c r="T570" s="184" t="str">
        <f t="shared" si="201"/>
        <v>M</v>
      </c>
      <c r="U570" s="102">
        <f t="shared" si="202"/>
        <v>1.3888</v>
      </c>
      <c r="V570" s="102">
        <f t="shared" si="203"/>
        <v>1.2619</v>
      </c>
      <c r="W570" s="102">
        <f t="shared" si="204"/>
        <v>1.2619</v>
      </c>
      <c r="X570" s="102">
        <f t="shared" si="205"/>
        <v>0</v>
      </c>
      <c r="Y570" s="103">
        <f t="shared" si="206"/>
        <v>-0.12690000000000001</v>
      </c>
      <c r="Z570" s="100">
        <f t="shared" si="207"/>
        <v>-9.1373847926267293E-2</v>
      </c>
      <c r="AA570" s="8"/>
      <c r="AB570" s="8"/>
    </row>
    <row r="571" spans="1:28" x14ac:dyDescent="0.25">
      <c r="A571" s="172" t="s">
        <v>333</v>
      </c>
      <c r="B571" s="52" t="str">
        <f t="shared" si="185"/>
        <v>OTHER MALE REPRODUCTIVE SYSTEM O.R. PROC FOR MALIGNANCY W CC/MCC</v>
      </c>
      <c r="C571" s="49">
        <f t="shared" si="186"/>
        <v>0</v>
      </c>
      <c r="D571" s="49">
        <f t="shared" si="187"/>
        <v>0</v>
      </c>
      <c r="E571" s="49">
        <f t="shared" si="188"/>
        <v>0</v>
      </c>
      <c r="F571" s="49">
        <f t="shared" si="189"/>
        <v>0</v>
      </c>
      <c r="G571" s="158">
        <f t="shared" si="190"/>
        <v>0</v>
      </c>
      <c r="H571" s="98"/>
      <c r="I571" s="207">
        <f t="shared" si="191"/>
        <v>0</v>
      </c>
      <c r="J571" s="108">
        <f t="shared" si="192"/>
        <v>0</v>
      </c>
      <c r="K571" s="108">
        <f t="shared" si="193"/>
        <v>0</v>
      </c>
      <c r="L571" s="106">
        <f t="shared" si="194"/>
        <v>7.6</v>
      </c>
      <c r="M571" s="106">
        <f t="shared" si="195"/>
        <v>0</v>
      </c>
      <c r="N571" s="106">
        <f t="shared" si="196"/>
        <v>5.4</v>
      </c>
      <c r="O571" s="12">
        <f t="shared" si="197"/>
        <v>0</v>
      </c>
      <c r="P571" s="102">
        <f t="shared" si="198"/>
        <v>0</v>
      </c>
      <c r="Q571" s="102">
        <f t="shared" si="199"/>
        <v>2.1831999999999998</v>
      </c>
      <c r="R571" s="160" t="str">
        <f t="shared" si="200"/>
        <v>M</v>
      </c>
      <c r="S571" s="98"/>
      <c r="T571" s="184" t="str">
        <f t="shared" si="201"/>
        <v>M</v>
      </c>
      <c r="U571" s="102">
        <f t="shared" si="202"/>
        <v>3.4272</v>
      </c>
      <c r="V571" s="102">
        <f t="shared" si="203"/>
        <v>3.0628000000000002</v>
      </c>
      <c r="W571" s="102">
        <f t="shared" si="204"/>
        <v>3.0628000000000002</v>
      </c>
      <c r="X571" s="102">
        <f t="shared" si="205"/>
        <v>0</v>
      </c>
      <c r="Y571" s="103">
        <f t="shared" si="206"/>
        <v>-0.36439999999999984</v>
      </c>
      <c r="Z571" s="100">
        <f t="shared" si="207"/>
        <v>-0.10632586367880481</v>
      </c>
      <c r="AA571" s="8"/>
      <c r="AB571" s="8"/>
    </row>
    <row r="572" spans="1:28" x14ac:dyDescent="0.25">
      <c r="A572" s="174" t="s">
        <v>334</v>
      </c>
      <c r="B572" s="142" t="str">
        <f t="shared" si="185"/>
        <v>OTHER MALE REPRODUCTIVE SYSTEM O.R. PROC FOR MALIGNANCY W/O CC/MCC</v>
      </c>
      <c r="C572" s="143">
        <f t="shared" si="186"/>
        <v>1</v>
      </c>
      <c r="D572" s="143">
        <f t="shared" si="187"/>
        <v>0</v>
      </c>
      <c r="E572" s="143">
        <f t="shared" si="188"/>
        <v>29264.86</v>
      </c>
      <c r="F572" s="143">
        <f t="shared" si="189"/>
        <v>0</v>
      </c>
      <c r="G572" s="159">
        <f t="shared" si="190"/>
        <v>1</v>
      </c>
      <c r="H572" s="98"/>
      <c r="I572" s="208">
        <f t="shared" si="191"/>
        <v>1</v>
      </c>
      <c r="J572" s="144">
        <f t="shared" si="192"/>
        <v>29264.86</v>
      </c>
      <c r="K572" s="144">
        <f t="shared" si="193"/>
        <v>0</v>
      </c>
      <c r="L572" s="145">
        <f t="shared" si="194"/>
        <v>1.8</v>
      </c>
      <c r="M572" s="145">
        <f t="shared" si="195"/>
        <v>0</v>
      </c>
      <c r="N572" s="145">
        <f t="shared" si="196"/>
        <v>1.5</v>
      </c>
      <c r="O572" s="146">
        <f t="shared" si="197"/>
        <v>0</v>
      </c>
      <c r="P572" s="147">
        <f t="shared" si="198"/>
        <v>0</v>
      </c>
      <c r="Q572" s="147">
        <f t="shared" si="199"/>
        <v>1.4939</v>
      </c>
      <c r="R572" s="161" t="str">
        <f t="shared" si="200"/>
        <v>M</v>
      </c>
      <c r="S572" s="98"/>
      <c r="T572" s="185" t="str">
        <f t="shared" si="201"/>
        <v>M</v>
      </c>
      <c r="U572" s="147">
        <f t="shared" si="202"/>
        <v>2.2473000000000001</v>
      </c>
      <c r="V572" s="147">
        <f t="shared" si="203"/>
        <v>2.0958000000000001</v>
      </c>
      <c r="W572" s="147">
        <f t="shared" si="204"/>
        <v>2.0958000000000001</v>
      </c>
      <c r="X572" s="147">
        <f t="shared" si="205"/>
        <v>0</v>
      </c>
      <c r="Y572" s="104">
        <f t="shared" si="206"/>
        <v>-0.15149999999999997</v>
      </c>
      <c r="Z572" s="101">
        <f t="shared" si="207"/>
        <v>-6.741423040982511E-2</v>
      </c>
      <c r="AA572" s="8"/>
      <c r="AB572" s="8"/>
    </row>
    <row r="573" spans="1:28" x14ac:dyDescent="0.25">
      <c r="A573" s="172" t="s">
        <v>335</v>
      </c>
      <c r="B573" s="52" t="str">
        <f t="shared" si="185"/>
        <v>OTHER MALE REPRODUCTIVE SYSTEM O.R. PROC EXC MALIGNANCY W CC/MCC</v>
      </c>
      <c r="C573" s="49">
        <f t="shared" si="186"/>
        <v>8</v>
      </c>
      <c r="D573" s="49">
        <f t="shared" si="187"/>
        <v>0</v>
      </c>
      <c r="E573" s="49">
        <f t="shared" si="188"/>
        <v>42743.09</v>
      </c>
      <c r="F573" s="49">
        <f t="shared" si="189"/>
        <v>28942.18</v>
      </c>
      <c r="G573" s="158">
        <f t="shared" si="190"/>
        <v>9.75</v>
      </c>
      <c r="H573" s="98"/>
      <c r="I573" s="207">
        <f t="shared" si="191"/>
        <v>7</v>
      </c>
      <c r="J573" s="108">
        <f t="shared" si="192"/>
        <v>33947.19</v>
      </c>
      <c r="K573" s="108">
        <f t="shared" si="193"/>
        <v>18394.87</v>
      </c>
      <c r="L573" s="106">
        <f t="shared" si="194"/>
        <v>5.8</v>
      </c>
      <c r="M573" s="106">
        <f t="shared" si="195"/>
        <v>3.8</v>
      </c>
      <c r="N573" s="106">
        <f t="shared" si="196"/>
        <v>4.2</v>
      </c>
      <c r="O573" s="12">
        <f t="shared" si="197"/>
        <v>0</v>
      </c>
      <c r="P573" s="102">
        <f t="shared" si="198"/>
        <v>1.3957999999999999</v>
      </c>
      <c r="Q573" s="102">
        <f t="shared" si="199"/>
        <v>1.9956</v>
      </c>
      <c r="R573" s="160" t="str">
        <f t="shared" si="200"/>
        <v>M</v>
      </c>
      <c r="S573" s="98"/>
      <c r="T573" s="184" t="str">
        <f t="shared" si="201"/>
        <v>M</v>
      </c>
      <c r="U573" s="102">
        <f t="shared" si="202"/>
        <v>3.0390000000000001</v>
      </c>
      <c r="V573" s="102">
        <f t="shared" si="203"/>
        <v>2.7995999999999999</v>
      </c>
      <c r="W573" s="102">
        <f t="shared" si="204"/>
        <v>2.7995999999999999</v>
      </c>
      <c r="X573" s="102">
        <f t="shared" si="205"/>
        <v>0</v>
      </c>
      <c r="Y573" s="103">
        <f t="shared" si="206"/>
        <v>-0.23940000000000028</v>
      </c>
      <c r="Z573" s="100">
        <f t="shared" si="207"/>
        <v>-7.8775913129318947E-2</v>
      </c>
      <c r="AA573" s="8"/>
      <c r="AB573" s="8"/>
    </row>
    <row r="574" spans="1:28" x14ac:dyDescent="0.25">
      <c r="A574" s="172" t="s">
        <v>336</v>
      </c>
      <c r="B574" s="52" t="str">
        <f t="shared" si="185"/>
        <v>OTHER MALE REPRODUCTIVE SYSTEM O.R. PROC EXC MALIGNANCY W/O CC/MCC</v>
      </c>
      <c r="C574" s="49">
        <f t="shared" si="186"/>
        <v>3</v>
      </c>
      <c r="D574" s="49">
        <f t="shared" si="187"/>
        <v>0</v>
      </c>
      <c r="E574" s="49">
        <f t="shared" si="188"/>
        <v>22977.87</v>
      </c>
      <c r="F574" s="49">
        <f t="shared" si="189"/>
        <v>6735.67</v>
      </c>
      <c r="G574" s="158">
        <f t="shared" si="190"/>
        <v>5</v>
      </c>
      <c r="H574" s="98"/>
      <c r="I574" s="207">
        <f t="shared" si="191"/>
        <v>3</v>
      </c>
      <c r="J574" s="108">
        <f t="shared" si="192"/>
        <v>22977.87</v>
      </c>
      <c r="K574" s="108">
        <f t="shared" si="193"/>
        <v>6735.67</v>
      </c>
      <c r="L574" s="106">
        <f t="shared" si="194"/>
        <v>3</v>
      </c>
      <c r="M574" s="106">
        <f t="shared" si="195"/>
        <v>1.63</v>
      </c>
      <c r="N574" s="106">
        <f t="shared" si="196"/>
        <v>2.5</v>
      </c>
      <c r="O574" s="12">
        <f t="shared" si="197"/>
        <v>0</v>
      </c>
      <c r="P574" s="102">
        <f t="shared" si="198"/>
        <v>0.94479999999999997</v>
      </c>
      <c r="Q574" s="102">
        <f t="shared" si="199"/>
        <v>1.2585999999999999</v>
      </c>
      <c r="R574" s="160" t="str">
        <f t="shared" si="200"/>
        <v>M</v>
      </c>
      <c r="S574" s="98"/>
      <c r="T574" s="184" t="str">
        <f t="shared" si="201"/>
        <v>M</v>
      </c>
      <c r="U574" s="102">
        <f t="shared" si="202"/>
        <v>1.9635</v>
      </c>
      <c r="V574" s="102">
        <f t="shared" si="203"/>
        <v>1.7657</v>
      </c>
      <c r="W574" s="102">
        <f t="shared" si="204"/>
        <v>1.7657</v>
      </c>
      <c r="X574" s="102">
        <f t="shared" si="205"/>
        <v>0</v>
      </c>
      <c r="Y574" s="103">
        <f t="shared" si="206"/>
        <v>-0.19779999999999998</v>
      </c>
      <c r="Z574" s="100">
        <f t="shared" si="207"/>
        <v>-0.10073847720906542</v>
      </c>
      <c r="AA574" s="8"/>
      <c r="AB574" s="8"/>
    </row>
    <row r="575" spans="1:28" x14ac:dyDescent="0.25">
      <c r="A575" s="172" t="s">
        <v>337</v>
      </c>
      <c r="B575" s="52" t="str">
        <f t="shared" si="185"/>
        <v>MALIGNANCY, MALE REPRODUCTIVE SYSTEM W MCC</v>
      </c>
      <c r="C575" s="49">
        <f t="shared" si="186"/>
        <v>2</v>
      </c>
      <c r="D575" s="49">
        <f t="shared" si="187"/>
        <v>0</v>
      </c>
      <c r="E575" s="49">
        <f t="shared" si="188"/>
        <v>47220.98</v>
      </c>
      <c r="F575" s="49">
        <f t="shared" si="189"/>
        <v>15341.04</v>
      </c>
      <c r="G575" s="158">
        <f t="shared" si="190"/>
        <v>11</v>
      </c>
      <c r="H575" s="98"/>
      <c r="I575" s="207">
        <f t="shared" si="191"/>
        <v>2</v>
      </c>
      <c r="J575" s="108">
        <f t="shared" si="192"/>
        <v>47220.98</v>
      </c>
      <c r="K575" s="108">
        <f t="shared" si="193"/>
        <v>15341.04</v>
      </c>
      <c r="L575" s="106">
        <f t="shared" si="194"/>
        <v>7</v>
      </c>
      <c r="M575" s="106">
        <f t="shared" si="195"/>
        <v>5</v>
      </c>
      <c r="N575" s="106">
        <f t="shared" si="196"/>
        <v>5.0999999999999996</v>
      </c>
      <c r="O575" s="12">
        <f t="shared" si="197"/>
        <v>0</v>
      </c>
      <c r="P575" s="102">
        <f t="shared" si="198"/>
        <v>0</v>
      </c>
      <c r="Q575" s="102">
        <f t="shared" si="199"/>
        <v>1.6948000000000001</v>
      </c>
      <c r="R575" s="160" t="str">
        <f t="shared" si="200"/>
        <v>M</v>
      </c>
      <c r="S575" s="98"/>
      <c r="T575" s="184" t="str">
        <f t="shared" si="201"/>
        <v>M</v>
      </c>
      <c r="U575" s="102">
        <f t="shared" si="202"/>
        <v>2.7359</v>
      </c>
      <c r="V575" s="102">
        <f t="shared" si="203"/>
        <v>2.3776000000000002</v>
      </c>
      <c r="W575" s="102">
        <f t="shared" si="204"/>
        <v>2.3776000000000002</v>
      </c>
      <c r="X575" s="102">
        <f t="shared" si="205"/>
        <v>0</v>
      </c>
      <c r="Y575" s="103">
        <f t="shared" si="206"/>
        <v>-0.35829999999999984</v>
      </c>
      <c r="Z575" s="100">
        <f t="shared" si="207"/>
        <v>-0.13096238897620521</v>
      </c>
      <c r="AA575" s="8"/>
      <c r="AB575" s="8"/>
    </row>
    <row r="576" spans="1:28" x14ac:dyDescent="0.25">
      <c r="A576" s="172" t="s">
        <v>338</v>
      </c>
      <c r="B576" s="52" t="str">
        <f t="shared" si="185"/>
        <v>MALIGNANCY, MALE REPRODUCTIVE SYSTEM W CC</v>
      </c>
      <c r="C576" s="49">
        <f t="shared" si="186"/>
        <v>0</v>
      </c>
      <c r="D576" s="49">
        <f t="shared" si="187"/>
        <v>0</v>
      </c>
      <c r="E576" s="49">
        <f t="shared" si="188"/>
        <v>0</v>
      </c>
      <c r="F576" s="49">
        <f t="shared" si="189"/>
        <v>0</v>
      </c>
      <c r="G576" s="158">
        <f t="shared" si="190"/>
        <v>0</v>
      </c>
      <c r="H576" s="98"/>
      <c r="I576" s="207">
        <f t="shared" si="191"/>
        <v>0</v>
      </c>
      <c r="J576" s="108">
        <f t="shared" si="192"/>
        <v>0</v>
      </c>
      <c r="K576" s="108">
        <f t="shared" si="193"/>
        <v>0</v>
      </c>
      <c r="L576" s="106">
        <f t="shared" si="194"/>
        <v>4.5</v>
      </c>
      <c r="M576" s="106">
        <f t="shared" si="195"/>
        <v>0</v>
      </c>
      <c r="N576" s="106">
        <f t="shared" si="196"/>
        <v>3.5</v>
      </c>
      <c r="O576" s="12">
        <f t="shared" si="197"/>
        <v>0</v>
      </c>
      <c r="P576" s="102">
        <f t="shared" si="198"/>
        <v>0</v>
      </c>
      <c r="Q576" s="102">
        <f t="shared" si="199"/>
        <v>1.0882000000000001</v>
      </c>
      <c r="R576" s="160" t="str">
        <f t="shared" si="200"/>
        <v>M</v>
      </c>
      <c r="S576" s="98"/>
      <c r="T576" s="184" t="str">
        <f t="shared" si="201"/>
        <v>M</v>
      </c>
      <c r="U576" s="102">
        <f t="shared" si="202"/>
        <v>1.7677</v>
      </c>
      <c r="V576" s="102">
        <f t="shared" si="203"/>
        <v>1.5266</v>
      </c>
      <c r="W576" s="102">
        <f t="shared" si="204"/>
        <v>1.5266</v>
      </c>
      <c r="X576" s="102">
        <f t="shared" si="205"/>
        <v>0</v>
      </c>
      <c r="Y576" s="103">
        <f t="shared" si="206"/>
        <v>-0.24110000000000009</v>
      </c>
      <c r="Z576" s="100">
        <f t="shared" si="207"/>
        <v>-0.1363919217061719</v>
      </c>
      <c r="AA576" s="8"/>
      <c r="AB576" s="8"/>
    </row>
    <row r="577" spans="1:28" x14ac:dyDescent="0.25">
      <c r="A577" s="174" t="s">
        <v>339</v>
      </c>
      <c r="B577" s="142" t="str">
        <f t="shared" si="185"/>
        <v>MALIGNANCY, MALE REPRODUCTIVE SYSTEM W/O CC/MCC</v>
      </c>
      <c r="C577" s="143">
        <f t="shared" si="186"/>
        <v>2</v>
      </c>
      <c r="D577" s="143">
        <f t="shared" si="187"/>
        <v>0</v>
      </c>
      <c r="E577" s="143">
        <f t="shared" si="188"/>
        <v>24893.77</v>
      </c>
      <c r="F577" s="143">
        <f t="shared" si="189"/>
        <v>7570.03</v>
      </c>
      <c r="G577" s="159">
        <f t="shared" si="190"/>
        <v>3.5</v>
      </c>
      <c r="H577" s="98"/>
      <c r="I577" s="208">
        <f t="shared" si="191"/>
        <v>2</v>
      </c>
      <c r="J577" s="144">
        <f t="shared" si="192"/>
        <v>24893.77</v>
      </c>
      <c r="K577" s="144">
        <f t="shared" si="193"/>
        <v>7570.03</v>
      </c>
      <c r="L577" s="145">
        <f t="shared" si="194"/>
        <v>2.5</v>
      </c>
      <c r="M577" s="145">
        <f t="shared" si="195"/>
        <v>1.5</v>
      </c>
      <c r="N577" s="145">
        <f t="shared" si="196"/>
        <v>1.9</v>
      </c>
      <c r="O577" s="146">
        <f t="shared" si="197"/>
        <v>0</v>
      </c>
      <c r="P577" s="147">
        <f t="shared" si="198"/>
        <v>0</v>
      </c>
      <c r="Q577" s="147">
        <f t="shared" si="199"/>
        <v>0.70379999999999998</v>
      </c>
      <c r="R577" s="161" t="str">
        <f t="shared" si="200"/>
        <v>M</v>
      </c>
      <c r="S577" s="98"/>
      <c r="T577" s="185" t="str">
        <f t="shared" si="201"/>
        <v>M</v>
      </c>
      <c r="U577" s="147">
        <f t="shared" si="202"/>
        <v>1.1938</v>
      </c>
      <c r="V577" s="147">
        <f t="shared" si="203"/>
        <v>0.98740000000000006</v>
      </c>
      <c r="W577" s="147">
        <f t="shared" si="204"/>
        <v>0.98740000000000006</v>
      </c>
      <c r="X577" s="147">
        <f t="shared" si="205"/>
        <v>0</v>
      </c>
      <c r="Y577" s="104">
        <f t="shared" si="206"/>
        <v>-0.20639999999999992</v>
      </c>
      <c r="Z577" s="101">
        <f t="shared" si="207"/>
        <v>-0.17289328195677661</v>
      </c>
      <c r="AA577" s="8"/>
      <c r="AB577" s="8"/>
    </row>
    <row r="578" spans="1:28" x14ac:dyDescent="0.25">
      <c r="A578" s="172" t="s">
        <v>340</v>
      </c>
      <c r="B578" s="52" t="str">
        <f t="shared" si="185"/>
        <v>BENIGN PROSTATIC HYPERTROPHY W MCC</v>
      </c>
      <c r="C578" s="49">
        <f t="shared" si="186"/>
        <v>0</v>
      </c>
      <c r="D578" s="49">
        <f t="shared" si="187"/>
        <v>0</v>
      </c>
      <c r="E578" s="49">
        <f t="shared" si="188"/>
        <v>0</v>
      </c>
      <c r="F578" s="49">
        <f t="shared" si="189"/>
        <v>0</v>
      </c>
      <c r="G578" s="158">
        <f t="shared" si="190"/>
        <v>0</v>
      </c>
      <c r="H578" s="98"/>
      <c r="I578" s="207">
        <f t="shared" si="191"/>
        <v>0</v>
      </c>
      <c r="J578" s="108">
        <f t="shared" si="192"/>
        <v>0</v>
      </c>
      <c r="K578" s="108">
        <f t="shared" si="193"/>
        <v>0</v>
      </c>
      <c r="L578" s="106">
        <f t="shared" si="194"/>
        <v>5.0999999999999996</v>
      </c>
      <c r="M578" s="106">
        <f t="shared" si="195"/>
        <v>0</v>
      </c>
      <c r="N578" s="106">
        <f t="shared" si="196"/>
        <v>4</v>
      </c>
      <c r="O578" s="12">
        <f t="shared" si="197"/>
        <v>0</v>
      </c>
      <c r="P578" s="102">
        <f t="shared" si="198"/>
        <v>0</v>
      </c>
      <c r="Q578" s="102">
        <f t="shared" si="199"/>
        <v>1.1996</v>
      </c>
      <c r="R578" s="160" t="str">
        <f t="shared" si="200"/>
        <v>M</v>
      </c>
      <c r="S578" s="98"/>
      <c r="T578" s="184" t="str">
        <f t="shared" si="201"/>
        <v>M</v>
      </c>
      <c r="U578" s="102">
        <f t="shared" si="202"/>
        <v>2.0066000000000002</v>
      </c>
      <c r="V578" s="102">
        <f t="shared" si="203"/>
        <v>1.6829000000000001</v>
      </c>
      <c r="W578" s="102">
        <f t="shared" si="204"/>
        <v>1.6829000000000001</v>
      </c>
      <c r="X578" s="102">
        <f t="shared" si="205"/>
        <v>0</v>
      </c>
      <c r="Y578" s="103">
        <f t="shared" si="206"/>
        <v>-0.3237000000000001</v>
      </c>
      <c r="Z578" s="100">
        <f t="shared" si="207"/>
        <v>-0.16131765174922758</v>
      </c>
      <c r="AA578" s="8"/>
      <c r="AB578" s="8"/>
    </row>
    <row r="579" spans="1:28" x14ac:dyDescent="0.25">
      <c r="A579" s="172" t="s">
        <v>341</v>
      </c>
      <c r="B579" s="52" t="str">
        <f t="shared" si="185"/>
        <v>BENIGN PROSTATIC HYPERTROPHY W/O MCC</v>
      </c>
      <c r="C579" s="49">
        <f t="shared" si="186"/>
        <v>7</v>
      </c>
      <c r="D579" s="49">
        <f t="shared" si="187"/>
        <v>0</v>
      </c>
      <c r="E579" s="49">
        <f t="shared" si="188"/>
        <v>9378.8700000000008</v>
      </c>
      <c r="F579" s="49">
        <f t="shared" si="189"/>
        <v>3272.31</v>
      </c>
      <c r="G579" s="158">
        <f t="shared" si="190"/>
        <v>2</v>
      </c>
      <c r="H579" s="98"/>
      <c r="I579" s="207">
        <f t="shared" si="191"/>
        <v>7</v>
      </c>
      <c r="J579" s="108">
        <f t="shared" si="192"/>
        <v>9378.8700000000008</v>
      </c>
      <c r="K579" s="108">
        <f t="shared" si="193"/>
        <v>3272.31</v>
      </c>
      <c r="L579" s="106">
        <f t="shared" si="194"/>
        <v>3.3</v>
      </c>
      <c r="M579" s="106">
        <f t="shared" si="195"/>
        <v>0.93</v>
      </c>
      <c r="N579" s="106">
        <f t="shared" si="196"/>
        <v>2.6</v>
      </c>
      <c r="O579" s="12">
        <f t="shared" si="197"/>
        <v>0</v>
      </c>
      <c r="P579" s="102">
        <f t="shared" si="198"/>
        <v>0.3856</v>
      </c>
      <c r="Q579" s="102">
        <f t="shared" si="199"/>
        <v>0.78069999999999995</v>
      </c>
      <c r="R579" s="160" t="str">
        <f t="shared" si="200"/>
        <v>M</v>
      </c>
      <c r="S579" s="98"/>
      <c r="T579" s="184" t="str">
        <f t="shared" si="201"/>
        <v>M</v>
      </c>
      <c r="U579" s="102">
        <f t="shared" si="202"/>
        <v>1.1617999999999999</v>
      </c>
      <c r="V579" s="102">
        <f t="shared" si="203"/>
        <v>1.0952</v>
      </c>
      <c r="W579" s="102">
        <f t="shared" si="204"/>
        <v>1.0952</v>
      </c>
      <c r="X579" s="102">
        <f t="shared" si="205"/>
        <v>0</v>
      </c>
      <c r="Y579" s="103">
        <f t="shared" si="206"/>
        <v>-6.6599999999999993E-2</v>
      </c>
      <c r="Z579" s="100">
        <f t="shared" si="207"/>
        <v>-5.7324840764331204E-2</v>
      </c>
      <c r="AA579" s="8"/>
      <c r="AB579" s="8"/>
    </row>
    <row r="580" spans="1:28" x14ac:dyDescent="0.25">
      <c r="A580" s="172" t="s">
        <v>342</v>
      </c>
      <c r="B580" s="52" t="str">
        <f t="shared" si="185"/>
        <v>INFLAMMATION OF THE MALE REPRODUCTIVE SYSTEM W MCC</v>
      </c>
      <c r="C580" s="49">
        <f t="shared" si="186"/>
        <v>6</v>
      </c>
      <c r="D580" s="49">
        <f t="shared" si="187"/>
        <v>0</v>
      </c>
      <c r="E580" s="49">
        <f t="shared" si="188"/>
        <v>33101.06</v>
      </c>
      <c r="F580" s="49">
        <f t="shared" si="189"/>
        <v>19999.39</v>
      </c>
      <c r="G580" s="158">
        <f t="shared" si="190"/>
        <v>5.17</v>
      </c>
      <c r="H580" s="98"/>
      <c r="I580" s="207">
        <f t="shared" si="191"/>
        <v>5</v>
      </c>
      <c r="J580" s="108">
        <f t="shared" si="192"/>
        <v>24870.82</v>
      </c>
      <c r="K580" s="108">
        <f t="shared" si="193"/>
        <v>8576.15</v>
      </c>
      <c r="L580" s="106">
        <f t="shared" si="194"/>
        <v>6</v>
      </c>
      <c r="M580" s="106">
        <f t="shared" si="195"/>
        <v>1.6</v>
      </c>
      <c r="N580" s="106">
        <f t="shared" si="196"/>
        <v>4.7</v>
      </c>
      <c r="O580" s="12">
        <f t="shared" si="197"/>
        <v>0</v>
      </c>
      <c r="P580" s="102">
        <f t="shared" si="198"/>
        <v>1.0226</v>
      </c>
      <c r="Q580" s="102">
        <f t="shared" si="199"/>
        <v>1.4682999999999999</v>
      </c>
      <c r="R580" s="160" t="str">
        <f t="shared" si="200"/>
        <v>M</v>
      </c>
      <c r="S580" s="98"/>
      <c r="T580" s="184" t="str">
        <f t="shared" si="201"/>
        <v>M</v>
      </c>
      <c r="U580" s="102">
        <f t="shared" si="202"/>
        <v>2.2841999999999998</v>
      </c>
      <c r="V580" s="102">
        <f t="shared" si="203"/>
        <v>2.0598999999999998</v>
      </c>
      <c r="W580" s="102">
        <f t="shared" si="204"/>
        <v>2.0598999999999998</v>
      </c>
      <c r="X580" s="102">
        <f t="shared" si="205"/>
        <v>0</v>
      </c>
      <c r="Y580" s="103">
        <f t="shared" si="206"/>
        <v>-0.22429999999999994</v>
      </c>
      <c r="Z580" s="100">
        <f t="shared" si="207"/>
        <v>-9.8196305052097005E-2</v>
      </c>
      <c r="AA580" s="8"/>
      <c r="AB580" s="8"/>
    </row>
    <row r="581" spans="1:28" x14ac:dyDescent="0.25">
      <c r="A581" s="172" t="s">
        <v>343</v>
      </c>
      <c r="B581" s="52" t="str">
        <f t="shared" si="185"/>
        <v>INFLAMMATION OF THE MALE REPRODUCTIVE SYSTEM W/O MCC</v>
      </c>
      <c r="C581" s="49">
        <f t="shared" si="186"/>
        <v>63</v>
      </c>
      <c r="D581" s="49">
        <f t="shared" si="187"/>
        <v>3</v>
      </c>
      <c r="E581" s="49">
        <f t="shared" si="188"/>
        <v>20168.57</v>
      </c>
      <c r="F581" s="49">
        <f t="shared" si="189"/>
        <v>23943.84</v>
      </c>
      <c r="G581" s="158">
        <f t="shared" si="190"/>
        <v>4.29</v>
      </c>
      <c r="H581" s="98"/>
      <c r="I581" s="207">
        <f t="shared" si="191"/>
        <v>62</v>
      </c>
      <c r="J581" s="108">
        <f t="shared" si="192"/>
        <v>17656.8</v>
      </c>
      <c r="K581" s="108">
        <f t="shared" si="193"/>
        <v>13604.76</v>
      </c>
      <c r="L581" s="106">
        <f t="shared" si="194"/>
        <v>3.73</v>
      </c>
      <c r="M581" s="106">
        <f t="shared" si="195"/>
        <v>2.29</v>
      </c>
      <c r="N581" s="106">
        <f t="shared" si="196"/>
        <v>3.11</v>
      </c>
      <c r="O581" s="12">
        <f t="shared" si="197"/>
        <v>1</v>
      </c>
      <c r="P581" s="102">
        <f t="shared" si="198"/>
        <v>0.72599999999999998</v>
      </c>
      <c r="Q581" s="102">
        <f t="shared" si="199"/>
        <v>0.74129999999999996</v>
      </c>
      <c r="R581" s="160" t="str">
        <f t="shared" si="200"/>
        <v>A</v>
      </c>
      <c r="S581" s="98"/>
      <c r="T581" s="184" t="str">
        <f t="shared" si="201"/>
        <v>A</v>
      </c>
      <c r="U581" s="102">
        <f t="shared" si="202"/>
        <v>0.71560000000000001</v>
      </c>
      <c r="V581" s="102">
        <f t="shared" si="203"/>
        <v>1.04</v>
      </c>
      <c r="W581" s="102">
        <f t="shared" si="204"/>
        <v>1.04</v>
      </c>
      <c r="X581" s="102">
        <f t="shared" si="205"/>
        <v>0</v>
      </c>
      <c r="Y581" s="103">
        <f t="shared" si="206"/>
        <v>0.32440000000000002</v>
      </c>
      <c r="Z581" s="100">
        <f t="shared" si="207"/>
        <v>0.45332588038010063</v>
      </c>
      <c r="AA581" s="8"/>
      <c r="AB581" s="8"/>
    </row>
    <row r="582" spans="1:28" x14ac:dyDescent="0.25">
      <c r="A582" s="174" t="s">
        <v>344</v>
      </c>
      <c r="B582" s="142" t="str">
        <f t="shared" si="185"/>
        <v>OTHER MALE REPRODUCTIVE SYSTEM DIAGNOSES W CC/MCC</v>
      </c>
      <c r="C582" s="143">
        <f t="shared" si="186"/>
        <v>1</v>
      </c>
      <c r="D582" s="143">
        <f t="shared" si="187"/>
        <v>0</v>
      </c>
      <c r="E582" s="143">
        <f t="shared" si="188"/>
        <v>0</v>
      </c>
      <c r="F582" s="143">
        <f t="shared" si="189"/>
        <v>0</v>
      </c>
      <c r="G582" s="159">
        <f t="shared" si="190"/>
        <v>0</v>
      </c>
      <c r="H582" s="98"/>
      <c r="I582" s="208">
        <f t="shared" si="191"/>
        <v>0</v>
      </c>
      <c r="J582" s="144">
        <f t="shared" si="192"/>
        <v>0</v>
      </c>
      <c r="K582" s="144">
        <f t="shared" si="193"/>
        <v>0</v>
      </c>
      <c r="L582" s="145">
        <f t="shared" si="194"/>
        <v>4.5</v>
      </c>
      <c r="M582" s="145">
        <f t="shared" si="195"/>
        <v>0</v>
      </c>
      <c r="N582" s="145">
        <f t="shared" si="196"/>
        <v>3.3</v>
      </c>
      <c r="O582" s="146">
        <f t="shared" si="197"/>
        <v>0</v>
      </c>
      <c r="P582" s="147">
        <f t="shared" si="198"/>
        <v>0</v>
      </c>
      <c r="Q582" s="147">
        <f t="shared" si="199"/>
        <v>1.1048</v>
      </c>
      <c r="R582" s="161" t="str">
        <f t="shared" si="200"/>
        <v>M</v>
      </c>
      <c r="S582" s="98"/>
      <c r="T582" s="185" t="str">
        <f t="shared" si="201"/>
        <v>M</v>
      </c>
      <c r="U582" s="147">
        <f t="shared" si="202"/>
        <v>1.6623000000000001</v>
      </c>
      <c r="V582" s="147">
        <f t="shared" si="203"/>
        <v>1.5499000000000001</v>
      </c>
      <c r="W582" s="147">
        <f t="shared" si="204"/>
        <v>1.5499000000000001</v>
      </c>
      <c r="X582" s="147">
        <f t="shared" si="205"/>
        <v>0</v>
      </c>
      <c r="Y582" s="104">
        <f t="shared" si="206"/>
        <v>-0.11240000000000006</v>
      </c>
      <c r="Z582" s="101">
        <f t="shared" si="207"/>
        <v>-6.7617156951212204E-2</v>
      </c>
      <c r="AA582" s="8"/>
      <c r="AB582" s="8"/>
    </row>
    <row r="583" spans="1:28" x14ac:dyDescent="0.25">
      <c r="A583" s="172" t="s">
        <v>345</v>
      </c>
      <c r="B583" s="52" t="str">
        <f t="shared" si="185"/>
        <v>OTHER MALE REPRODUCTIVE SYSTEM DIAGNOSES W/O CC/MCC</v>
      </c>
      <c r="C583" s="49">
        <f t="shared" si="186"/>
        <v>0</v>
      </c>
      <c r="D583" s="49">
        <f t="shared" si="187"/>
        <v>0</v>
      </c>
      <c r="E583" s="49">
        <f t="shared" si="188"/>
        <v>0</v>
      </c>
      <c r="F583" s="49">
        <f t="shared" si="189"/>
        <v>0</v>
      </c>
      <c r="G583" s="158">
        <f t="shared" si="190"/>
        <v>0</v>
      </c>
      <c r="H583" s="98"/>
      <c r="I583" s="207">
        <f t="shared" si="191"/>
        <v>0</v>
      </c>
      <c r="J583" s="108">
        <f t="shared" si="192"/>
        <v>0</v>
      </c>
      <c r="K583" s="108">
        <f t="shared" si="193"/>
        <v>0</v>
      </c>
      <c r="L583" s="106">
        <f t="shared" si="194"/>
        <v>2.2999999999999998</v>
      </c>
      <c r="M583" s="106">
        <f t="shared" si="195"/>
        <v>0</v>
      </c>
      <c r="N583" s="106">
        <f t="shared" si="196"/>
        <v>1.9</v>
      </c>
      <c r="O583" s="12">
        <f t="shared" si="197"/>
        <v>0</v>
      </c>
      <c r="P583" s="102">
        <f t="shared" si="198"/>
        <v>0</v>
      </c>
      <c r="Q583" s="102">
        <f t="shared" si="199"/>
        <v>0.5615</v>
      </c>
      <c r="R583" s="160" t="str">
        <f t="shared" si="200"/>
        <v>M</v>
      </c>
      <c r="S583" s="98"/>
      <c r="T583" s="184" t="str">
        <f t="shared" si="201"/>
        <v>M</v>
      </c>
      <c r="U583" s="102">
        <f t="shared" si="202"/>
        <v>1.0054000000000001</v>
      </c>
      <c r="V583" s="102">
        <f t="shared" si="203"/>
        <v>0.78769999999999996</v>
      </c>
      <c r="W583" s="102">
        <f t="shared" si="204"/>
        <v>0.78769999999999996</v>
      </c>
      <c r="X583" s="102">
        <f t="shared" si="205"/>
        <v>0</v>
      </c>
      <c r="Y583" s="103">
        <f t="shared" si="206"/>
        <v>-0.21770000000000012</v>
      </c>
      <c r="Z583" s="100">
        <f t="shared" si="207"/>
        <v>-0.2165307340362046</v>
      </c>
      <c r="AA583" s="8"/>
      <c r="AB583" s="8"/>
    </row>
    <row r="584" spans="1:28" x14ac:dyDescent="0.25">
      <c r="A584" s="172" t="s">
        <v>346</v>
      </c>
      <c r="B584" s="52" t="str">
        <f t="shared" ref="B584:B647" si="208">VLOOKUP($A584, Data_Tab, 6, FALSE)</f>
        <v>PELVIC EVISCERATION, RAD HYSTERECTOMY &amp; RAD VULVECTOMY W CC/MCC</v>
      </c>
      <c r="C584" s="49">
        <f t="shared" ref="C584:C647" si="209">VLOOKUP($A584, Data_Tab, 8, FALSE)</f>
        <v>15</v>
      </c>
      <c r="D584" s="49">
        <f t="shared" ref="D584:D647" si="210">VLOOKUP($A584, Data_Tab, 9, FALSE)</f>
        <v>0</v>
      </c>
      <c r="E584" s="49">
        <f t="shared" ref="E584:E647" si="211">VLOOKUP($A584, Data_Tab, 12, FALSE)</f>
        <v>43844.480000000003</v>
      </c>
      <c r="F584" s="49">
        <f t="shared" ref="F584:F647" si="212">VLOOKUP($A584, Data_Tab, 13, FALSE)</f>
        <v>11110.71</v>
      </c>
      <c r="G584" s="158">
        <f t="shared" ref="G584:G647" si="213">VLOOKUP($A584, Data_Tab, 14, FALSE)</f>
        <v>5.67</v>
      </c>
      <c r="H584" s="98"/>
      <c r="I584" s="207">
        <f t="shared" ref="I584:I647" si="214">VLOOKUP($A584, Data_Tab, 16, FALSE)</f>
        <v>14</v>
      </c>
      <c r="J584" s="108">
        <f t="shared" ref="J584:J647" si="215">VLOOKUP($A584, Data_Tab, 17, FALSE)</f>
        <v>42092.76</v>
      </c>
      <c r="K584" s="108">
        <f t="shared" ref="K584:K647" si="216">VLOOKUP($A584, Data_Tab, 18, FALSE)</f>
        <v>9286.42</v>
      </c>
      <c r="L584" s="106">
        <f t="shared" ref="L584:L647" si="217">VLOOKUP($A584, Data_Tab, 19, FALSE)</f>
        <v>5.57</v>
      </c>
      <c r="M584" s="106">
        <f t="shared" ref="M584:M647" si="218">VLOOKUP($A584, Data_Tab, 20, FALSE)</f>
        <v>2.23</v>
      </c>
      <c r="N584" s="106">
        <f t="shared" ref="N584:N647" si="219">VLOOKUP($A584, Data_Tab, 21, FALSE)</f>
        <v>5.17</v>
      </c>
      <c r="O584" s="12">
        <f t="shared" ref="O584:O647" si="220">VLOOKUP($A584, Data_Tab, 22, FALSE)</f>
        <v>1</v>
      </c>
      <c r="P584" s="102">
        <f t="shared" ref="P584:P647" si="221">VLOOKUP($A584, Data_Tab, 23, FALSE)</f>
        <v>1.7306999999999999</v>
      </c>
      <c r="Q584" s="102">
        <f t="shared" ref="Q584:Q647" si="222">VLOOKUP($A584, Data_Tab, 32, FALSE)</f>
        <v>1.7673000000000001</v>
      </c>
      <c r="R584" s="160" t="str">
        <f t="shared" ref="R584:R647" si="223">VLOOKUP($A584, Data_Tab, 36, FALSE)</f>
        <v>A</v>
      </c>
      <c r="S584" s="98"/>
      <c r="T584" s="184" t="str">
        <f t="shared" ref="T584:T647" si="224">IFERROR(VLOOKUP($A584, Previous_Update, 5, FALSE), "")</f>
        <v>A</v>
      </c>
      <c r="U584" s="102">
        <f t="shared" ref="U584:U647" si="225">IFERROR(VLOOKUP($A584, Previous_Update, 4, FALSE), "")</f>
        <v>2.3233999999999999</v>
      </c>
      <c r="V584" s="102">
        <f t="shared" ref="V584:V647" si="226">IFERROR(VLOOKUP($A584, Data_Tab, 39, FALSE),"")</f>
        <v>2.4792999999999998</v>
      </c>
      <c r="W584" s="102">
        <f t="shared" si="204"/>
        <v>2.4792999999999998</v>
      </c>
      <c r="X584" s="102">
        <f t="shared" si="205"/>
        <v>0</v>
      </c>
      <c r="Y584" s="103">
        <f t="shared" si="206"/>
        <v>0.15589999999999993</v>
      </c>
      <c r="Z584" s="100">
        <f t="shared" si="207"/>
        <v>6.7099939743479359E-2</v>
      </c>
      <c r="AA584" s="8"/>
      <c r="AB584" s="8"/>
    </row>
    <row r="585" spans="1:28" x14ac:dyDescent="0.25">
      <c r="A585" s="172" t="s">
        <v>347</v>
      </c>
      <c r="B585" s="52" t="str">
        <f t="shared" si="208"/>
        <v>PELVIC EVISCERATION, RAD HYSTERECTOMY &amp; RAD VULVECTOMY W/O CC/MCC</v>
      </c>
      <c r="C585" s="49">
        <f t="shared" si="209"/>
        <v>9</v>
      </c>
      <c r="D585" s="49">
        <f t="shared" si="210"/>
        <v>0</v>
      </c>
      <c r="E585" s="49">
        <f t="shared" si="211"/>
        <v>32239.33</v>
      </c>
      <c r="F585" s="49">
        <f t="shared" si="212"/>
        <v>8001.64</v>
      </c>
      <c r="G585" s="158">
        <f t="shared" si="213"/>
        <v>2.44</v>
      </c>
      <c r="H585" s="98"/>
      <c r="I585" s="207">
        <f t="shared" si="214"/>
        <v>9</v>
      </c>
      <c r="J585" s="108">
        <f t="shared" si="215"/>
        <v>32239.33</v>
      </c>
      <c r="K585" s="108">
        <f t="shared" si="216"/>
        <v>8001.64</v>
      </c>
      <c r="L585" s="106">
        <f t="shared" si="217"/>
        <v>2.1</v>
      </c>
      <c r="M585" s="106">
        <f t="shared" si="218"/>
        <v>0.96</v>
      </c>
      <c r="N585" s="106">
        <f t="shared" si="219"/>
        <v>1.8</v>
      </c>
      <c r="O585" s="12">
        <f t="shared" si="220"/>
        <v>0</v>
      </c>
      <c r="P585" s="102">
        <f t="shared" si="221"/>
        <v>1.3255999999999999</v>
      </c>
      <c r="Q585" s="102">
        <f t="shared" si="222"/>
        <v>1.3937999999999999</v>
      </c>
      <c r="R585" s="160" t="str">
        <f t="shared" si="223"/>
        <v>M</v>
      </c>
      <c r="S585" s="98"/>
      <c r="T585" s="184" t="str">
        <f t="shared" si="224"/>
        <v>M</v>
      </c>
      <c r="U585" s="102">
        <f t="shared" si="225"/>
        <v>1.4669000000000001</v>
      </c>
      <c r="V585" s="102">
        <f t="shared" si="226"/>
        <v>1.9554</v>
      </c>
      <c r="W585" s="102">
        <f t="shared" ref="W585:W648" si="227">IF(R585 = "Z", Q585, ROUND(Q585 * $W$5, 4))</f>
        <v>1.9554</v>
      </c>
      <c r="X585" s="102">
        <f t="shared" ref="X585:X648" si="228">W585 - V585</f>
        <v>0</v>
      </c>
      <c r="Y585" s="103">
        <f t="shared" ref="Y585:Y648" si="229">IF(U585 &lt;&gt; "", IF(V585 &lt;&gt; "", V585 - U585, ""), "")</f>
        <v>0.48849999999999993</v>
      </c>
      <c r="Z585" s="100">
        <f t="shared" ref="Z585:Z648" si="230">IF(Y585 = "", "", Y585 / U585)</f>
        <v>0.33301520212693431</v>
      </c>
      <c r="AA585" s="8"/>
      <c r="AB585" s="8"/>
    </row>
    <row r="586" spans="1:28" x14ac:dyDescent="0.25">
      <c r="A586" s="172" t="s">
        <v>348</v>
      </c>
      <c r="B586" s="52" t="str">
        <f t="shared" si="208"/>
        <v>UTERINE &amp; ADNEXA PROC FOR OVARIAN OR ADNEXAL MALIGNANCY W MCC</v>
      </c>
      <c r="C586" s="49">
        <f t="shared" si="209"/>
        <v>4</v>
      </c>
      <c r="D586" s="49">
        <f t="shared" si="210"/>
        <v>1</v>
      </c>
      <c r="E586" s="49">
        <f t="shared" si="211"/>
        <v>134666.63</v>
      </c>
      <c r="F586" s="49">
        <f t="shared" si="212"/>
        <v>84043.6</v>
      </c>
      <c r="G586" s="158">
        <f t="shared" si="213"/>
        <v>14.25</v>
      </c>
      <c r="H586" s="98"/>
      <c r="I586" s="207">
        <f t="shared" si="214"/>
        <v>4</v>
      </c>
      <c r="J586" s="108">
        <f t="shared" si="215"/>
        <v>134666.63</v>
      </c>
      <c r="K586" s="108">
        <f t="shared" si="216"/>
        <v>84043.6</v>
      </c>
      <c r="L586" s="106">
        <f t="shared" si="217"/>
        <v>11.6</v>
      </c>
      <c r="M586" s="106">
        <f t="shared" si="218"/>
        <v>8.76</v>
      </c>
      <c r="N586" s="106">
        <f t="shared" si="219"/>
        <v>8.9</v>
      </c>
      <c r="O586" s="12">
        <f t="shared" si="220"/>
        <v>0</v>
      </c>
      <c r="P586" s="102">
        <f t="shared" si="221"/>
        <v>5.5370999999999997</v>
      </c>
      <c r="Q586" s="102">
        <f t="shared" si="222"/>
        <v>3.7743000000000002</v>
      </c>
      <c r="R586" s="160" t="str">
        <f t="shared" si="223"/>
        <v>M</v>
      </c>
      <c r="S586" s="98"/>
      <c r="T586" s="184" t="str">
        <f t="shared" si="224"/>
        <v>M</v>
      </c>
      <c r="U586" s="102">
        <f t="shared" si="225"/>
        <v>6.1839000000000004</v>
      </c>
      <c r="V586" s="102">
        <f t="shared" si="226"/>
        <v>5.2949999999999999</v>
      </c>
      <c r="W586" s="102">
        <f t="shared" si="227"/>
        <v>5.2949999999999999</v>
      </c>
      <c r="X586" s="102">
        <f t="shared" si="228"/>
        <v>0</v>
      </c>
      <c r="Y586" s="103">
        <f t="shared" si="229"/>
        <v>-0.88890000000000047</v>
      </c>
      <c r="Z586" s="100">
        <f t="shared" si="230"/>
        <v>-0.14374423907243009</v>
      </c>
      <c r="AA586" s="8"/>
      <c r="AB586" s="8"/>
    </row>
    <row r="587" spans="1:28" x14ac:dyDescent="0.25">
      <c r="A587" s="174" t="s">
        <v>349</v>
      </c>
      <c r="B587" s="142" t="str">
        <f t="shared" si="208"/>
        <v>UTERINE &amp; ADNEXA PROC FOR OVARIAN OR ADNEXAL MALIGNANCY W CC</v>
      </c>
      <c r="C587" s="143">
        <f t="shared" si="209"/>
        <v>21</v>
      </c>
      <c r="D587" s="143">
        <f t="shared" si="210"/>
        <v>0</v>
      </c>
      <c r="E587" s="143">
        <f t="shared" si="211"/>
        <v>60445.83</v>
      </c>
      <c r="F587" s="143">
        <f t="shared" si="212"/>
        <v>31088.38</v>
      </c>
      <c r="G587" s="159">
        <f t="shared" si="213"/>
        <v>6.38</v>
      </c>
      <c r="H587" s="98"/>
      <c r="I587" s="208">
        <f t="shared" si="214"/>
        <v>19</v>
      </c>
      <c r="J587" s="144">
        <f t="shared" si="215"/>
        <v>52318.63</v>
      </c>
      <c r="K587" s="144">
        <f t="shared" si="216"/>
        <v>19168.810000000001</v>
      </c>
      <c r="L587" s="145">
        <f t="shared" si="217"/>
        <v>6.26</v>
      </c>
      <c r="M587" s="145">
        <f t="shared" si="218"/>
        <v>3.26</v>
      </c>
      <c r="N587" s="145">
        <f t="shared" si="219"/>
        <v>5.64</v>
      </c>
      <c r="O587" s="146">
        <f t="shared" si="220"/>
        <v>1</v>
      </c>
      <c r="P587" s="147">
        <f t="shared" si="221"/>
        <v>2.1511999999999998</v>
      </c>
      <c r="Q587" s="147">
        <f t="shared" si="222"/>
        <v>2.1966000000000001</v>
      </c>
      <c r="R587" s="161" t="str">
        <f t="shared" si="223"/>
        <v>A</v>
      </c>
      <c r="S587" s="98"/>
      <c r="T587" s="185" t="str">
        <f t="shared" si="224"/>
        <v>A</v>
      </c>
      <c r="U587" s="147">
        <f t="shared" si="225"/>
        <v>2.9091</v>
      </c>
      <c r="V587" s="147">
        <f t="shared" si="226"/>
        <v>3.0815999999999999</v>
      </c>
      <c r="W587" s="147">
        <f t="shared" si="227"/>
        <v>3.0815999999999999</v>
      </c>
      <c r="X587" s="147">
        <f t="shared" si="228"/>
        <v>0</v>
      </c>
      <c r="Y587" s="104">
        <f t="shared" si="229"/>
        <v>0.17249999999999988</v>
      </c>
      <c r="Z587" s="101">
        <f t="shared" si="230"/>
        <v>5.929668969784465E-2</v>
      </c>
      <c r="AA587" s="8"/>
      <c r="AB587" s="8"/>
    </row>
    <row r="588" spans="1:28" x14ac:dyDescent="0.25">
      <c r="A588" s="172" t="s">
        <v>350</v>
      </c>
      <c r="B588" s="52" t="str">
        <f t="shared" si="208"/>
        <v>UTERINE &amp; ADNEXA PROC FOR OVARIAN OR ADNEXAL MALIGNANCY W/O CC/MCC</v>
      </c>
      <c r="C588" s="49">
        <f t="shared" si="209"/>
        <v>3</v>
      </c>
      <c r="D588" s="49">
        <f t="shared" si="210"/>
        <v>0</v>
      </c>
      <c r="E588" s="49">
        <f t="shared" si="211"/>
        <v>39344.949999999997</v>
      </c>
      <c r="F588" s="49">
        <f t="shared" si="212"/>
        <v>8341.77</v>
      </c>
      <c r="G588" s="158">
        <f t="shared" si="213"/>
        <v>3</v>
      </c>
      <c r="H588" s="98"/>
      <c r="I588" s="207">
        <f t="shared" si="214"/>
        <v>3</v>
      </c>
      <c r="J588" s="108">
        <f t="shared" si="215"/>
        <v>39344.949999999997</v>
      </c>
      <c r="K588" s="108">
        <f t="shared" si="216"/>
        <v>8341.77</v>
      </c>
      <c r="L588" s="106">
        <f t="shared" si="217"/>
        <v>3.1</v>
      </c>
      <c r="M588" s="106">
        <f t="shared" si="218"/>
        <v>1.41</v>
      </c>
      <c r="N588" s="106">
        <f t="shared" si="219"/>
        <v>2.8</v>
      </c>
      <c r="O588" s="12">
        <f t="shared" si="220"/>
        <v>0</v>
      </c>
      <c r="P588" s="102">
        <f t="shared" si="221"/>
        <v>1.6177999999999999</v>
      </c>
      <c r="Q588" s="102">
        <f t="shared" si="222"/>
        <v>1.4217</v>
      </c>
      <c r="R588" s="160" t="str">
        <f t="shared" si="223"/>
        <v>M</v>
      </c>
      <c r="S588" s="98"/>
      <c r="T588" s="184" t="str">
        <f t="shared" si="224"/>
        <v>M</v>
      </c>
      <c r="U588" s="102">
        <f t="shared" si="225"/>
        <v>2.1951000000000001</v>
      </c>
      <c r="V588" s="102">
        <f t="shared" si="226"/>
        <v>1.9944999999999999</v>
      </c>
      <c r="W588" s="102">
        <f t="shared" si="227"/>
        <v>1.9944999999999999</v>
      </c>
      <c r="X588" s="102">
        <f t="shared" si="228"/>
        <v>0</v>
      </c>
      <c r="Y588" s="103">
        <f t="shared" si="229"/>
        <v>-0.20060000000000011</v>
      </c>
      <c r="Z588" s="100">
        <f t="shared" si="230"/>
        <v>-9.1385358298027478E-2</v>
      </c>
      <c r="AA588" s="8"/>
      <c r="AB588" s="8"/>
    </row>
    <row r="589" spans="1:28" x14ac:dyDescent="0.25">
      <c r="A589" s="172" t="s">
        <v>603</v>
      </c>
      <c r="B589" s="52" t="str">
        <f t="shared" si="208"/>
        <v>UTERINE,ADNEXA PROC FOR NON-OVARIAN/ADNEXAL MALIG W MCC</v>
      </c>
      <c r="C589" s="49">
        <f t="shared" si="209"/>
        <v>4</v>
      </c>
      <c r="D589" s="49">
        <f t="shared" si="210"/>
        <v>1</v>
      </c>
      <c r="E589" s="49">
        <f t="shared" si="211"/>
        <v>35497.019999999997</v>
      </c>
      <c r="F589" s="49">
        <f t="shared" si="212"/>
        <v>6800.29</v>
      </c>
      <c r="G589" s="158">
        <f t="shared" si="213"/>
        <v>2.75</v>
      </c>
      <c r="H589" s="98"/>
      <c r="I589" s="207">
        <f t="shared" si="214"/>
        <v>4</v>
      </c>
      <c r="J589" s="108">
        <f t="shared" si="215"/>
        <v>35497.019999999997</v>
      </c>
      <c r="K589" s="108">
        <f t="shared" si="216"/>
        <v>6800.29</v>
      </c>
      <c r="L589" s="106">
        <f t="shared" si="217"/>
        <v>9.4</v>
      </c>
      <c r="M589" s="106">
        <f t="shared" si="218"/>
        <v>0.83</v>
      </c>
      <c r="N589" s="106">
        <f t="shared" si="219"/>
        <v>6.6</v>
      </c>
      <c r="O589" s="12">
        <f t="shared" si="220"/>
        <v>0</v>
      </c>
      <c r="P589" s="102">
        <f t="shared" si="221"/>
        <v>1.4595</v>
      </c>
      <c r="Q589" s="102">
        <f t="shared" si="222"/>
        <v>3.6738</v>
      </c>
      <c r="R589" s="160" t="str">
        <f t="shared" si="223"/>
        <v>M</v>
      </c>
      <c r="S589" s="98"/>
      <c r="T589" s="184" t="str">
        <f t="shared" si="224"/>
        <v>M</v>
      </c>
      <c r="U589" s="102">
        <f t="shared" si="225"/>
        <v>5.5785</v>
      </c>
      <c r="V589" s="102">
        <f t="shared" si="226"/>
        <v>5.1539999999999999</v>
      </c>
      <c r="W589" s="102">
        <f t="shared" si="227"/>
        <v>5.1539999999999999</v>
      </c>
      <c r="X589" s="102">
        <f t="shared" si="228"/>
        <v>0</v>
      </c>
      <c r="Y589" s="103">
        <f t="shared" si="229"/>
        <v>-0.4245000000000001</v>
      </c>
      <c r="Z589" s="100">
        <f t="shared" si="230"/>
        <v>-7.6095724657165922E-2</v>
      </c>
      <c r="AA589" s="8"/>
      <c r="AB589" s="8"/>
    </row>
    <row r="590" spans="1:28" x14ac:dyDescent="0.25">
      <c r="A590" s="172" t="s">
        <v>604</v>
      </c>
      <c r="B590" s="52" t="str">
        <f t="shared" si="208"/>
        <v>UTERINE,ADNEXA PROC FOR NON-OVARIAN/ADNEXAL MALIG W CC</v>
      </c>
      <c r="C590" s="49">
        <f t="shared" si="209"/>
        <v>35</v>
      </c>
      <c r="D590" s="49">
        <f t="shared" si="210"/>
        <v>0</v>
      </c>
      <c r="E590" s="49">
        <f t="shared" si="211"/>
        <v>49450.36</v>
      </c>
      <c r="F590" s="49">
        <f t="shared" si="212"/>
        <v>47317.62</v>
      </c>
      <c r="G590" s="158">
        <f t="shared" si="213"/>
        <v>7.2</v>
      </c>
      <c r="H590" s="98"/>
      <c r="I590" s="207">
        <f t="shared" si="214"/>
        <v>33</v>
      </c>
      <c r="J590" s="108">
        <f t="shared" si="215"/>
        <v>38852.32</v>
      </c>
      <c r="K590" s="108">
        <f t="shared" si="216"/>
        <v>14771.37</v>
      </c>
      <c r="L590" s="106">
        <f t="shared" si="217"/>
        <v>4.2699999999999996</v>
      </c>
      <c r="M590" s="106">
        <f t="shared" si="218"/>
        <v>2.63</v>
      </c>
      <c r="N590" s="106">
        <f t="shared" si="219"/>
        <v>3.65</v>
      </c>
      <c r="O590" s="12">
        <f t="shared" si="220"/>
        <v>1</v>
      </c>
      <c r="P590" s="102">
        <f t="shared" si="221"/>
        <v>1.5974999999999999</v>
      </c>
      <c r="Q590" s="102">
        <f t="shared" si="222"/>
        <v>1.5384</v>
      </c>
      <c r="R590" s="160" t="str">
        <f t="shared" si="223"/>
        <v>A</v>
      </c>
      <c r="S590" s="98"/>
      <c r="T590" s="184" t="str">
        <f t="shared" si="224"/>
        <v>A</v>
      </c>
      <c r="U590" s="102">
        <f t="shared" si="225"/>
        <v>1.6211</v>
      </c>
      <c r="V590" s="102">
        <f t="shared" si="226"/>
        <v>2.1581999999999999</v>
      </c>
      <c r="W590" s="102">
        <f t="shared" si="227"/>
        <v>2.1581999999999999</v>
      </c>
      <c r="X590" s="102">
        <f t="shared" si="228"/>
        <v>0</v>
      </c>
      <c r="Y590" s="103">
        <f t="shared" si="229"/>
        <v>0.53709999999999991</v>
      </c>
      <c r="Z590" s="100">
        <f t="shared" si="230"/>
        <v>0.33131824070075871</v>
      </c>
      <c r="AA590" s="8"/>
      <c r="AB590" s="8"/>
    </row>
    <row r="591" spans="1:28" x14ac:dyDescent="0.25">
      <c r="A591" s="172" t="s">
        <v>605</v>
      </c>
      <c r="B591" s="52" t="str">
        <f t="shared" si="208"/>
        <v>UTERINE,ADNEXA PROC FOR NON-OVARIAN/ADNEXAL MALIG W/O CC/MCC</v>
      </c>
      <c r="C591" s="49">
        <f t="shared" si="209"/>
        <v>29</v>
      </c>
      <c r="D591" s="49">
        <f t="shared" si="210"/>
        <v>0</v>
      </c>
      <c r="E591" s="49">
        <f t="shared" si="211"/>
        <v>23278.62</v>
      </c>
      <c r="F591" s="49">
        <f t="shared" si="212"/>
        <v>9579.01</v>
      </c>
      <c r="G591" s="158">
        <f t="shared" si="213"/>
        <v>2.5499999999999998</v>
      </c>
      <c r="H591" s="98"/>
      <c r="I591" s="207">
        <f t="shared" si="214"/>
        <v>27</v>
      </c>
      <c r="J591" s="108">
        <f t="shared" si="215"/>
        <v>21561.99</v>
      </c>
      <c r="K591" s="108">
        <f t="shared" si="216"/>
        <v>7465.09</v>
      </c>
      <c r="L591" s="106">
        <f t="shared" si="217"/>
        <v>2.44</v>
      </c>
      <c r="M591" s="106">
        <f t="shared" si="218"/>
        <v>1.17</v>
      </c>
      <c r="N591" s="106">
        <f t="shared" si="219"/>
        <v>2.19</v>
      </c>
      <c r="O591" s="12">
        <f t="shared" si="220"/>
        <v>1</v>
      </c>
      <c r="P591" s="102">
        <f t="shared" si="221"/>
        <v>0.88660000000000005</v>
      </c>
      <c r="Q591" s="102">
        <f t="shared" si="222"/>
        <v>0.90529999999999999</v>
      </c>
      <c r="R591" s="160" t="str">
        <f t="shared" si="223"/>
        <v>A</v>
      </c>
      <c r="S591" s="98"/>
      <c r="T591" s="184" t="str">
        <f t="shared" si="224"/>
        <v>A</v>
      </c>
      <c r="U591" s="102">
        <f t="shared" si="225"/>
        <v>1.3343</v>
      </c>
      <c r="V591" s="102">
        <f t="shared" si="226"/>
        <v>1.27</v>
      </c>
      <c r="W591" s="102">
        <f t="shared" si="227"/>
        <v>1.27</v>
      </c>
      <c r="X591" s="102">
        <f t="shared" si="228"/>
        <v>0</v>
      </c>
      <c r="Y591" s="103">
        <f t="shared" si="229"/>
        <v>-6.4300000000000024E-2</v>
      </c>
      <c r="Z591" s="100">
        <f t="shared" si="230"/>
        <v>-4.8190062204901463E-2</v>
      </c>
      <c r="AA591" s="8"/>
      <c r="AB591" s="8"/>
    </row>
    <row r="592" spans="1:28" x14ac:dyDescent="0.25">
      <c r="A592" s="174" t="s">
        <v>606</v>
      </c>
      <c r="B592" s="142" t="str">
        <f t="shared" si="208"/>
        <v>UTERINE &amp; ADNEXA PROC FOR NON-MALIGNANCY W CC/MCC</v>
      </c>
      <c r="C592" s="143">
        <f t="shared" si="209"/>
        <v>191</v>
      </c>
      <c r="D592" s="143">
        <f t="shared" si="210"/>
        <v>0</v>
      </c>
      <c r="E592" s="143">
        <f t="shared" si="211"/>
        <v>29228.45</v>
      </c>
      <c r="F592" s="143">
        <f t="shared" si="212"/>
        <v>18898.37</v>
      </c>
      <c r="G592" s="159">
        <f t="shared" si="213"/>
        <v>3.14</v>
      </c>
      <c r="H592" s="98"/>
      <c r="I592" s="208">
        <f t="shared" si="214"/>
        <v>189</v>
      </c>
      <c r="J592" s="144">
        <f t="shared" si="215"/>
        <v>27990.45</v>
      </c>
      <c r="K592" s="144">
        <f t="shared" si="216"/>
        <v>14177.43</v>
      </c>
      <c r="L592" s="145">
        <f t="shared" si="217"/>
        <v>3.02</v>
      </c>
      <c r="M592" s="145">
        <f t="shared" si="218"/>
        <v>2.6</v>
      </c>
      <c r="N592" s="145">
        <f t="shared" si="219"/>
        <v>2.42</v>
      </c>
      <c r="O592" s="146">
        <f t="shared" si="220"/>
        <v>1</v>
      </c>
      <c r="P592" s="147">
        <f t="shared" si="221"/>
        <v>1.1509</v>
      </c>
      <c r="Q592" s="147">
        <f t="shared" si="222"/>
        <v>1.1752</v>
      </c>
      <c r="R592" s="161" t="str">
        <f t="shared" si="223"/>
        <v>A</v>
      </c>
      <c r="S592" s="98"/>
      <c r="T592" s="185" t="str">
        <f t="shared" si="224"/>
        <v>A</v>
      </c>
      <c r="U592" s="147">
        <f t="shared" si="225"/>
        <v>1.6794</v>
      </c>
      <c r="V592" s="147">
        <f t="shared" si="226"/>
        <v>1.6487000000000001</v>
      </c>
      <c r="W592" s="147">
        <f t="shared" si="227"/>
        <v>1.6487000000000001</v>
      </c>
      <c r="X592" s="147">
        <f t="shared" si="228"/>
        <v>0</v>
      </c>
      <c r="Y592" s="104">
        <f t="shared" si="229"/>
        <v>-3.069999999999995E-2</v>
      </c>
      <c r="Z592" s="101">
        <f t="shared" si="230"/>
        <v>-1.8280338216029503E-2</v>
      </c>
      <c r="AA592" s="8"/>
      <c r="AB592" s="8"/>
    </row>
    <row r="593" spans="1:28" x14ac:dyDescent="0.25">
      <c r="A593" s="172" t="s">
        <v>607</v>
      </c>
      <c r="B593" s="52" t="str">
        <f t="shared" si="208"/>
        <v>UTERINE &amp; ADNEXA PROC FOR NON-MALIGNANCY W/O CC/MCC</v>
      </c>
      <c r="C593" s="49">
        <f t="shared" si="209"/>
        <v>405</v>
      </c>
      <c r="D593" s="49">
        <f t="shared" si="210"/>
        <v>0</v>
      </c>
      <c r="E593" s="49">
        <f t="shared" si="211"/>
        <v>21338.43</v>
      </c>
      <c r="F593" s="49">
        <f t="shared" si="212"/>
        <v>12416.9</v>
      </c>
      <c r="G593" s="158">
        <f t="shared" si="213"/>
        <v>1.92</v>
      </c>
      <c r="H593" s="98"/>
      <c r="I593" s="207">
        <f t="shared" si="214"/>
        <v>402</v>
      </c>
      <c r="J593" s="108">
        <f t="shared" si="215"/>
        <v>20683.68</v>
      </c>
      <c r="K593" s="108">
        <f t="shared" si="216"/>
        <v>8366.0499999999993</v>
      </c>
      <c r="L593" s="106">
        <f t="shared" si="217"/>
        <v>1.86</v>
      </c>
      <c r="M593" s="106">
        <f t="shared" si="218"/>
        <v>0.89</v>
      </c>
      <c r="N593" s="106">
        <f t="shared" si="219"/>
        <v>1.69</v>
      </c>
      <c r="O593" s="12">
        <f t="shared" si="220"/>
        <v>1</v>
      </c>
      <c r="P593" s="102">
        <f t="shared" si="221"/>
        <v>0.85050000000000003</v>
      </c>
      <c r="Q593" s="102">
        <f t="shared" si="222"/>
        <v>0.86360000000000003</v>
      </c>
      <c r="R593" s="160" t="str">
        <f t="shared" si="223"/>
        <v>A</v>
      </c>
      <c r="S593" s="98"/>
      <c r="T593" s="184" t="str">
        <f t="shared" si="224"/>
        <v>A</v>
      </c>
      <c r="U593" s="102">
        <f t="shared" si="225"/>
        <v>1.1322000000000001</v>
      </c>
      <c r="V593" s="102">
        <f t="shared" si="226"/>
        <v>1.2115</v>
      </c>
      <c r="W593" s="102">
        <f t="shared" si="227"/>
        <v>1.2115</v>
      </c>
      <c r="X593" s="102">
        <f t="shared" si="228"/>
        <v>0</v>
      </c>
      <c r="Y593" s="103">
        <f t="shared" si="229"/>
        <v>7.9299999999999926E-2</v>
      </c>
      <c r="Z593" s="100">
        <f t="shared" si="230"/>
        <v>7.0040628864158211E-2</v>
      </c>
      <c r="AA593" s="8"/>
      <c r="AB593" s="8"/>
    </row>
    <row r="594" spans="1:28" x14ac:dyDescent="0.25">
      <c r="A594" s="172" t="s">
        <v>608</v>
      </c>
      <c r="B594" s="52" t="str">
        <f t="shared" si="208"/>
        <v>D&amp;C, CONIZATION, LAPAROSCOPY &amp; TUBAL INTERRUPTION W CC/MCC</v>
      </c>
      <c r="C594" s="49">
        <f t="shared" si="209"/>
        <v>26</v>
      </c>
      <c r="D594" s="49">
        <f t="shared" si="210"/>
        <v>3</v>
      </c>
      <c r="E594" s="49">
        <f t="shared" si="211"/>
        <v>26338.99</v>
      </c>
      <c r="F594" s="49">
        <f t="shared" si="212"/>
        <v>20817.060000000001</v>
      </c>
      <c r="G594" s="158">
        <f t="shared" si="213"/>
        <v>3.58</v>
      </c>
      <c r="H594" s="98"/>
      <c r="I594" s="207">
        <f t="shared" si="214"/>
        <v>25</v>
      </c>
      <c r="J594" s="108">
        <f t="shared" si="215"/>
        <v>22872.04</v>
      </c>
      <c r="K594" s="108">
        <f t="shared" si="216"/>
        <v>11754.6</v>
      </c>
      <c r="L594" s="106">
        <f t="shared" si="217"/>
        <v>2.96</v>
      </c>
      <c r="M594" s="106">
        <f t="shared" si="218"/>
        <v>1.82</v>
      </c>
      <c r="N594" s="106">
        <f t="shared" si="219"/>
        <v>2.35</v>
      </c>
      <c r="O594" s="12">
        <f t="shared" si="220"/>
        <v>1</v>
      </c>
      <c r="P594" s="102">
        <f t="shared" si="221"/>
        <v>0.94040000000000001</v>
      </c>
      <c r="Q594" s="102">
        <f t="shared" si="222"/>
        <v>0.99890000000000001</v>
      </c>
      <c r="R594" s="160" t="str">
        <f t="shared" si="223"/>
        <v>AP</v>
      </c>
      <c r="S594" s="98"/>
      <c r="T594" s="184" t="str">
        <f t="shared" si="224"/>
        <v>A</v>
      </c>
      <c r="U594" s="102">
        <f t="shared" si="225"/>
        <v>1.7528999999999999</v>
      </c>
      <c r="V594" s="102">
        <f t="shared" si="226"/>
        <v>1.4014</v>
      </c>
      <c r="W594" s="102">
        <f t="shared" si="227"/>
        <v>1.4014</v>
      </c>
      <c r="X594" s="102">
        <f t="shared" si="228"/>
        <v>0</v>
      </c>
      <c r="Y594" s="103">
        <f t="shared" si="229"/>
        <v>-0.35149999999999992</v>
      </c>
      <c r="Z594" s="100">
        <f t="shared" si="230"/>
        <v>-0.20052484454332817</v>
      </c>
      <c r="AA594" s="8"/>
      <c r="AB594" s="8"/>
    </row>
    <row r="595" spans="1:28" x14ac:dyDescent="0.25">
      <c r="A595" s="172" t="s">
        <v>609</v>
      </c>
      <c r="B595" s="52" t="str">
        <f t="shared" si="208"/>
        <v>D&amp;C, CONIZATION, LAPAROSCOPY &amp; TUBAL INTERRUPTION W/O CC/MCC</v>
      </c>
      <c r="C595" s="49">
        <f t="shared" si="209"/>
        <v>2</v>
      </c>
      <c r="D595" s="49">
        <f t="shared" si="210"/>
        <v>0</v>
      </c>
      <c r="E595" s="49">
        <f t="shared" si="211"/>
        <v>46686.27</v>
      </c>
      <c r="F595" s="49">
        <f t="shared" si="212"/>
        <v>18503</v>
      </c>
      <c r="G595" s="158">
        <f t="shared" si="213"/>
        <v>2.5</v>
      </c>
      <c r="H595" s="98"/>
      <c r="I595" s="207">
        <f t="shared" si="214"/>
        <v>2</v>
      </c>
      <c r="J595" s="108">
        <f t="shared" si="215"/>
        <v>46686.27</v>
      </c>
      <c r="K595" s="108">
        <f t="shared" si="216"/>
        <v>18503</v>
      </c>
      <c r="L595" s="106">
        <f t="shared" si="217"/>
        <v>2.6</v>
      </c>
      <c r="M595" s="106">
        <f t="shared" si="218"/>
        <v>0.5</v>
      </c>
      <c r="N595" s="106">
        <f t="shared" si="219"/>
        <v>2.1</v>
      </c>
      <c r="O595" s="12">
        <f t="shared" si="220"/>
        <v>0</v>
      </c>
      <c r="P595" s="102">
        <f t="shared" si="221"/>
        <v>0</v>
      </c>
      <c r="Q595" s="102">
        <f t="shared" si="222"/>
        <v>0.60970000000000002</v>
      </c>
      <c r="R595" s="160" t="str">
        <f t="shared" si="223"/>
        <v>MP</v>
      </c>
      <c r="S595" s="98"/>
      <c r="T595" s="184" t="str">
        <f t="shared" si="224"/>
        <v>M</v>
      </c>
      <c r="U595" s="102">
        <f t="shared" si="225"/>
        <v>1.1067</v>
      </c>
      <c r="V595" s="102">
        <f t="shared" si="226"/>
        <v>0.85529999999999995</v>
      </c>
      <c r="W595" s="102">
        <f t="shared" si="227"/>
        <v>0.85529999999999995</v>
      </c>
      <c r="X595" s="102">
        <f t="shared" si="228"/>
        <v>0</v>
      </c>
      <c r="Y595" s="103">
        <f t="shared" si="229"/>
        <v>-0.25140000000000007</v>
      </c>
      <c r="Z595" s="100">
        <f t="shared" si="230"/>
        <v>-0.22716183247492552</v>
      </c>
      <c r="AA595" s="8"/>
      <c r="AB595" s="8"/>
    </row>
    <row r="596" spans="1:28" x14ac:dyDescent="0.25">
      <c r="A596" s="172" t="s">
        <v>610</v>
      </c>
      <c r="B596" s="52" t="str">
        <f t="shared" si="208"/>
        <v>VAGINA, CERVIX &amp; VULVA PROCEDURES W CC/MCC</v>
      </c>
      <c r="C596" s="49">
        <f t="shared" si="209"/>
        <v>25</v>
      </c>
      <c r="D596" s="49">
        <f t="shared" si="210"/>
        <v>1</v>
      </c>
      <c r="E596" s="49">
        <f t="shared" si="211"/>
        <v>24453.06</v>
      </c>
      <c r="F596" s="49">
        <f t="shared" si="212"/>
        <v>13218.84</v>
      </c>
      <c r="G596" s="158">
        <f t="shared" si="213"/>
        <v>4.08</v>
      </c>
      <c r="H596" s="98"/>
      <c r="I596" s="207">
        <f t="shared" si="214"/>
        <v>23</v>
      </c>
      <c r="J596" s="108">
        <f t="shared" si="215"/>
        <v>21526.35</v>
      </c>
      <c r="K596" s="108">
        <f t="shared" si="216"/>
        <v>9068.1</v>
      </c>
      <c r="L596" s="106">
        <f t="shared" si="217"/>
        <v>3.65</v>
      </c>
      <c r="M596" s="106">
        <f t="shared" si="218"/>
        <v>1.99</v>
      </c>
      <c r="N596" s="106">
        <f t="shared" si="219"/>
        <v>3.16</v>
      </c>
      <c r="O596" s="12">
        <f t="shared" si="220"/>
        <v>1</v>
      </c>
      <c r="P596" s="102">
        <f t="shared" si="221"/>
        <v>0.8851</v>
      </c>
      <c r="Q596" s="102">
        <f t="shared" si="222"/>
        <v>1.0753999999999999</v>
      </c>
      <c r="R596" s="160" t="str">
        <f t="shared" si="223"/>
        <v>AO</v>
      </c>
      <c r="S596" s="98"/>
      <c r="T596" s="184" t="str">
        <f t="shared" si="224"/>
        <v>A</v>
      </c>
      <c r="U596" s="102">
        <f t="shared" si="225"/>
        <v>1.3697999999999999</v>
      </c>
      <c r="V596" s="102">
        <f t="shared" si="226"/>
        <v>1.5086999999999999</v>
      </c>
      <c r="W596" s="102">
        <f t="shared" si="227"/>
        <v>1.5086999999999999</v>
      </c>
      <c r="X596" s="102">
        <f t="shared" si="228"/>
        <v>0</v>
      </c>
      <c r="Y596" s="103">
        <f t="shared" si="229"/>
        <v>0.13890000000000002</v>
      </c>
      <c r="Z596" s="100">
        <f t="shared" si="230"/>
        <v>0.10140166447656594</v>
      </c>
      <c r="AA596" s="8"/>
      <c r="AB596" s="8"/>
    </row>
    <row r="597" spans="1:28" x14ac:dyDescent="0.25">
      <c r="A597" s="174" t="s">
        <v>611</v>
      </c>
      <c r="B597" s="142" t="str">
        <f t="shared" si="208"/>
        <v>VAGINA, CERVIX &amp; VULVA PROCEDURES W/O CC/MCC</v>
      </c>
      <c r="C597" s="143">
        <f t="shared" si="209"/>
        <v>18</v>
      </c>
      <c r="D597" s="143">
        <f t="shared" si="210"/>
        <v>0</v>
      </c>
      <c r="E597" s="143">
        <f t="shared" si="211"/>
        <v>22919.73</v>
      </c>
      <c r="F597" s="143">
        <f t="shared" si="212"/>
        <v>11271.55</v>
      </c>
      <c r="G597" s="159">
        <f t="shared" si="213"/>
        <v>3.22</v>
      </c>
      <c r="H597" s="98"/>
      <c r="I597" s="208">
        <f t="shared" si="214"/>
        <v>17</v>
      </c>
      <c r="J597" s="144">
        <f t="shared" si="215"/>
        <v>21161.06</v>
      </c>
      <c r="K597" s="144">
        <f t="shared" si="216"/>
        <v>8879.68</v>
      </c>
      <c r="L597" s="145">
        <f t="shared" si="217"/>
        <v>2.59</v>
      </c>
      <c r="M597" s="145">
        <f t="shared" si="218"/>
        <v>1.88</v>
      </c>
      <c r="N597" s="145">
        <f t="shared" si="219"/>
        <v>2.02</v>
      </c>
      <c r="O597" s="146">
        <f t="shared" si="220"/>
        <v>1</v>
      </c>
      <c r="P597" s="147">
        <f t="shared" si="221"/>
        <v>0.87009999999999998</v>
      </c>
      <c r="Q597" s="147">
        <f t="shared" si="222"/>
        <v>0.65629999999999999</v>
      </c>
      <c r="R597" s="161" t="str">
        <f t="shared" si="223"/>
        <v>AO</v>
      </c>
      <c r="S597" s="98"/>
      <c r="T597" s="185" t="str">
        <f t="shared" si="224"/>
        <v>A</v>
      </c>
      <c r="U597" s="147">
        <f t="shared" si="225"/>
        <v>1.0463</v>
      </c>
      <c r="V597" s="147">
        <f t="shared" si="226"/>
        <v>0.92069999999999996</v>
      </c>
      <c r="W597" s="147">
        <f t="shared" si="227"/>
        <v>0.92069999999999996</v>
      </c>
      <c r="X597" s="147">
        <f t="shared" si="228"/>
        <v>0</v>
      </c>
      <c r="Y597" s="104">
        <f t="shared" si="229"/>
        <v>-0.12560000000000004</v>
      </c>
      <c r="Z597" s="101">
        <f t="shared" si="230"/>
        <v>-0.12004205294848518</v>
      </c>
      <c r="AA597" s="8"/>
      <c r="AB597" s="8"/>
    </row>
    <row r="598" spans="1:28" x14ac:dyDescent="0.25">
      <c r="A598" s="172" t="s">
        <v>612</v>
      </c>
      <c r="B598" s="52" t="str">
        <f t="shared" si="208"/>
        <v>FEMALE REPRODUCTIVE SYSTEM RECONSTRUCTIVE PROCEDURES</v>
      </c>
      <c r="C598" s="49">
        <f t="shared" si="209"/>
        <v>17</v>
      </c>
      <c r="D598" s="49">
        <f t="shared" si="210"/>
        <v>0</v>
      </c>
      <c r="E598" s="49">
        <f t="shared" si="211"/>
        <v>16845.27</v>
      </c>
      <c r="F598" s="49">
        <f t="shared" si="212"/>
        <v>4956.41</v>
      </c>
      <c r="G598" s="158">
        <f t="shared" si="213"/>
        <v>1.35</v>
      </c>
      <c r="H598" s="98"/>
      <c r="I598" s="207">
        <f t="shared" si="214"/>
        <v>16</v>
      </c>
      <c r="J598" s="108">
        <f t="shared" si="215"/>
        <v>16086.16</v>
      </c>
      <c r="K598" s="108">
        <f t="shared" si="216"/>
        <v>4037.96</v>
      </c>
      <c r="L598" s="106">
        <f t="shared" si="217"/>
        <v>1.38</v>
      </c>
      <c r="M598" s="106">
        <f t="shared" si="218"/>
        <v>0.6</v>
      </c>
      <c r="N598" s="106">
        <f t="shared" si="219"/>
        <v>1.27</v>
      </c>
      <c r="O598" s="12">
        <f t="shared" si="220"/>
        <v>1</v>
      </c>
      <c r="P598" s="102">
        <f t="shared" si="221"/>
        <v>0.66139999999999999</v>
      </c>
      <c r="Q598" s="102">
        <f t="shared" si="222"/>
        <v>0.6754</v>
      </c>
      <c r="R598" s="160" t="str">
        <f t="shared" si="223"/>
        <v>A</v>
      </c>
      <c r="S598" s="98"/>
      <c r="T598" s="184" t="str">
        <f t="shared" si="224"/>
        <v>A</v>
      </c>
      <c r="U598" s="102">
        <f t="shared" si="225"/>
        <v>0.86570000000000003</v>
      </c>
      <c r="V598" s="102">
        <f t="shared" si="226"/>
        <v>0.94750000000000001</v>
      </c>
      <c r="W598" s="102">
        <f t="shared" si="227"/>
        <v>0.94750000000000001</v>
      </c>
      <c r="X598" s="102">
        <f t="shared" si="228"/>
        <v>0</v>
      </c>
      <c r="Y598" s="103">
        <f t="shared" si="229"/>
        <v>8.1799999999999984E-2</v>
      </c>
      <c r="Z598" s="100">
        <f t="shared" si="230"/>
        <v>9.449000808594199E-2</v>
      </c>
      <c r="AA598" s="8"/>
      <c r="AB598" s="8"/>
    </row>
    <row r="599" spans="1:28" x14ac:dyDescent="0.25">
      <c r="A599" s="172" t="s">
        <v>613</v>
      </c>
      <c r="B599" s="52" t="str">
        <f t="shared" si="208"/>
        <v>OTHER FEMALE REPRODUCTIVE SYSTEM O.R. PROCEDURES W CC/MCC</v>
      </c>
      <c r="C599" s="49">
        <f t="shared" si="209"/>
        <v>16</v>
      </c>
      <c r="D599" s="49">
        <f t="shared" si="210"/>
        <v>0</v>
      </c>
      <c r="E599" s="49">
        <f t="shared" si="211"/>
        <v>52329.75</v>
      </c>
      <c r="F599" s="49">
        <f t="shared" si="212"/>
        <v>36844.089999999997</v>
      </c>
      <c r="G599" s="158">
        <f t="shared" si="213"/>
        <v>5.81</v>
      </c>
      <c r="H599" s="98"/>
      <c r="I599" s="207">
        <f t="shared" si="214"/>
        <v>14</v>
      </c>
      <c r="J599" s="108">
        <f t="shared" si="215"/>
        <v>39331.43</v>
      </c>
      <c r="K599" s="108">
        <f t="shared" si="216"/>
        <v>13701.82</v>
      </c>
      <c r="L599" s="106">
        <f t="shared" si="217"/>
        <v>4.8600000000000003</v>
      </c>
      <c r="M599" s="106">
        <f t="shared" si="218"/>
        <v>3.98</v>
      </c>
      <c r="N599" s="106">
        <f t="shared" si="219"/>
        <v>3.5</v>
      </c>
      <c r="O599" s="12">
        <f t="shared" si="220"/>
        <v>1</v>
      </c>
      <c r="P599" s="102">
        <f t="shared" si="221"/>
        <v>1.6172</v>
      </c>
      <c r="Q599" s="102">
        <f t="shared" si="222"/>
        <v>1.6514</v>
      </c>
      <c r="R599" s="160" t="str">
        <f t="shared" si="223"/>
        <v>A</v>
      </c>
      <c r="S599" s="98"/>
      <c r="T599" s="184" t="str">
        <f t="shared" si="224"/>
        <v>A</v>
      </c>
      <c r="U599" s="102">
        <f t="shared" si="225"/>
        <v>3.0695000000000001</v>
      </c>
      <c r="V599" s="102">
        <f t="shared" si="226"/>
        <v>2.3167</v>
      </c>
      <c r="W599" s="102">
        <f t="shared" si="227"/>
        <v>2.3167</v>
      </c>
      <c r="X599" s="102">
        <f t="shared" si="228"/>
        <v>0</v>
      </c>
      <c r="Y599" s="103">
        <f t="shared" si="229"/>
        <v>-0.75280000000000014</v>
      </c>
      <c r="Z599" s="100">
        <f t="shared" si="230"/>
        <v>-0.24525166965303799</v>
      </c>
      <c r="AA599" s="8"/>
      <c r="AB599" s="8"/>
    </row>
    <row r="600" spans="1:28" x14ac:dyDescent="0.25">
      <c r="A600" s="172" t="s">
        <v>614</v>
      </c>
      <c r="B600" s="52" t="str">
        <f t="shared" si="208"/>
        <v>OTHER FEMALE REPRODUCTIVE SYSTEM O.R. PROCEDURES W/O CC/MCC</v>
      </c>
      <c r="C600" s="49">
        <f t="shared" si="209"/>
        <v>3</v>
      </c>
      <c r="D600" s="49">
        <f t="shared" si="210"/>
        <v>0</v>
      </c>
      <c r="E600" s="49">
        <f t="shared" si="211"/>
        <v>25113.66</v>
      </c>
      <c r="F600" s="49">
        <f t="shared" si="212"/>
        <v>11960.39</v>
      </c>
      <c r="G600" s="158">
        <f t="shared" si="213"/>
        <v>2.33</v>
      </c>
      <c r="H600" s="98"/>
      <c r="I600" s="207">
        <f t="shared" si="214"/>
        <v>3</v>
      </c>
      <c r="J600" s="108">
        <f t="shared" si="215"/>
        <v>25113.66</v>
      </c>
      <c r="K600" s="108">
        <f t="shared" si="216"/>
        <v>11960.39</v>
      </c>
      <c r="L600" s="106">
        <f t="shared" si="217"/>
        <v>2.9</v>
      </c>
      <c r="M600" s="106">
        <f t="shared" si="218"/>
        <v>0.47</v>
      </c>
      <c r="N600" s="106">
        <f t="shared" si="219"/>
        <v>2.4</v>
      </c>
      <c r="O600" s="12">
        <f t="shared" si="220"/>
        <v>0</v>
      </c>
      <c r="P600" s="102">
        <f t="shared" si="221"/>
        <v>1.0326</v>
      </c>
      <c r="Q600" s="102">
        <f t="shared" si="222"/>
        <v>1.2497</v>
      </c>
      <c r="R600" s="160" t="str">
        <f t="shared" si="223"/>
        <v>M</v>
      </c>
      <c r="S600" s="98"/>
      <c r="T600" s="184" t="str">
        <f t="shared" si="224"/>
        <v>M</v>
      </c>
      <c r="U600" s="102">
        <f t="shared" si="225"/>
        <v>2.0474000000000001</v>
      </c>
      <c r="V600" s="102">
        <f t="shared" si="226"/>
        <v>1.7532000000000001</v>
      </c>
      <c r="W600" s="102">
        <f t="shared" si="227"/>
        <v>1.7532000000000001</v>
      </c>
      <c r="X600" s="102">
        <f t="shared" si="228"/>
        <v>0</v>
      </c>
      <c r="Y600" s="103">
        <f t="shared" si="229"/>
        <v>-0.29420000000000002</v>
      </c>
      <c r="Z600" s="100">
        <f t="shared" si="230"/>
        <v>-0.14369444173097587</v>
      </c>
      <c r="AA600" s="8"/>
      <c r="AB600" s="8"/>
    </row>
    <row r="601" spans="1:28" x14ac:dyDescent="0.25">
      <c r="A601" s="172" t="s">
        <v>615</v>
      </c>
      <c r="B601" s="52" t="str">
        <f t="shared" si="208"/>
        <v>MALIGNANCY, FEMALE REPRODUCTIVE SYSTEM W MCC</v>
      </c>
      <c r="C601" s="49">
        <f t="shared" si="209"/>
        <v>5</v>
      </c>
      <c r="D601" s="49">
        <f t="shared" si="210"/>
        <v>0</v>
      </c>
      <c r="E601" s="49">
        <f t="shared" si="211"/>
        <v>25701.53</v>
      </c>
      <c r="F601" s="49">
        <f t="shared" si="212"/>
        <v>15356.34</v>
      </c>
      <c r="G601" s="158">
        <f t="shared" si="213"/>
        <v>5.2</v>
      </c>
      <c r="H601" s="98"/>
      <c r="I601" s="207">
        <f t="shared" si="214"/>
        <v>5</v>
      </c>
      <c r="J601" s="108">
        <f t="shared" si="215"/>
        <v>25701.53</v>
      </c>
      <c r="K601" s="108">
        <f t="shared" si="216"/>
        <v>15356.34</v>
      </c>
      <c r="L601" s="106">
        <f t="shared" si="217"/>
        <v>7.1</v>
      </c>
      <c r="M601" s="106">
        <f t="shared" si="218"/>
        <v>4.71</v>
      </c>
      <c r="N601" s="106">
        <f t="shared" si="219"/>
        <v>5.2</v>
      </c>
      <c r="O601" s="12">
        <f t="shared" si="220"/>
        <v>0</v>
      </c>
      <c r="P601" s="102">
        <f t="shared" si="221"/>
        <v>1.0568</v>
      </c>
      <c r="Q601" s="102">
        <f t="shared" si="222"/>
        <v>1.8803000000000001</v>
      </c>
      <c r="R601" s="160" t="str">
        <f t="shared" si="223"/>
        <v>M</v>
      </c>
      <c r="S601" s="98"/>
      <c r="T601" s="184" t="str">
        <f t="shared" si="224"/>
        <v>M</v>
      </c>
      <c r="U601" s="102">
        <f t="shared" si="225"/>
        <v>2.8203999999999998</v>
      </c>
      <c r="V601" s="102">
        <f t="shared" si="226"/>
        <v>2.6379000000000001</v>
      </c>
      <c r="W601" s="102">
        <f t="shared" si="227"/>
        <v>2.6379000000000001</v>
      </c>
      <c r="X601" s="102">
        <f t="shared" si="228"/>
        <v>0</v>
      </c>
      <c r="Y601" s="103">
        <f t="shared" si="229"/>
        <v>-0.18249999999999966</v>
      </c>
      <c r="Z601" s="100">
        <f t="shared" si="230"/>
        <v>-6.4707133739894937E-2</v>
      </c>
      <c r="AA601" s="8"/>
      <c r="AB601" s="8"/>
    </row>
    <row r="602" spans="1:28" x14ac:dyDescent="0.25">
      <c r="A602" s="174" t="s">
        <v>616</v>
      </c>
      <c r="B602" s="142" t="str">
        <f t="shared" si="208"/>
        <v>MALIGNANCY, FEMALE REPRODUCTIVE SYSTEM W CC</v>
      </c>
      <c r="C602" s="143">
        <f t="shared" si="209"/>
        <v>16</v>
      </c>
      <c r="D602" s="143">
        <f t="shared" si="210"/>
        <v>1</v>
      </c>
      <c r="E602" s="143">
        <f t="shared" si="211"/>
        <v>26485.64</v>
      </c>
      <c r="F602" s="143">
        <f t="shared" si="212"/>
        <v>12228.34</v>
      </c>
      <c r="G602" s="159">
        <f t="shared" si="213"/>
        <v>6.13</v>
      </c>
      <c r="H602" s="98"/>
      <c r="I602" s="208">
        <f t="shared" si="214"/>
        <v>16</v>
      </c>
      <c r="J602" s="144">
        <f t="shared" si="215"/>
        <v>26485.64</v>
      </c>
      <c r="K602" s="144">
        <f t="shared" si="216"/>
        <v>12228.34</v>
      </c>
      <c r="L602" s="145">
        <f t="shared" si="217"/>
        <v>6.13</v>
      </c>
      <c r="M602" s="145">
        <f t="shared" si="218"/>
        <v>3.92</v>
      </c>
      <c r="N602" s="145">
        <f t="shared" si="219"/>
        <v>4.8099999999999996</v>
      </c>
      <c r="O602" s="146">
        <f t="shared" si="220"/>
        <v>1</v>
      </c>
      <c r="P602" s="147">
        <f t="shared" si="221"/>
        <v>1.089</v>
      </c>
      <c r="Q602" s="147">
        <f t="shared" si="222"/>
        <v>1.1121000000000001</v>
      </c>
      <c r="R602" s="161" t="str">
        <f t="shared" si="223"/>
        <v>A</v>
      </c>
      <c r="S602" s="98"/>
      <c r="T602" s="185" t="str">
        <f t="shared" si="224"/>
        <v>A</v>
      </c>
      <c r="U602" s="147">
        <f t="shared" si="225"/>
        <v>1.3364</v>
      </c>
      <c r="V602" s="147">
        <f t="shared" si="226"/>
        <v>1.5602</v>
      </c>
      <c r="W602" s="147">
        <f t="shared" si="227"/>
        <v>1.5602</v>
      </c>
      <c r="X602" s="147">
        <f t="shared" si="228"/>
        <v>0</v>
      </c>
      <c r="Y602" s="104">
        <f t="shared" si="229"/>
        <v>0.2238</v>
      </c>
      <c r="Z602" s="101">
        <f t="shared" si="230"/>
        <v>0.16746483088895539</v>
      </c>
      <c r="AA602" s="8"/>
      <c r="AB602" s="8"/>
    </row>
    <row r="603" spans="1:28" x14ac:dyDescent="0.25">
      <c r="A603" s="172" t="s">
        <v>617</v>
      </c>
      <c r="B603" s="52" t="str">
        <f t="shared" si="208"/>
        <v>MALIGNANCY, FEMALE REPRODUCTIVE SYSTEM W/O CC/MCC</v>
      </c>
      <c r="C603" s="49">
        <f t="shared" si="209"/>
        <v>3</v>
      </c>
      <c r="D603" s="49">
        <f t="shared" si="210"/>
        <v>0</v>
      </c>
      <c r="E603" s="49">
        <f t="shared" si="211"/>
        <v>11621.32</v>
      </c>
      <c r="F603" s="49">
        <f t="shared" si="212"/>
        <v>4288.84</v>
      </c>
      <c r="G603" s="158">
        <f t="shared" si="213"/>
        <v>3.33</v>
      </c>
      <c r="H603" s="98"/>
      <c r="I603" s="207">
        <f t="shared" si="214"/>
        <v>3</v>
      </c>
      <c r="J603" s="108">
        <f t="shared" si="215"/>
        <v>11621.32</v>
      </c>
      <c r="K603" s="108">
        <f t="shared" si="216"/>
        <v>4288.84</v>
      </c>
      <c r="L603" s="106">
        <f t="shared" si="217"/>
        <v>2.6</v>
      </c>
      <c r="M603" s="106">
        <f t="shared" si="218"/>
        <v>1.25</v>
      </c>
      <c r="N603" s="106">
        <f t="shared" si="219"/>
        <v>2.2000000000000002</v>
      </c>
      <c r="O603" s="12">
        <f t="shared" si="220"/>
        <v>0</v>
      </c>
      <c r="P603" s="102">
        <f t="shared" si="221"/>
        <v>0.4778</v>
      </c>
      <c r="Q603" s="102">
        <f t="shared" si="222"/>
        <v>0.79659999999999997</v>
      </c>
      <c r="R603" s="160" t="str">
        <f t="shared" si="223"/>
        <v>M</v>
      </c>
      <c r="S603" s="98"/>
      <c r="T603" s="184" t="str">
        <f t="shared" si="224"/>
        <v>M</v>
      </c>
      <c r="U603" s="102">
        <f t="shared" si="225"/>
        <v>1.0004</v>
      </c>
      <c r="V603" s="102">
        <f t="shared" si="226"/>
        <v>1.1175999999999999</v>
      </c>
      <c r="W603" s="102">
        <f t="shared" si="227"/>
        <v>1.1175999999999999</v>
      </c>
      <c r="X603" s="102">
        <f t="shared" si="228"/>
        <v>0</v>
      </c>
      <c r="Y603" s="103">
        <f t="shared" si="229"/>
        <v>0.11719999999999997</v>
      </c>
      <c r="Z603" s="100">
        <f t="shared" si="230"/>
        <v>0.11715313874450217</v>
      </c>
      <c r="AA603" s="8"/>
      <c r="AB603" s="8"/>
    </row>
    <row r="604" spans="1:28" x14ac:dyDescent="0.25">
      <c r="A604" s="172" t="s">
        <v>618</v>
      </c>
      <c r="B604" s="52" t="str">
        <f t="shared" si="208"/>
        <v>INFECTIONS, FEMALE REPRODUCTIVE SYSTEM W MCC</v>
      </c>
      <c r="C604" s="49">
        <f t="shared" si="209"/>
        <v>3</v>
      </c>
      <c r="D604" s="49">
        <f t="shared" si="210"/>
        <v>1</v>
      </c>
      <c r="E604" s="49">
        <f t="shared" si="211"/>
        <v>46855.97</v>
      </c>
      <c r="F604" s="49">
        <f t="shared" si="212"/>
        <v>24408.11</v>
      </c>
      <c r="G604" s="158">
        <f t="shared" si="213"/>
        <v>8.33</v>
      </c>
      <c r="H604" s="98"/>
      <c r="I604" s="207">
        <f t="shared" si="214"/>
        <v>3</v>
      </c>
      <c r="J604" s="108">
        <f t="shared" si="215"/>
        <v>46855.97</v>
      </c>
      <c r="K604" s="108">
        <f t="shared" si="216"/>
        <v>24408.11</v>
      </c>
      <c r="L604" s="106">
        <f t="shared" si="217"/>
        <v>6.3</v>
      </c>
      <c r="M604" s="106">
        <f t="shared" si="218"/>
        <v>4.1900000000000004</v>
      </c>
      <c r="N604" s="106">
        <f t="shared" si="219"/>
        <v>4.9000000000000004</v>
      </c>
      <c r="O604" s="12">
        <f t="shared" si="220"/>
        <v>0</v>
      </c>
      <c r="P604" s="102">
        <f t="shared" si="221"/>
        <v>1.9266000000000001</v>
      </c>
      <c r="Q604" s="102">
        <f t="shared" si="222"/>
        <v>1.4713000000000001</v>
      </c>
      <c r="R604" s="160" t="str">
        <f t="shared" si="223"/>
        <v>M</v>
      </c>
      <c r="S604" s="98"/>
      <c r="T604" s="184" t="str">
        <f t="shared" si="224"/>
        <v>M</v>
      </c>
      <c r="U604" s="102">
        <f t="shared" si="225"/>
        <v>2.3086000000000002</v>
      </c>
      <c r="V604" s="102">
        <f t="shared" si="226"/>
        <v>2.0640999999999998</v>
      </c>
      <c r="W604" s="102">
        <f t="shared" si="227"/>
        <v>2.0640999999999998</v>
      </c>
      <c r="X604" s="102">
        <f t="shared" si="228"/>
        <v>0</v>
      </c>
      <c r="Y604" s="103">
        <f t="shared" si="229"/>
        <v>-0.24450000000000038</v>
      </c>
      <c r="Z604" s="100">
        <f t="shared" si="230"/>
        <v>-0.10590834271853086</v>
      </c>
      <c r="AA604" s="8"/>
      <c r="AB604" s="8"/>
    </row>
    <row r="605" spans="1:28" x14ac:dyDescent="0.25">
      <c r="A605" s="172" t="s">
        <v>619</v>
      </c>
      <c r="B605" s="52" t="str">
        <f t="shared" si="208"/>
        <v>INFECTIONS, FEMALE REPRODUCTIVE SYSTEM W CC</v>
      </c>
      <c r="C605" s="49">
        <f t="shared" si="209"/>
        <v>33</v>
      </c>
      <c r="D605" s="49">
        <f t="shared" si="210"/>
        <v>1</v>
      </c>
      <c r="E605" s="49">
        <f t="shared" si="211"/>
        <v>15465.57</v>
      </c>
      <c r="F605" s="49">
        <f t="shared" si="212"/>
        <v>9607.8799999999992</v>
      </c>
      <c r="G605" s="158">
        <f t="shared" si="213"/>
        <v>3.45</v>
      </c>
      <c r="H605" s="98"/>
      <c r="I605" s="207">
        <f t="shared" si="214"/>
        <v>32</v>
      </c>
      <c r="J605" s="108">
        <f t="shared" si="215"/>
        <v>14415.6</v>
      </c>
      <c r="K605" s="108">
        <f t="shared" si="216"/>
        <v>7669.16</v>
      </c>
      <c r="L605" s="106">
        <f t="shared" si="217"/>
        <v>3.38</v>
      </c>
      <c r="M605" s="106">
        <f t="shared" si="218"/>
        <v>2.5299999999999998</v>
      </c>
      <c r="N605" s="106">
        <f t="shared" si="219"/>
        <v>2.79</v>
      </c>
      <c r="O605" s="12">
        <f t="shared" si="220"/>
        <v>1</v>
      </c>
      <c r="P605" s="102">
        <f t="shared" si="221"/>
        <v>0.5927</v>
      </c>
      <c r="Q605" s="102">
        <f t="shared" si="222"/>
        <v>0.60519999999999996</v>
      </c>
      <c r="R605" s="160" t="str">
        <f t="shared" si="223"/>
        <v>A</v>
      </c>
      <c r="S605" s="98"/>
      <c r="T605" s="184" t="str">
        <f t="shared" si="224"/>
        <v>A</v>
      </c>
      <c r="U605" s="102">
        <f t="shared" si="225"/>
        <v>0.85560000000000003</v>
      </c>
      <c r="V605" s="102">
        <f t="shared" si="226"/>
        <v>0.84899999999999998</v>
      </c>
      <c r="W605" s="102">
        <f t="shared" si="227"/>
        <v>0.84899999999999998</v>
      </c>
      <c r="X605" s="102">
        <f t="shared" si="228"/>
        <v>0</v>
      </c>
      <c r="Y605" s="103">
        <f t="shared" si="229"/>
        <v>-6.6000000000000503E-3</v>
      </c>
      <c r="Z605" s="100">
        <f t="shared" si="230"/>
        <v>-7.713884992987436E-3</v>
      </c>
      <c r="AA605" s="8"/>
      <c r="AB605" s="8"/>
    </row>
    <row r="606" spans="1:28" x14ac:dyDescent="0.25">
      <c r="A606" s="172" t="s">
        <v>620</v>
      </c>
      <c r="B606" s="52" t="str">
        <f t="shared" si="208"/>
        <v>INFECTIONS, FEMALE REPRODUCTIVE SYSTEM W/O CC/MCC</v>
      </c>
      <c r="C606" s="49">
        <f t="shared" si="209"/>
        <v>33</v>
      </c>
      <c r="D606" s="49">
        <f t="shared" si="210"/>
        <v>0</v>
      </c>
      <c r="E606" s="49">
        <f t="shared" si="211"/>
        <v>13811.07</v>
      </c>
      <c r="F606" s="49">
        <f t="shared" si="212"/>
        <v>7278.53</v>
      </c>
      <c r="G606" s="158">
        <f t="shared" si="213"/>
        <v>3.27</v>
      </c>
      <c r="H606" s="98"/>
      <c r="I606" s="207">
        <f t="shared" si="214"/>
        <v>30</v>
      </c>
      <c r="J606" s="108">
        <f t="shared" si="215"/>
        <v>11993.55</v>
      </c>
      <c r="K606" s="108">
        <f t="shared" si="216"/>
        <v>4614.07</v>
      </c>
      <c r="L606" s="106">
        <f t="shared" si="217"/>
        <v>2.87</v>
      </c>
      <c r="M606" s="106">
        <f t="shared" si="218"/>
        <v>1.43</v>
      </c>
      <c r="N606" s="106">
        <f t="shared" si="219"/>
        <v>2.4900000000000002</v>
      </c>
      <c r="O606" s="12">
        <f t="shared" si="220"/>
        <v>1</v>
      </c>
      <c r="P606" s="102">
        <f t="shared" si="221"/>
        <v>0.49309999999999998</v>
      </c>
      <c r="Q606" s="102">
        <f t="shared" si="222"/>
        <v>0.50349999999999995</v>
      </c>
      <c r="R606" s="160" t="str">
        <f t="shared" si="223"/>
        <v>A</v>
      </c>
      <c r="S606" s="98"/>
      <c r="T606" s="184" t="str">
        <f t="shared" si="224"/>
        <v>A</v>
      </c>
      <c r="U606" s="102">
        <f t="shared" si="225"/>
        <v>0.61319999999999997</v>
      </c>
      <c r="V606" s="102">
        <f t="shared" si="226"/>
        <v>0.70640000000000003</v>
      </c>
      <c r="W606" s="102">
        <f t="shared" si="227"/>
        <v>0.70640000000000003</v>
      </c>
      <c r="X606" s="102">
        <f t="shared" si="228"/>
        <v>0</v>
      </c>
      <c r="Y606" s="103">
        <f t="shared" si="229"/>
        <v>9.3200000000000061E-2</v>
      </c>
      <c r="Z606" s="100">
        <f t="shared" si="230"/>
        <v>0.15198956294846716</v>
      </c>
      <c r="AA606" s="8"/>
      <c r="AB606" s="8"/>
    </row>
    <row r="607" spans="1:28" x14ac:dyDescent="0.25">
      <c r="A607" s="174" t="s">
        <v>621</v>
      </c>
      <c r="B607" s="142" t="str">
        <f t="shared" si="208"/>
        <v>MENSTRUAL &amp; OTHER FEMALE REPRODUCTIVE SYSTEM DISORDERS W CC/MCC</v>
      </c>
      <c r="C607" s="143">
        <f t="shared" si="209"/>
        <v>20</v>
      </c>
      <c r="D607" s="143">
        <f t="shared" si="210"/>
        <v>1</v>
      </c>
      <c r="E607" s="143">
        <f t="shared" si="211"/>
        <v>11221.76</v>
      </c>
      <c r="F607" s="143">
        <f t="shared" si="212"/>
        <v>4711.6899999999996</v>
      </c>
      <c r="G607" s="159">
        <f t="shared" si="213"/>
        <v>2.4500000000000002</v>
      </c>
      <c r="H607" s="98"/>
      <c r="I607" s="208">
        <f t="shared" si="214"/>
        <v>19</v>
      </c>
      <c r="J607" s="144">
        <f t="shared" si="215"/>
        <v>10671.72</v>
      </c>
      <c r="K607" s="144">
        <f t="shared" si="216"/>
        <v>4161.43</v>
      </c>
      <c r="L607" s="145">
        <f t="shared" si="217"/>
        <v>2.4700000000000002</v>
      </c>
      <c r="M607" s="145">
        <f t="shared" si="218"/>
        <v>1.46</v>
      </c>
      <c r="N607" s="145">
        <f t="shared" si="219"/>
        <v>2.12</v>
      </c>
      <c r="O607" s="146">
        <f t="shared" si="220"/>
        <v>1</v>
      </c>
      <c r="P607" s="147">
        <f t="shared" si="221"/>
        <v>0.43880000000000002</v>
      </c>
      <c r="Q607" s="147">
        <f t="shared" si="222"/>
        <v>0.67110000000000003</v>
      </c>
      <c r="R607" s="161" t="str">
        <f t="shared" si="223"/>
        <v>AP</v>
      </c>
      <c r="S607" s="98"/>
      <c r="T607" s="185" t="str">
        <f t="shared" si="224"/>
        <v>A</v>
      </c>
      <c r="U607" s="147">
        <f t="shared" si="225"/>
        <v>0.85329999999999995</v>
      </c>
      <c r="V607" s="147">
        <f t="shared" si="226"/>
        <v>0.9415</v>
      </c>
      <c r="W607" s="147">
        <f t="shared" si="227"/>
        <v>0.9415</v>
      </c>
      <c r="X607" s="147">
        <f t="shared" si="228"/>
        <v>0</v>
      </c>
      <c r="Y607" s="104">
        <f t="shared" si="229"/>
        <v>8.8200000000000056E-2</v>
      </c>
      <c r="Z607" s="101">
        <f t="shared" si="230"/>
        <v>0.10336341263330606</v>
      </c>
      <c r="AA607" s="8"/>
      <c r="AB607" s="8"/>
    </row>
    <row r="608" spans="1:28" x14ac:dyDescent="0.25">
      <c r="A608" s="172" t="s">
        <v>622</v>
      </c>
      <c r="B608" s="52" t="str">
        <f t="shared" si="208"/>
        <v>MENSTRUAL &amp; OTHER FEMALE REPRODUCTIVE SYSTEM DISORDERS W/O CC/MCC</v>
      </c>
      <c r="C608" s="49">
        <f t="shared" si="209"/>
        <v>19</v>
      </c>
      <c r="D608" s="49">
        <f t="shared" si="210"/>
        <v>0</v>
      </c>
      <c r="E608" s="49">
        <f t="shared" si="211"/>
        <v>15069.35</v>
      </c>
      <c r="F608" s="49">
        <f t="shared" si="212"/>
        <v>6926.97</v>
      </c>
      <c r="G608" s="158">
        <f t="shared" si="213"/>
        <v>2.95</v>
      </c>
      <c r="H608" s="98"/>
      <c r="I608" s="207">
        <f t="shared" si="214"/>
        <v>19</v>
      </c>
      <c r="J608" s="108">
        <f t="shared" si="215"/>
        <v>15069.35</v>
      </c>
      <c r="K608" s="108">
        <f t="shared" si="216"/>
        <v>6926.97</v>
      </c>
      <c r="L608" s="106">
        <f t="shared" si="217"/>
        <v>2.95</v>
      </c>
      <c r="M608" s="106">
        <f t="shared" si="218"/>
        <v>2.84</v>
      </c>
      <c r="N608" s="106">
        <f t="shared" si="219"/>
        <v>2.0099999999999998</v>
      </c>
      <c r="O608" s="12">
        <f t="shared" si="220"/>
        <v>1</v>
      </c>
      <c r="P608" s="102">
        <f t="shared" si="221"/>
        <v>0.61960000000000004</v>
      </c>
      <c r="Q608" s="102">
        <f t="shared" si="222"/>
        <v>0.40960000000000002</v>
      </c>
      <c r="R608" s="160" t="str">
        <f t="shared" si="223"/>
        <v>AP</v>
      </c>
      <c r="S608" s="98"/>
      <c r="T608" s="184" t="str">
        <f t="shared" si="224"/>
        <v>A</v>
      </c>
      <c r="U608" s="102">
        <f t="shared" si="225"/>
        <v>0.65710000000000002</v>
      </c>
      <c r="V608" s="102">
        <f t="shared" si="226"/>
        <v>0.5746</v>
      </c>
      <c r="W608" s="102">
        <f t="shared" si="227"/>
        <v>0.5746</v>
      </c>
      <c r="X608" s="102">
        <f t="shared" si="228"/>
        <v>0</v>
      </c>
      <c r="Y608" s="103">
        <f t="shared" si="229"/>
        <v>-8.2500000000000018E-2</v>
      </c>
      <c r="Z608" s="100">
        <f t="shared" si="230"/>
        <v>-0.12555166641302695</v>
      </c>
      <c r="AA608" s="8"/>
      <c r="AB608" s="8"/>
    </row>
    <row r="609" spans="1:28" x14ac:dyDescent="0.25">
      <c r="A609" s="172" t="s">
        <v>626</v>
      </c>
      <c r="B609" s="52" t="str">
        <f t="shared" si="208"/>
        <v>VAGINAL DELIVERY W O.R. PROC EXCEPT STERIL &amp;/OR D&amp;C</v>
      </c>
      <c r="C609" s="49">
        <f t="shared" si="209"/>
        <v>15</v>
      </c>
      <c r="D609" s="49">
        <f t="shared" si="210"/>
        <v>0</v>
      </c>
      <c r="E609" s="49">
        <f t="shared" si="211"/>
        <v>19954.46</v>
      </c>
      <c r="F609" s="49">
        <f t="shared" si="212"/>
        <v>14110.46</v>
      </c>
      <c r="G609" s="158">
        <f t="shared" si="213"/>
        <v>3.47</v>
      </c>
      <c r="H609" s="98"/>
      <c r="I609" s="207">
        <f t="shared" si="214"/>
        <v>14</v>
      </c>
      <c r="J609" s="108">
        <f t="shared" si="215"/>
        <v>17931.28</v>
      </c>
      <c r="K609" s="108">
        <f t="shared" si="216"/>
        <v>12325.92</v>
      </c>
      <c r="L609" s="106">
        <f t="shared" si="217"/>
        <v>3.21</v>
      </c>
      <c r="M609" s="106">
        <f t="shared" si="218"/>
        <v>1.66</v>
      </c>
      <c r="N609" s="106">
        <f t="shared" si="219"/>
        <v>2.86</v>
      </c>
      <c r="O609" s="12">
        <f t="shared" si="220"/>
        <v>1</v>
      </c>
      <c r="P609" s="102">
        <f t="shared" si="221"/>
        <v>0.73729999999999996</v>
      </c>
      <c r="Q609" s="102">
        <f t="shared" si="222"/>
        <v>0.75290000000000001</v>
      </c>
      <c r="R609" s="160" t="str">
        <f t="shared" si="223"/>
        <v>A</v>
      </c>
      <c r="S609" s="98"/>
      <c r="T609" s="184" t="str">
        <f t="shared" si="224"/>
        <v>M</v>
      </c>
      <c r="U609" s="102">
        <f t="shared" si="225"/>
        <v>1.7862</v>
      </c>
      <c r="V609" s="102">
        <f t="shared" si="226"/>
        <v>1.0562</v>
      </c>
      <c r="W609" s="102">
        <f t="shared" si="227"/>
        <v>1.0562</v>
      </c>
      <c r="X609" s="102">
        <f t="shared" si="228"/>
        <v>0</v>
      </c>
      <c r="Y609" s="103">
        <f t="shared" si="229"/>
        <v>-0.73</v>
      </c>
      <c r="Z609" s="100">
        <f t="shared" si="230"/>
        <v>-0.4086888366364349</v>
      </c>
      <c r="AA609" s="8"/>
      <c r="AB609" s="8"/>
    </row>
    <row r="610" spans="1:28" x14ac:dyDescent="0.25">
      <c r="A610" s="172" t="s">
        <v>627</v>
      </c>
      <c r="B610" s="52" t="str">
        <f t="shared" si="208"/>
        <v>POSTPARTUM &amp; POST ABORTION DIAGNOSES W O.R. PROCEDURE</v>
      </c>
      <c r="C610" s="49">
        <f t="shared" si="209"/>
        <v>32</v>
      </c>
      <c r="D610" s="49">
        <f t="shared" si="210"/>
        <v>0</v>
      </c>
      <c r="E610" s="49">
        <f t="shared" si="211"/>
        <v>23126.16</v>
      </c>
      <c r="F610" s="49">
        <f t="shared" si="212"/>
        <v>24559.03</v>
      </c>
      <c r="G610" s="158">
        <f t="shared" si="213"/>
        <v>4.13</v>
      </c>
      <c r="H610" s="98"/>
      <c r="I610" s="207">
        <f t="shared" si="214"/>
        <v>30</v>
      </c>
      <c r="J610" s="108">
        <f t="shared" si="215"/>
        <v>18543.560000000001</v>
      </c>
      <c r="K610" s="108">
        <f t="shared" si="216"/>
        <v>17154.080000000002</v>
      </c>
      <c r="L610" s="106">
        <f t="shared" si="217"/>
        <v>3</v>
      </c>
      <c r="M610" s="106">
        <f t="shared" si="218"/>
        <v>2.27</v>
      </c>
      <c r="N610" s="106">
        <f t="shared" si="219"/>
        <v>2.38</v>
      </c>
      <c r="O610" s="12">
        <f t="shared" si="220"/>
        <v>1</v>
      </c>
      <c r="P610" s="102">
        <f t="shared" si="221"/>
        <v>0.76249999999999996</v>
      </c>
      <c r="Q610" s="102">
        <f t="shared" si="222"/>
        <v>0.77859999999999996</v>
      </c>
      <c r="R610" s="160" t="str">
        <f t="shared" si="223"/>
        <v>A</v>
      </c>
      <c r="S610" s="98"/>
      <c r="T610" s="184" t="str">
        <f t="shared" si="224"/>
        <v>A</v>
      </c>
      <c r="U610" s="102">
        <f t="shared" si="225"/>
        <v>1.1084000000000001</v>
      </c>
      <c r="V610" s="102">
        <f t="shared" si="226"/>
        <v>1.0923</v>
      </c>
      <c r="W610" s="102">
        <f t="shared" si="227"/>
        <v>1.0923</v>
      </c>
      <c r="X610" s="102">
        <f t="shared" si="228"/>
        <v>0</v>
      </c>
      <c r="Y610" s="103">
        <f t="shared" si="229"/>
        <v>-1.6100000000000003E-2</v>
      </c>
      <c r="Z610" s="100">
        <f t="shared" si="230"/>
        <v>-1.4525442078671963E-2</v>
      </c>
      <c r="AA610" s="8"/>
      <c r="AB610" s="8"/>
    </row>
    <row r="611" spans="1:28" x14ac:dyDescent="0.25">
      <c r="A611" s="172" t="s">
        <v>629</v>
      </c>
      <c r="B611" s="52" t="str">
        <f t="shared" si="208"/>
        <v>ABORTION W D&amp;C, ASPIRATION CURETTAGE OR HYSTEROTOMY</v>
      </c>
      <c r="C611" s="49">
        <f t="shared" si="209"/>
        <v>25</v>
      </c>
      <c r="D611" s="49">
        <f t="shared" si="210"/>
        <v>1</v>
      </c>
      <c r="E611" s="49">
        <f t="shared" si="211"/>
        <v>18892.18</v>
      </c>
      <c r="F611" s="49">
        <f t="shared" si="212"/>
        <v>27343.85</v>
      </c>
      <c r="G611" s="158">
        <f t="shared" si="213"/>
        <v>2.48</v>
      </c>
      <c r="H611" s="98"/>
      <c r="I611" s="207">
        <f t="shared" si="214"/>
        <v>24</v>
      </c>
      <c r="J611" s="108">
        <f t="shared" si="215"/>
        <v>13620.55</v>
      </c>
      <c r="K611" s="108">
        <f t="shared" si="216"/>
        <v>9169.83</v>
      </c>
      <c r="L611" s="106">
        <f t="shared" si="217"/>
        <v>1.54</v>
      </c>
      <c r="M611" s="106">
        <f t="shared" si="218"/>
        <v>0.87</v>
      </c>
      <c r="N611" s="106">
        <f t="shared" si="219"/>
        <v>1.36</v>
      </c>
      <c r="O611" s="12">
        <f t="shared" si="220"/>
        <v>1</v>
      </c>
      <c r="P611" s="102">
        <f t="shared" si="221"/>
        <v>0.56000000000000005</v>
      </c>
      <c r="Q611" s="102">
        <f t="shared" si="222"/>
        <v>0.57179999999999997</v>
      </c>
      <c r="R611" s="160" t="str">
        <f t="shared" si="223"/>
        <v>A</v>
      </c>
      <c r="S611" s="98"/>
      <c r="T611" s="184" t="str">
        <f t="shared" si="224"/>
        <v>A</v>
      </c>
      <c r="U611" s="102">
        <f t="shared" si="225"/>
        <v>0.86570000000000003</v>
      </c>
      <c r="V611" s="102">
        <f t="shared" si="226"/>
        <v>0.80220000000000002</v>
      </c>
      <c r="W611" s="102">
        <f t="shared" si="227"/>
        <v>0.80220000000000002</v>
      </c>
      <c r="X611" s="102">
        <f t="shared" si="228"/>
        <v>0</v>
      </c>
      <c r="Y611" s="103">
        <f t="shared" si="229"/>
        <v>-6.3500000000000001E-2</v>
      </c>
      <c r="Z611" s="100">
        <f t="shared" si="230"/>
        <v>-7.335104539678873E-2</v>
      </c>
      <c r="AA611" s="8"/>
      <c r="AB611" s="8"/>
    </row>
    <row r="612" spans="1:28" x14ac:dyDescent="0.25">
      <c r="A612" s="174" t="s">
        <v>632</v>
      </c>
      <c r="B612" s="142" t="str">
        <f t="shared" si="208"/>
        <v>POSTPARTUM &amp; POST ABORTION DIAGNOSES W/O O.R. PROCEDURE</v>
      </c>
      <c r="C612" s="143">
        <f t="shared" si="209"/>
        <v>105</v>
      </c>
      <c r="D612" s="143">
        <f t="shared" si="210"/>
        <v>0</v>
      </c>
      <c r="E612" s="143">
        <f t="shared" si="211"/>
        <v>9632.8799999999992</v>
      </c>
      <c r="F612" s="143">
        <f t="shared" si="212"/>
        <v>9571.7900000000009</v>
      </c>
      <c r="G612" s="159">
        <f t="shared" si="213"/>
        <v>2.39</v>
      </c>
      <c r="H612" s="98"/>
      <c r="I612" s="208">
        <f t="shared" si="214"/>
        <v>104</v>
      </c>
      <c r="J612" s="144">
        <f t="shared" si="215"/>
        <v>8981.44</v>
      </c>
      <c r="K612" s="144">
        <f t="shared" si="216"/>
        <v>6923.9</v>
      </c>
      <c r="L612" s="145">
        <f t="shared" si="217"/>
        <v>2.33</v>
      </c>
      <c r="M612" s="145">
        <f t="shared" si="218"/>
        <v>1.4</v>
      </c>
      <c r="N612" s="145">
        <f t="shared" si="219"/>
        <v>2.04</v>
      </c>
      <c r="O612" s="146">
        <f t="shared" si="220"/>
        <v>1</v>
      </c>
      <c r="P612" s="147">
        <f t="shared" si="221"/>
        <v>0.36930000000000002</v>
      </c>
      <c r="Q612" s="147">
        <f t="shared" si="222"/>
        <v>0.37709999999999999</v>
      </c>
      <c r="R612" s="161" t="str">
        <f t="shared" si="223"/>
        <v>A</v>
      </c>
      <c r="S612" s="98"/>
      <c r="T612" s="185" t="str">
        <f t="shared" si="224"/>
        <v>A</v>
      </c>
      <c r="U612" s="147">
        <f t="shared" si="225"/>
        <v>0.6079</v>
      </c>
      <c r="V612" s="147">
        <f t="shared" si="226"/>
        <v>0.52900000000000003</v>
      </c>
      <c r="W612" s="147">
        <f t="shared" si="227"/>
        <v>0.52900000000000003</v>
      </c>
      <c r="X612" s="147">
        <f t="shared" si="228"/>
        <v>0</v>
      </c>
      <c r="Y612" s="104">
        <f t="shared" si="229"/>
        <v>-7.889999999999997E-2</v>
      </c>
      <c r="Z612" s="101">
        <f t="shared" si="230"/>
        <v>-0.12979108405987821</v>
      </c>
      <c r="AA612" s="8"/>
      <c r="AB612" s="8"/>
    </row>
    <row r="613" spans="1:28" x14ac:dyDescent="0.25">
      <c r="A613" s="172" t="s">
        <v>636</v>
      </c>
      <c r="B613" s="52" t="str">
        <f t="shared" si="208"/>
        <v>ABORTION W/O D&amp;C</v>
      </c>
      <c r="C613" s="49">
        <f t="shared" si="209"/>
        <v>30</v>
      </c>
      <c r="D613" s="49">
        <f t="shared" si="210"/>
        <v>0</v>
      </c>
      <c r="E613" s="49">
        <f t="shared" si="211"/>
        <v>6853.8</v>
      </c>
      <c r="F613" s="49">
        <f t="shared" si="212"/>
        <v>4321.1499999999996</v>
      </c>
      <c r="G613" s="158">
        <f t="shared" si="213"/>
        <v>1.2</v>
      </c>
      <c r="H613" s="98"/>
      <c r="I613" s="207">
        <f t="shared" si="214"/>
        <v>29</v>
      </c>
      <c r="J613" s="108">
        <f t="shared" si="215"/>
        <v>6201.5</v>
      </c>
      <c r="K613" s="108">
        <f t="shared" si="216"/>
        <v>2559.5500000000002</v>
      </c>
      <c r="L613" s="106">
        <f t="shared" si="217"/>
        <v>1.17</v>
      </c>
      <c r="M613" s="106">
        <f t="shared" si="218"/>
        <v>0.38</v>
      </c>
      <c r="N613" s="106">
        <f t="shared" si="219"/>
        <v>1.1299999999999999</v>
      </c>
      <c r="O613" s="12">
        <f t="shared" si="220"/>
        <v>1</v>
      </c>
      <c r="P613" s="102">
        <f t="shared" si="221"/>
        <v>0.255</v>
      </c>
      <c r="Q613" s="102">
        <f t="shared" si="222"/>
        <v>0.26040000000000002</v>
      </c>
      <c r="R613" s="160" t="str">
        <f t="shared" si="223"/>
        <v>A</v>
      </c>
      <c r="S613" s="98"/>
      <c r="T613" s="184" t="str">
        <f t="shared" si="224"/>
        <v>A</v>
      </c>
      <c r="U613" s="102">
        <f t="shared" si="225"/>
        <v>0.379</v>
      </c>
      <c r="V613" s="102">
        <f t="shared" si="226"/>
        <v>0.36530000000000001</v>
      </c>
      <c r="W613" s="102">
        <f t="shared" si="227"/>
        <v>0.36530000000000001</v>
      </c>
      <c r="X613" s="102">
        <f t="shared" si="228"/>
        <v>0</v>
      </c>
      <c r="Y613" s="103">
        <f t="shared" si="229"/>
        <v>-1.369999999999999E-2</v>
      </c>
      <c r="Z613" s="100">
        <f t="shared" si="230"/>
        <v>-3.6147757255936649E-2</v>
      </c>
      <c r="AA613" s="8"/>
      <c r="AB613" s="8"/>
    </row>
    <row r="614" spans="1:28" x14ac:dyDescent="0.25">
      <c r="A614" s="172" t="s">
        <v>1715</v>
      </c>
      <c r="B614" s="52" t="str">
        <f t="shared" si="208"/>
        <v>CESAREAN SECTION W STERILIZATION W MCC</v>
      </c>
      <c r="C614" s="49">
        <f t="shared" si="209"/>
        <v>101</v>
      </c>
      <c r="D614" s="49">
        <f t="shared" si="210"/>
        <v>1</v>
      </c>
      <c r="E614" s="49">
        <f t="shared" si="211"/>
        <v>26978.25</v>
      </c>
      <c r="F614" s="49">
        <f t="shared" si="212"/>
        <v>33493.14</v>
      </c>
      <c r="G614" s="158">
        <f t="shared" si="213"/>
        <v>5.85</v>
      </c>
      <c r="H614" s="98"/>
      <c r="I614" s="207">
        <f t="shared" si="214"/>
        <v>100</v>
      </c>
      <c r="J614" s="108">
        <f t="shared" si="215"/>
        <v>24453.14</v>
      </c>
      <c r="K614" s="108">
        <f t="shared" si="216"/>
        <v>22113.67</v>
      </c>
      <c r="L614" s="106">
        <f t="shared" si="217"/>
        <v>5.53</v>
      </c>
      <c r="M614" s="106">
        <f t="shared" si="218"/>
        <v>7.72</v>
      </c>
      <c r="N614" s="106">
        <f t="shared" si="219"/>
        <v>3.71</v>
      </c>
      <c r="O614" s="12">
        <f t="shared" si="220"/>
        <v>1</v>
      </c>
      <c r="P614" s="102">
        <f t="shared" si="221"/>
        <v>1.0054000000000001</v>
      </c>
      <c r="Q614" s="102">
        <f t="shared" si="222"/>
        <v>0.99250000000000005</v>
      </c>
      <c r="R614" s="160" t="str">
        <f t="shared" si="223"/>
        <v>A</v>
      </c>
      <c r="S614" s="98"/>
      <c r="T614" s="184" t="str">
        <f>IFERROR(VLOOKUP($A614, Previous_Update, 5, FALSE), "")</f>
        <v/>
      </c>
      <c r="U614" s="102" t="str">
        <f t="shared" si="225"/>
        <v/>
      </c>
      <c r="V614" s="102">
        <f t="shared" si="226"/>
        <v>1.3924000000000001</v>
      </c>
      <c r="W614" s="102">
        <f t="shared" si="227"/>
        <v>1.3924000000000001</v>
      </c>
      <c r="X614" s="102">
        <f t="shared" si="228"/>
        <v>0</v>
      </c>
      <c r="Y614" s="103" t="str">
        <f t="shared" si="229"/>
        <v/>
      </c>
      <c r="Z614" s="100" t="str">
        <f t="shared" si="230"/>
        <v/>
      </c>
      <c r="AA614" s="8"/>
      <c r="AB614" s="8"/>
    </row>
    <row r="615" spans="1:28" x14ac:dyDescent="0.25">
      <c r="A615" s="172" t="s">
        <v>1716</v>
      </c>
      <c r="B615" s="52" t="str">
        <f t="shared" si="208"/>
        <v>CESAREAN SECTION W STERILIZATION W CC</v>
      </c>
      <c r="C615" s="49">
        <f t="shared" si="209"/>
        <v>411</v>
      </c>
      <c r="D615" s="49">
        <f t="shared" si="210"/>
        <v>0</v>
      </c>
      <c r="E615" s="49">
        <f t="shared" si="211"/>
        <v>14957.77</v>
      </c>
      <c r="F615" s="49">
        <f t="shared" si="212"/>
        <v>7227.69</v>
      </c>
      <c r="G615" s="158">
        <f t="shared" si="213"/>
        <v>2.95</v>
      </c>
      <c r="H615" s="98"/>
      <c r="I615" s="207">
        <f t="shared" si="214"/>
        <v>403</v>
      </c>
      <c r="J615" s="108">
        <f t="shared" si="215"/>
        <v>14263.8</v>
      </c>
      <c r="K615" s="108">
        <f t="shared" si="216"/>
        <v>4980.25</v>
      </c>
      <c r="L615" s="106">
        <f t="shared" si="217"/>
        <v>2.77</v>
      </c>
      <c r="M615" s="106">
        <f t="shared" si="218"/>
        <v>1.1499999999999999</v>
      </c>
      <c r="N615" s="106">
        <f t="shared" si="219"/>
        <v>2.61</v>
      </c>
      <c r="O615" s="12">
        <f t="shared" si="220"/>
        <v>1</v>
      </c>
      <c r="P615" s="102">
        <f t="shared" si="221"/>
        <v>0.58650000000000002</v>
      </c>
      <c r="Q615" s="102">
        <f t="shared" si="222"/>
        <v>0.59889999999999999</v>
      </c>
      <c r="R615" s="160" t="str">
        <f t="shared" si="223"/>
        <v>A</v>
      </c>
      <c r="S615" s="98"/>
      <c r="T615" s="184" t="str">
        <f t="shared" si="224"/>
        <v/>
      </c>
      <c r="U615" s="102" t="str">
        <f t="shared" si="225"/>
        <v/>
      </c>
      <c r="V615" s="102">
        <f t="shared" si="226"/>
        <v>0.84019999999999995</v>
      </c>
      <c r="W615" s="102">
        <f t="shared" si="227"/>
        <v>0.84019999999999995</v>
      </c>
      <c r="X615" s="102">
        <f t="shared" si="228"/>
        <v>0</v>
      </c>
      <c r="Y615" s="103" t="str">
        <f t="shared" si="229"/>
        <v/>
      </c>
      <c r="Z615" s="100" t="str">
        <f t="shared" si="230"/>
        <v/>
      </c>
      <c r="AA615" s="8"/>
      <c r="AB615" s="8"/>
    </row>
    <row r="616" spans="1:28" x14ac:dyDescent="0.25">
      <c r="A616" s="172" t="s">
        <v>1717</v>
      </c>
      <c r="B616" s="52" t="str">
        <f t="shared" si="208"/>
        <v>CESAREAN SECTION W STERILIZATION W/O CC/MCC</v>
      </c>
      <c r="C616" s="49">
        <f t="shared" si="209"/>
        <v>495</v>
      </c>
      <c r="D616" s="49">
        <f t="shared" si="210"/>
        <v>0</v>
      </c>
      <c r="E616" s="49">
        <f t="shared" si="211"/>
        <v>12990.86</v>
      </c>
      <c r="F616" s="49">
        <f t="shared" si="212"/>
        <v>4432.51</v>
      </c>
      <c r="G616" s="158">
        <f t="shared" si="213"/>
        <v>2.4300000000000002</v>
      </c>
      <c r="H616" s="98"/>
      <c r="I616" s="207">
        <f t="shared" si="214"/>
        <v>486</v>
      </c>
      <c r="J616" s="108">
        <f t="shared" si="215"/>
        <v>12670.3</v>
      </c>
      <c r="K616" s="108">
        <f t="shared" si="216"/>
        <v>3759.68</v>
      </c>
      <c r="L616" s="106">
        <f t="shared" si="217"/>
        <v>2.37</v>
      </c>
      <c r="M616" s="106">
        <f t="shared" si="218"/>
        <v>0.73</v>
      </c>
      <c r="N616" s="106">
        <f t="shared" si="219"/>
        <v>2.29</v>
      </c>
      <c r="O616" s="12">
        <f t="shared" si="220"/>
        <v>1</v>
      </c>
      <c r="P616" s="102">
        <f t="shared" si="221"/>
        <v>0.52100000000000002</v>
      </c>
      <c r="Q616" s="102">
        <f t="shared" si="222"/>
        <v>0.53200000000000003</v>
      </c>
      <c r="R616" s="160" t="str">
        <f t="shared" si="223"/>
        <v>A</v>
      </c>
      <c r="S616" s="98"/>
      <c r="T616" s="184" t="str">
        <f t="shared" si="224"/>
        <v/>
      </c>
      <c r="U616" s="102" t="str">
        <f t="shared" si="225"/>
        <v/>
      </c>
      <c r="V616" s="102">
        <f t="shared" si="226"/>
        <v>0.74629999999999996</v>
      </c>
      <c r="W616" s="102">
        <f t="shared" si="227"/>
        <v>0.74629999999999996</v>
      </c>
      <c r="X616" s="102">
        <f t="shared" si="228"/>
        <v>0</v>
      </c>
      <c r="Y616" s="103" t="str">
        <f t="shared" si="229"/>
        <v/>
      </c>
      <c r="Z616" s="100" t="str">
        <f t="shared" si="230"/>
        <v/>
      </c>
      <c r="AA616" s="8"/>
      <c r="AB616" s="8"/>
    </row>
    <row r="617" spans="1:28" x14ac:dyDescent="0.25">
      <c r="A617" s="174" t="s">
        <v>1718</v>
      </c>
      <c r="B617" s="142" t="str">
        <f t="shared" si="208"/>
        <v>CESAREAN SECTION W/O STERILIZATION W MCC</v>
      </c>
      <c r="C617" s="143">
        <f t="shared" si="209"/>
        <v>354</v>
      </c>
      <c r="D617" s="143">
        <f t="shared" si="210"/>
        <v>0</v>
      </c>
      <c r="E617" s="143">
        <f t="shared" si="211"/>
        <v>22898.32</v>
      </c>
      <c r="F617" s="143">
        <f t="shared" si="212"/>
        <v>18866.38</v>
      </c>
      <c r="G617" s="159">
        <f t="shared" si="213"/>
        <v>5.15</v>
      </c>
      <c r="H617" s="98"/>
      <c r="I617" s="208">
        <f t="shared" si="214"/>
        <v>343</v>
      </c>
      <c r="J617" s="144">
        <f t="shared" si="215"/>
        <v>20266.68</v>
      </c>
      <c r="K617" s="144">
        <f t="shared" si="216"/>
        <v>11563.15</v>
      </c>
      <c r="L617" s="145">
        <f t="shared" si="217"/>
        <v>4.3499999999999996</v>
      </c>
      <c r="M617" s="145">
        <f t="shared" si="218"/>
        <v>3.59</v>
      </c>
      <c r="N617" s="145">
        <f t="shared" si="219"/>
        <v>3.65</v>
      </c>
      <c r="O617" s="146">
        <f t="shared" si="220"/>
        <v>1</v>
      </c>
      <c r="P617" s="147">
        <f t="shared" si="221"/>
        <v>0.83330000000000004</v>
      </c>
      <c r="Q617" s="147">
        <f t="shared" si="222"/>
        <v>0.85089999999999999</v>
      </c>
      <c r="R617" s="161" t="str">
        <f t="shared" si="223"/>
        <v>A</v>
      </c>
      <c r="S617" s="98"/>
      <c r="T617" s="185" t="str">
        <f t="shared" si="224"/>
        <v/>
      </c>
      <c r="U617" s="147" t="str">
        <f t="shared" si="225"/>
        <v/>
      </c>
      <c r="V617" s="147">
        <f t="shared" si="226"/>
        <v>1.1937</v>
      </c>
      <c r="W617" s="147">
        <f t="shared" si="227"/>
        <v>1.1937</v>
      </c>
      <c r="X617" s="147">
        <f t="shared" si="228"/>
        <v>0</v>
      </c>
      <c r="Y617" s="104" t="str">
        <f t="shared" si="229"/>
        <v/>
      </c>
      <c r="Z617" s="101" t="str">
        <f t="shared" si="230"/>
        <v/>
      </c>
      <c r="AA617" s="8"/>
      <c r="AB617" s="8"/>
    </row>
    <row r="618" spans="1:28" x14ac:dyDescent="0.25">
      <c r="A618" s="172" t="s">
        <v>1719</v>
      </c>
      <c r="B618" s="52" t="str">
        <f t="shared" si="208"/>
        <v>CESAREAN SECTION W/O STERILIZATION W CC</v>
      </c>
      <c r="C618" s="49">
        <f t="shared" si="209"/>
        <v>1124</v>
      </c>
      <c r="D618" s="49">
        <f t="shared" si="210"/>
        <v>3</v>
      </c>
      <c r="E618" s="49">
        <f t="shared" si="211"/>
        <v>15324.01</v>
      </c>
      <c r="F618" s="49">
        <f t="shared" si="212"/>
        <v>8280.1</v>
      </c>
      <c r="G618" s="158">
        <f t="shared" si="213"/>
        <v>3.24</v>
      </c>
      <c r="H618" s="98"/>
      <c r="I618" s="207">
        <f t="shared" si="214"/>
        <v>1111</v>
      </c>
      <c r="J618" s="108">
        <f t="shared" si="215"/>
        <v>14698.26</v>
      </c>
      <c r="K618" s="108">
        <f t="shared" si="216"/>
        <v>4928.2299999999996</v>
      </c>
      <c r="L618" s="106">
        <f t="shared" si="217"/>
        <v>3.11</v>
      </c>
      <c r="M618" s="106">
        <f t="shared" si="218"/>
        <v>1.23</v>
      </c>
      <c r="N618" s="106">
        <f t="shared" si="219"/>
        <v>2.92</v>
      </c>
      <c r="O618" s="12">
        <f t="shared" si="220"/>
        <v>1</v>
      </c>
      <c r="P618" s="102">
        <f t="shared" si="221"/>
        <v>0.60440000000000005</v>
      </c>
      <c r="Q618" s="102">
        <f t="shared" si="222"/>
        <v>0.61719999999999997</v>
      </c>
      <c r="R618" s="160" t="str">
        <f t="shared" si="223"/>
        <v>A</v>
      </c>
      <c r="S618" s="98"/>
      <c r="T618" s="184" t="str">
        <f t="shared" si="224"/>
        <v/>
      </c>
      <c r="U618" s="102" t="str">
        <f t="shared" si="225"/>
        <v/>
      </c>
      <c r="V618" s="102">
        <f t="shared" si="226"/>
        <v>0.8659</v>
      </c>
      <c r="W618" s="102">
        <f t="shared" si="227"/>
        <v>0.8659</v>
      </c>
      <c r="X618" s="102">
        <f t="shared" si="228"/>
        <v>0</v>
      </c>
      <c r="Y618" s="103" t="str">
        <f t="shared" si="229"/>
        <v/>
      </c>
      <c r="Z618" s="100" t="str">
        <f t="shared" si="230"/>
        <v/>
      </c>
      <c r="AA618" s="8"/>
      <c r="AB618" s="8"/>
    </row>
    <row r="619" spans="1:28" x14ac:dyDescent="0.25">
      <c r="A619" s="172" t="s">
        <v>1720</v>
      </c>
      <c r="B619" s="52" t="str">
        <f t="shared" si="208"/>
        <v>CESAREAN SECTION W/O STERILIZATION W/O CC/MCC</v>
      </c>
      <c r="C619" s="49">
        <f t="shared" si="209"/>
        <v>1803</v>
      </c>
      <c r="D619" s="49">
        <f t="shared" si="210"/>
        <v>0</v>
      </c>
      <c r="E619" s="49">
        <f t="shared" si="211"/>
        <v>13377.24</v>
      </c>
      <c r="F619" s="49">
        <f t="shared" si="212"/>
        <v>5073.6000000000004</v>
      </c>
      <c r="G619" s="158">
        <f t="shared" si="213"/>
        <v>2.75</v>
      </c>
      <c r="H619" s="98"/>
      <c r="I619" s="207">
        <f t="shared" si="214"/>
        <v>1782</v>
      </c>
      <c r="J619" s="108">
        <f t="shared" si="215"/>
        <v>13088.06</v>
      </c>
      <c r="K619" s="108">
        <f t="shared" si="216"/>
        <v>3871.97</v>
      </c>
      <c r="L619" s="106">
        <f t="shared" si="217"/>
        <v>2.69</v>
      </c>
      <c r="M619" s="106">
        <f t="shared" si="218"/>
        <v>0.92</v>
      </c>
      <c r="N619" s="106">
        <f t="shared" si="219"/>
        <v>2.56</v>
      </c>
      <c r="O619" s="12">
        <f t="shared" si="220"/>
        <v>1</v>
      </c>
      <c r="P619" s="102">
        <f t="shared" si="221"/>
        <v>0.53810000000000002</v>
      </c>
      <c r="Q619" s="102">
        <f t="shared" si="222"/>
        <v>0.54949999999999999</v>
      </c>
      <c r="R619" s="160" t="str">
        <f t="shared" si="223"/>
        <v>A</v>
      </c>
      <c r="S619" s="98"/>
      <c r="T619" s="184" t="str">
        <f t="shared" si="224"/>
        <v/>
      </c>
      <c r="U619" s="102" t="str">
        <f t="shared" si="225"/>
        <v/>
      </c>
      <c r="V619" s="102">
        <f t="shared" si="226"/>
        <v>0.77090000000000003</v>
      </c>
      <c r="W619" s="102">
        <f t="shared" si="227"/>
        <v>0.77090000000000003</v>
      </c>
      <c r="X619" s="102">
        <f t="shared" si="228"/>
        <v>0</v>
      </c>
      <c r="Y619" s="103" t="str">
        <f t="shared" si="229"/>
        <v/>
      </c>
      <c r="Z619" s="100" t="str">
        <f t="shared" si="230"/>
        <v/>
      </c>
      <c r="AA619" s="8"/>
      <c r="AB619" s="8"/>
    </row>
    <row r="620" spans="1:28" x14ac:dyDescent="0.25">
      <c r="A620" s="172" t="s">
        <v>640</v>
      </c>
      <c r="B620" s="52" t="str">
        <f t="shared" si="208"/>
        <v>NEONATES, DIED OR TRANSFERRED TO ANOTHER ACUTE CARE FACILITY</v>
      </c>
      <c r="C620" s="49">
        <f t="shared" si="209"/>
        <v>344</v>
      </c>
      <c r="D620" s="49">
        <f t="shared" si="210"/>
        <v>0</v>
      </c>
      <c r="E620" s="49">
        <f t="shared" si="211"/>
        <v>3987.09</v>
      </c>
      <c r="F620" s="49">
        <f t="shared" si="212"/>
        <v>4387.71</v>
      </c>
      <c r="G620" s="158">
        <f t="shared" si="213"/>
        <v>1.92</v>
      </c>
      <c r="H620" s="98"/>
      <c r="I620" s="207">
        <f t="shared" si="214"/>
        <v>334</v>
      </c>
      <c r="J620" s="108">
        <f t="shared" si="215"/>
        <v>3407.1</v>
      </c>
      <c r="K620" s="108">
        <f t="shared" si="216"/>
        <v>2749.3</v>
      </c>
      <c r="L620" s="106">
        <f t="shared" si="217"/>
        <v>1.54</v>
      </c>
      <c r="M620" s="106">
        <f t="shared" si="218"/>
        <v>1.38</v>
      </c>
      <c r="N620" s="106">
        <f t="shared" si="219"/>
        <v>1.28</v>
      </c>
      <c r="O620" s="12">
        <f t="shared" si="220"/>
        <v>1</v>
      </c>
      <c r="P620" s="102">
        <f t="shared" si="221"/>
        <v>0.1401</v>
      </c>
      <c r="Q620" s="102">
        <f t="shared" si="222"/>
        <v>0.1431</v>
      </c>
      <c r="R620" s="160" t="str">
        <f t="shared" si="223"/>
        <v>A</v>
      </c>
      <c r="S620" s="98"/>
      <c r="T620" s="184" t="str">
        <f t="shared" si="224"/>
        <v>A</v>
      </c>
      <c r="U620" s="102">
        <f t="shared" si="225"/>
        <v>0.19389999999999999</v>
      </c>
      <c r="V620" s="102">
        <f t="shared" si="226"/>
        <v>0.20080000000000001</v>
      </c>
      <c r="W620" s="102">
        <f t="shared" si="227"/>
        <v>0.20080000000000001</v>
      </c>
      <c r="X620" s="102">
        <f t="shared" si="228"/>
        <v>0</v>
      </c>
      <c r="Y620" s="103">
        <f t="shared" si="229"/>
        <v>6.9000000000000172E-3</v>
      </c>
      <c r="Z620" s="100">
        <f t="shared" si="230"/>
        <v>3.5585353274884053E-2</v>
      </c>
      <c r="AA620" s="8"/>
      <c r="AB620" s="8"/>
    </row>
    <row r="621" spans="1:28" x14ac:dyDescent="0.25">
      <c r="A621" s="172" t="s">
        <v>641</v>
      </c>
      <c r="B621" s="52" t="str">
        <f t="shared" si="208"/>
        <v>EXTREME IMMATURITY OR RESPIRATORY DISTRESS SYNDROME, NEONATE</v>
      </c>
      <c r="C621" s="49">
        <f t="shared" si="209"/>
        <v>33</v>
      </c>
      <c r="D621" s="49">
        <f t="shared" si="210"/>
        <v>0</v>
      </c>
      <c r="E621" s="49">
        <f t="shared" si="211"/>
        <v>38880.699999999997</v>
      </c>
      <c r="F621" s="49">
        <f t="shared" si="212"/>
        <v>57430.13</v>
      </c>
      <c r="G621" s="158">
        <f t="shared" si="213"/>
        <v>15.39</v>
      </c>
      <c r="H621" s="98"/>
      <c r="I621" s="207">
        <f t="shared" si="214"/>
        <v>30</v>
      </c>
      <c r="J621" s="108">
        <f t="shared" si="215"/>
        <v>23318.45</v>
      </c>
      <c r="K621" s="108">
        <f t="shared" si="216"/>
        <v>31048.68</v>
      </c>
      <c r="L621" s="106">
        <f t="shared" si="217"/>
        <v>11.23</v>
      </c>
      <c r="M621" s="106">
        <f t="shared" si="218"/>
        <v>11.06</v>
      </c>
      <c r="N621" s="106">
        <f t="shared" si="219"/>
        <v>7.33</v>
      </c>
      <c r="O621" s="12">
        <f t="shared" si="220"/>
        <v>1</v>
      </c>
      <c r="P621" s="102">
        <f t="shared" si="221"/>
        <v>0.95879999999999999</v>
      </c>
      <c r="Q621" s="102">
        <f t="shared" si="222"/>
        <v>0.66320000000000001</v>
      </c>
      <c r="R621" s="160" t="str">
        <f t="shared" si="223"/>
        <v>A</v>
      </c>
      <c r="S621" s="98"/>
      <c r="T621" s="184" t="str">
        <f t="shared" si="224"/>
        <v>A</v>
      </c>
      <c r="U621" s="102">
        <f t="shared" si="225"/>
        <v>0.97230000000000005</v>
      </c>
      <c r="V621" s="102">
        <f t="shared" si="226"/>
        <v>0.9304</v>
      </c>
      <c r="W621" s="102">
        <f t="shared" si="227"/>
        <v>0.9304</v>
      </c>
      <c r="X621" s="102">
        <f t="shared" si="228"/>
        <v>0</v>
      </c>
      <c r="Y621" s="103">
        <f t="shared" si="229"/>
        <v>-4.1900000000000048E-2</v>
      </c>
      <c r="Z621" s="100">
        <f t="shared" si="230"/>
        <v>-4.3093695361513987E-2</v>
      </c>
      <c r="AA621" s="8"/>
      <c r="AB621" s="8"/>
    </row>
    <row r="622" spans="1:28" x14ac:dyDescent="0.25">
      <c r="A622" s="174" t="s">
        <v>642</v>
      </c>
      <c r="B622" s="142" t="str">
        <f t="shared" si="208"/>
        <v>PREMATURITY W MAJOR PROBLEMS</v>
      </c>
      <c r="C622" s="143">
        <f t="shared" si="209"/>
        <v>152</v>
      </c>
      <c r="D622" s="143">
        <f t="shared" si="210"/>
        <v>0</v>
      </c>
      <c r="E622" s="143">
        <f t="shared" si="211"/>
        <v>19400.86</v>
      </c>
      <c r="F622" s="143">
        <f t="shared" si="212"/>
        <v>25243.13</v>
      </c>
      <c r="G622" s="159">
        <f t="shared" si="213"/>
        <v>10.74</v>
      </c>
      <c r="H622" s="98"/>
      <c r="I622" s="208">
        <f t="shared" si="214"/>
        <v>148</v>
      </c>
      <c r="J622" s="144">
        <f t="shared" si="215"/>
        <v>15910.52</v>
      </c>
      <c r="K622" s="144">
        <f t="shared" si="216"/>
        <v>12184.2</v>
      </c>
      <c r="L622" s="145">
        <f t="shared" si="217"/>
        <v>9.6999999999999993</v>
      </c>
      <c r="M622" s="145">
        <f t="shared" si="218"/>
        <v>7.65</v>
      </c>
      <c r="N622" s="145">
        <f t="shared" si="219"/>
        <v>7.22</v>
      </c>
      <c r="O622" s="146">
        <f t="shared" si="220"/>
        <v>1</v>
      </c>
      <c r="P622" s="147">
        <f t="shared" si="221"/>
        <v>0.6542</v>
      </c>
      <c r="Q622" s="147">
        <f t="shared" si="222"/>
        <v>0.62529999999999997</v>
      </c>
      <c r="R622" s="161" t="str">
        <f t="shared" si="223"/>
        <v>A</v>
      </c>
      <c r="S622" s="98"/>
      <c r="T622" s="185" t="str">
        <f t="shared" si="224"/>
        <v>A</v>
      </c>
      <c r="U622" s="147">
        <f t="shared" si="225"/>
        <v>0.98599999999999999</v>
      </c>
      <c r="V622" s="147">
        <f t="shared" si="226"/>
        <v>0.87719999999999998</v>
      </c>
      <c r="W622" s="147">
        <f t="shared" si="227"/>
        <v>0.87719999999999998</v>
      </c>
      <c r="X622" s="147">
        <f t="shared" si="228"/>
        <v>0</v>
      </c>
      <c r="Y622" s="104">
        <f t="shared" si="229"/>
        <v>-0.10880000000000001</v>
      </c>
      <c r="Z622" s="101">
        <f t="shared" si="230"/>
        <v>-0.11034482758620691</v>
      </c>
      <c r="AA622" s="8"/>
      <c r="AB622" s="8"/>
    </row>
    <row r="623" spans="1:28" x14ac:dyDescent="0.25">
      <c r="A623" s="172" t="s">
        <v>643</v>
      </c>
      <c r="B623" s="52" t="str">
        <f t="shared" si="208"/>
        <v>PREMATURITY W/O MAJOR PROBLEMS</v>
      </c>
      <c r="C623" s="49">
        <f t="shared" si="209"/>
        <v>315</v>
      </c>
      <c r="D623" s="49">
        <f t="shared" si="210"/>
        <v>0</v>
      </c>
      <c r="E623" s="49">
        <f t="shared" si="211"/>
        <v>6385.81</v>
      </c>
      <c r="F623" s="49">
        <f t="shared" si="212"/>
        <v>7315.14</v>
      </c>
      <c r="G623" s="158">
        <f t="shared" si="213"/>
        <v>4.01</v>
      </c>
      <c r="H623" s="98"/>
      <c r="I623" s="207">
        <f t="shared" si="214"/>
        <v>307</v>
      </c>
      <c r="J623" s="108">
        <f t="shared" si="215"/>
        <v>5507.55</v>
      </c>
      <c r="K623" s="108">
        <f t="shared" si="216"/>
        <v>4530.88</v>
      </c>
      <c r="L623" s="106">
        <f t="shared" si="217"/>
        <v>3.65</v>
      </c>
      <c r="M623" s="106">
        <f t="shared" si="218"/>
        <v>2.37</v>
      </c>
      <c r="N623" s="106">
        <f t="shared" si="219"/>
        <v>3.14</v>
      </c>
      <c r="O623" s="12">
        <f t="shared" si="220"/>
        <v>1</v>
      </c>
      <c r="P623" s="102">
        <f t="shared" si="221"/>
        <v>0.22650000000000001</v>
      </c>
      <c r="Q623" s="102">
        <f t="shared" si="222"/>
        <v>0.23130000000000001</v>
      </c>
      <c r="R623" s="160" t="str">
        <f t="shared" si="223"/>
        <v>A</v>
      </c>
      <c r="S623" s="98"/>
      <c r="T623" s="184" t="str">
        <f t="shared" si="224"/>
        <v>A</v>
      </c>
      <c r="U623" s="102">
        <f t="shared" si="225"/>
        <v>0.43490000000000001</v>
      </c>
      <c r="V623" s="102">
        <f t="shared" si="226"/>
        <v>0.32450000000000001</v>
      </c>
      <c r="W623" s="102">
        <f t="shared" si="227"/>
        <v>0.32450000000000001</v>
      </c>
      <c r="X623" s="102">
        <f t="shared" si="228"/>
        <v>0</v>
      </c>
      <c r="Y623" s="103">
        <f t="shared" si="229"/>
        <v>-0.1104</v>
      </c>
      <c r="Z623" s="100">
        <f t="shared" si="230"/>
        <v>-0.25385146010577142</v>
      </c>
      <c r="AA623" s="8"/>
      <c r="AB623" s="8"/>
    </row>
    <row r="624" spans="1:28" x14ac:dyDescent="0.25">
      <c r="A624" s="172" t="s">
        <v>644</v>
      </c>
      <c r="B624" s="52" t="str">
        <f t="shared" si="208"/>
        <v>FULL TERM NEONATE W MAJOR PROBLEMS</v>
      </c>
      <c r="C624" s="49">
        <f t="shared" si="209"/>
        <v>739</v>
      </c>
      <c r="D624" s="49">
        <f t="shared" si="210"/>
        <v>0</v>
      </c>
      <c r="E624" s="49">
        <f t="shared" si="211"/>
        <v>12070.23</v>
      </c>
      <c r="F624" s="49">
        <f t="shared" si="212"/>
        <v>12731.49</v>
      </c>
      <c r="G624" s="158">
        <f t="shared" si="213"/>
        <v>8.74</v>
      </c>
      <c r="H624" s="98"/>
      <c r="I624" s="207">
        <f t="shared" si="214"/>
        <v>724</v>
      </c>
      <c r="J624" s="108">
        <f t="shared" si="215"/>
        <v>10976.04</v>
      </c>
      <c r="K624" s="108">
        <f t="shared" si="216"/>
        <v>10121.32</v>
      </c>
      <c r="L624" s="106">
        <f t="shared" si="217"/>
        <v>8.3000000000000007</v>
      </c>
      <c r="M624" s="106">
        <f t="shared" si="218"/>
        <v>8.08</v>
      </c>
      <c r="N624" s="106">
        <f t="shared" si="219"/>
        <v>5.59</v>
      </c>
      <c r="O624" s="12">
        <f t="shared" si="220"/>
        <v>1</v>
      </c>
      <c r="P624" s="102">
        <f t="shared" si="221"/>
        <v>0.45129999999999998</v>
      </c>
      <c r="Q624" s="102">
        <f t="shared" si="222"/>
        <v>0.46089999999999998</v>
      </c>
      <c r="R624" s="160" t="str">
        <f t="shared" si="223"/>
        <v>A</v>
      </c>
      <c r="S624" s="98"/>
      <c r="T624" s="184" t="str">
        <f t="shared" si="224"/>
        <v>A</v>
      </c>
      <c r="U624" s="102">
        <f t="shared" si="225"/>
        <v>0.70469999999999999</v>
      </c>
      <c r="V624" s="102">
        <f t="shared" si="226"/>
        <v>0.64659999999999995</v>
      </c>
      <c r="W624" s="102">
        <f t="shared" si="227"/>
        <v>0.64659999999999995</v>
      </c>
      <c r="X624" s="102">
        <f t="shared" si="228"/>
        <v>0</v>
      </c>
      <c r="Y624" s="103">
        <f t="shared" si="229"/>
        <v>-5.8100000000000041E-2</v>
      </c>
      <c r="Z624" s="100">
        <f t="shared" si="230"/>
        <v>-8.2446431105434995E-2</v>
      </c>
      <c r="AA624" s="8"/>
      <c r="AB624" s="8"/>
    </row>
    <row r="625" spans="1:28" x14ac:dyDescent="0.25">
      <c r="A625" s="172" t="s">
        <v>645</v>
      </c>
      <c r="B625" s="52" t="str">
        <f t="shared" si="208"/>
        <v>NEONATE W OTHER SIGNIFICANT PROBLEMS</v>
      </c>
      <c r="C625" s="49">
        <f t="shared" si="209"/>
        <v>1752</v>
      </c>
      <c r="D625" s="49">
        <f t="shared" si="210"/>
        <v>0</v>
      </c>
      <c r="E625" s="49">
        <f t="shared" si="211"/>
        <v>3822.58</v>
      </c>
      <c r="F625" s="49">
        <f t="shared" si="212"/>
        <v>2099.38</v>
      </c>
      <c r="G625" s="158">
        <f t="shared" si="213"/>
        <v>2.4700000000000002</v>
      </c>
      <c r="H625" s="98"/>
      <c r="I625" s="207">
        <f t="shared" si="214"/>
        <v>1722</v>
      </c>
      <c r="J625" s="108">
        <f t="shared" si="215"/>
        <v>3668.62</v>
      </c>
      <c r="K625" s="108">
        <f t="shared" si="216"/>
        <v>1718.14</v>
      </c>
      <c r="L625" s="106">
        <f t="shared" si="217"/>
        <v>2.42</v>
      </c>
      <c r="M625" s="106">
        <f t="shared" si="218"/>
        <v>1.03</v>
      </c>
      <c r="N625" s="106">
        <f t="shared" si="219"/>
        <v>2.25</v>
      </c>
      <c r="O625" s="12">
        <f t="shared" si="220"/>
        <v>1</v>
      </c>
      <c r="P625" s="102">
        <f t="shared" si="221"/>
        <v>0.15079999999999999</v>
      </c>
      <c r="Q625" s="102">
        <f t="shared" si="222"/>
        <v>0.154</v>
      </c>
      <c r="R625" s="160" t="str">
        <f t="shared" si="223"/>
        <v>A</v>
      </c>
      <c r="S625" s="98"/>
      <c r="T625" s="184" t="str">
        <f t="shared" si="224"/>
        <v>A</v>
      </c>
      <c r="U625" s="102">
        <f t="shared" si="225"/>
        <v>0.21920000000000001</v>
      </c>
      <c r="V625" s="102">
        <f t="shared" si="226"/>
        <v>0.216</v>
      </c>
      <c r="W625" s="102">
        <f t="shared" si="227"/>
        <v>0.216</v>
      </c>
      <c r="X625" s="102">
        <f t="shared" si="228"/>
        <v>0</v>
      </c>
      <c r="Y625" s="103">
        <f t="shared" si="229"/>
        <v>-3.2000000000000084E-3</v>
      </c>
      <c r="Z625" s="100">
        <f t="shared" si="230"/>
        <v>-1.4598540145985439E-2</v>
      </c>
      <c r="AA625" s="8"/>
      <c r="AB625" s="8"/>
    </row>
    <row r="626" spans="1:28" x14ac:dyDescent="0.25">
      <c r="A626" s="172" t="s">
        <v>646</v>
      </c>
      <c r="B626" s="52" t="str">
        <f t="shared" si="208"/>
        <v>NORMAL NEWBORN</v>
      </c>
      <c r="C626" s="49">
        <f t="shared" si="209"/>
        <v>6858</v>
      </c>
      <c r="D626" s="49">
        <f t="shared" si="210"/>
        <v>0</v>
      </c>
      <c r="E626" s="49">
        <f t="shared" si="211"/>
        <v>3165.95</v>
      </c>
      <c r="F626" s="49">
        <f t="shared" si="212"/>
        <v>1560.32</v>
      </c>
      <c r="G626" s="158">
        <f t="shared" si="213"/>
        <v>2.08</v>
      </c>
      <c r="H626" s="98"/>
      <c r="I626" s="207">
        <f t="shared" si="214"/>
        <v>6791</v>
      </c>
      <c r="J626" s="108">
        <f t="shared" si="215"/>
        <v>3082.94</v>
      </c>
      <c r="K626" s="108">
        <f t="shared" si="216"/>
        <v>1218.8</v>
      </c>
      <c r="L626" s="106">
        <f t="shared" si="217"/>
        <v>2.06</v>
      </c>
      <c r="M626" s="106">
        <f t="shared" si="218"/>
        <v>0.62</v>
      </c>
      <c r="N626" s="106">
        <f t="shared" si="219"/>
        <v>1.97</v>
      </c>
      <c r="O626" s="12">
        <f t="shared" si="220"/>
        <v>1</v>
      </c>
      <c r="P626" s="102">
        <f t="shared" si="221"/>
        <v>0.1268</v>
      </c>
      <c r="Q626" s="102">
        <f t="shared" si="222"/>
        <v>0.1295</v>
      </c>
      <c r="R626" s="160" t="str">
        <f t="shared" si="223"/>
        <v>A</v>
      </c>
      <c r="S626" s="98"/>
      <c r="T626" s="184" t="str">
        <f t="shared" si="224"/>
        <v>A</v>
      </c>
      <c r="U626" s="102">
        <f t="shared" si="225"/>
        <v>0.1822</v>
      </c>
      <c r="V626" s="102">
        <f t="shared" si="226"/>
        <v>0.1817</v>
      </c>
      <c r="W626" s="102">
        <f t="shared" si="227"/>
        <v>0.1817</v>
      </c>
      <c r="X626" s="102">
        <f t="shared" si="228"/>
        <v>0</v>
      </c>
      <c r="Y626" s="103">
        <f t="shared" si="229"/>
        <v>-5.0000000000000044E-4</v>
      </c>
      <c r="Z626" s="100">
        <f t="shared" si="230"/>
        <v>-2.7442371020856226E-3</v>
      </c>
      <c r="AA626" s="8"/>
      <c r="AB626" s="8"/>
    </row>
    <row r="627" spans="1:28" x14ac:dyDescent="0.25">
      <c r="A627" s="174" t="s">
        <v>1721</v>
      </c>
      <c r="B627" s="142" t="str">
        <f t="shared" si="208"/>
        <v>VAGINAL DELIVERY W STERILIZATION/D&amp;C W MCC</v>
      </c>
      <c r="C627" s="143">
        <f t="shared" si="209"/>
        <v>36</v>
      </c>
      <c r="D627" s="143">
        <f t="shared" si="210"/>
        <v>0</v>
      </c>
      <c r="E627" s="143">
        <f t="shared" si="211"/>
        <v>17847.98</v>
      </c>
      <c r="F627" s="143">
        <f t="shared" si="212"/>
        <v>9264.1</v>
      </c>
      <c r="G627" s="159">
        <f t="shared" si="213"/>
        <v>3.39</v>
      </c>
      <c r="H627" s="98"/>
      <c r="I627" s="208">
        <f t="shared" si="214"/>
        <v>35</v>
      </c>
      <c r="J627" s="144">
        <f t="shared" si="215"/>
        <v>16755.849999999999</v>
      </c>
      <c r="K627" s="144">
        <f t="shared" si="216"/>
        <v>6733.26</v>
      </c>
      <c r="L627" s="145">
        <f t="shared" si="217"/>
        <v>2.69</v>
      </c>
      <c r="M627" s="145">
        <f t="shared" si="218"/>
        <v>0.95</v>
      </c>
      <c r="N627" s="145">
        <f t="shared" si="219"/>
        <v>2.4900000000000002</v>
      </c>
      <c r="O627" s="146">
        <f t="shared" si="220"/>
        <v>1</v>
      </c>
      <c r="P627" s="147">
        <f t="shared" si="221"/>
        <v>0.68899999999999995</v>
      </c>
      <c r="Q627" s="147">
        <f t="shared" si="222"/>
        <v>1.0646</v>
      </c>
      <c r="R627" s="161" t="str">
        <f t="shared" si="223"/>
        <v>AO</v>
      </c>
      <c r="S627" s="98"/>
      <c r="T627" s="185" t="str">
        <f t="shared" si="224"/>
        <v/>
      </c>
      <c r="U627" s="147" t="str">
        <f t="shared" si="225"/>
        <v/>
      </c>
      <c r="V627" s="147">
        <f t="shared" si="226"/>
        <v>1.4935</v>
      </c>
      <c r="W627" s="147">
        <f t="shared" si="227"/>
        <v>1.4935</v>
      </c>
      <c r="X627" s="147">
        <f t="shared" si="228"/>
        <v>0</v>
      </c>
      <c r="Y627" s="104" t="str">
        <f t="shared" si="229"/>
        <v/>
      </c>
      <c r="Z627" s="101" t="str">
        <f t="shared" si="230"/>
        <v/>
      </c>
      <c r="AA627" s="8"/>
      <c r="AB627" s="8"/>
    </row>
    <row r="628" spans="1:28" x14ac:dyDescent="0.25">
      <c r="A628" s="172" t="s">
        <v>1723</v>
      </c>
      <c r="B628" s="52" t="str">
        <f t="shared" si="208"/>
        <v>VAGINAL DELIVERY W STERILIZATION/D&amp;C W CC</v>
      </c>
      <c r="C628" s="49">
        <f t="shared" si="209"/>
        <v>139</v>
      </c>
      <c r="D628" s="49">
        <f t="shared" si="210"/>
        <v>0</v>
      </c>
      <c r="E628" s="49">
        <f t="shared" si="211"/>
        <v>13666.33</v>
      </c>
      <c r="F628" s="49">
        <f t="shared" si="212"/>
        <v>5901.84</v>
      </c>
      <c r="G628" s="158">
        <f t="shared" si="213"/>
        <v>2.4</v>
      </c>
      <c r="H628" s="98"/>
      <c r="I628" s="207">
        <f t="shared" si="214"/>
        <v>138</v>
      </c>
      <c r="J628" s="108">
        <f t="shared" si="215"/>
        <v>13470.08</v>
      </c>
      <c r="K628" s="108">
        <f t="shared" si="216"/>
        <v>5452.57</v>
      </c>
      <c r="L628" s="106">
        <f t="shared" si="217"/>
        <v>2.39</v>
      </c>
      <c r="M628" s="106">
        <f t="shared" si="218"/>
        <v>0.81</v>
      </c>
      <c r="N628" s="106">
        <f t="shared" si="219"/>
        <v>2.2599999999999998</v>
      </c>
      <c r="O628" s="12">
        <f t="shared" si="220"/>
        <v>1</v>
      </c>
      <c r="P628" s="102">
        <f t="shared" si="221"/>
        <v>0.55389999999999995</v>
      </c>
      <c r="Q628" s="102">
        <f t="shared" si="222"/>
        <v>0.61639999999999995</v>
      </c>
      <c r="R628" s="160" t="str">
        <f t="shared" si="223"/>
        <v>AP</v>
      </c>
      <c r="S628" s="98"/>
      <c r="T628" s="184" t="str">
        <f t="shared" si="224"/>
        <v/>
      </c>
      <c r="U628" s="102" t="str">
        <f t="shared" si="225"/>
        <v/>
      </c>
      <c r="V628" s="102">
        <f t="shared" si="226"/>
        <v>0.86470000000000002</v>
      </c>
      <c r="W628" s="102">
        <f t="shared" si="227"/>
        <v>0.86470000000000002</v>
      </c>
      <c r="X628" s="102">
        <f t="shared" si="228"/>
        <v>0</v>
      </c>
      <c r="Y628" s="103" t="str">
        <f t="shared" si="229"/>
        <v/>
      </c>
      <c r="Z628" s="100" t="str">
        <f t="shared" si="230"/>
        <v/>
      </c>
      <c r="AA628" s="8"/>
      <c r="AB628" s="8"/>
    </row>
    <row r="629" spans="1:28" x14ac:dyDescent="0.25">
      <c r="A629" s="172" t="s">
        <v>1724</v>
      </c>
      <c r="B629" s="52" t="str">
        <f t="shared" si="208"/>
        <v>VAGINAL DELIVERY W STERILIZATION/D&amp;C WO CC/MCC</v>
      </c>
      <c r="C629" s="49">
        <f t="shared" si="209"/>
        <v>248</v>
      </c>
      <c r="D629" s="49">
        <f t="shared" si="210"/>
        <v>0</v>
      </c>
      <c r="E629" s="49">
        <f t="shared" si="211"/>
        <v>14337.97</v>
      </c>
      <c r="F629" s="49">
        <f t="shared" si="212"/>
        <v>6358.6</v>
      </c>
      <c r="G629" s="158">
        <f t="shared" si="213"/>
        <v>2.58</v>
      </c>
      <c r="H629" s="98"/>
      <c r="I629" s="207">
        <f t="shared" si="214"/>
        <v>245</v>
      </c>
      <c r="J629" s="108">
        <f t="shared" si="215"/>
        <v>13853.68</v>
      </c>
      <c r="K629" s="108">
        <f t="shared" si="216"/>
        <v>4546.09</v>
      </c>
      <c r="L629" s="106">
        <f t="shared" si="217"/>
        <v>2.36</v>
      </c>
      <c r="M629" s="106">
        <f t="shared" si="218"/>
        <v>0.62</v>
      </c>
      <c r="N629" s="106">
        <f t="shared" si="219"/>
        <v>2.2799999999999998</v>
      </c>
      <c r="O629" s="12">
        <f t="shared" si="220"/>
        <v>1</v>
      </c>
      <c r="P629" s="102">
        <f t="shared" si="221"/>
        <v>0.5696</v>
      </c>
      <c r="Q629" s="102">
        <f t="shared" si="222"/>
        <v>0.50139999999999996</v>
      </c>
      <c r="R629" s="160" t="str">
        <f t="shared" si="223"/>
        <v>AP</v>
      </c>
      <c r="S629" s="98"/>
      <c r="T629" s="184" t="str">
        <f t="shared" si="224"/>
        <v/>
      </c>
      <c r="U629" s="102" t="str">
        <f t="shared" si="225"/>
        <v/>
      </c>
      <c r="V629" s="102">
        <f t="shared" si="226"/>
        <v>0.70340000000000003</v>
      </c>
      <c r="W629" s="102">
        <f t="shared" si="227"/>
        <v>0.70340000000000003</v>
      </c>
      <c r="X629" s="102">
        <f t="shared" si="228"/>
        <v>0</v>
      </c>
      <c r="Y629" s="103" t="str">
        <f t="shared" si="229"/>
        <v/>
      </c>
      <c r="Z629" s="100" t="str">
        <f t="shared" si="230"/>
        <v/>
      </c>
      <c r="AA629" s="8"/>
      <c r="AB629" s="8"/>
    </row>
    <row r="630" spans="1:28" x14ac:dyDescent="0.25">
      <c r="A630" s="172" t="s">
        <v>647</v>
      </c>
      <c r="B630" s="52" t="str">
        <f t="shared" si="208"/>
        <v>SPLENECTOMY W MCC</v>
      </c>
      <c r="C630" s="49">
        <f t="shared" si="209"/>
        <v>14</v>
      </c>
      <c r="D630" s="49">
        <f t="shared" si="210"/>
        <v>0</v>
      </c>
      <c r="E630" s="49">
        <f t="shared" si="211"/>
        <v>50444.57</v>
      </c>
      <c r="F630" s="49">
        <f t="shared" si="212"/>
        <v>19043.36</v>
      </c>
      <c r="G630" s="158">
        <f t="shared" si="213"/>
        <v>6.21</v>
      </c>
      <c r="H630" s="98"/>
      <c r="I630" s="207">
        <f t="shared" si="214"/>
        <v>13</v>
      </c>
      <c r="J630" s="108">
        <f t="shared" si="215"/>
        <v>47202.52</v>
      </c>
      <c r="K630" s="108">
        <f t="shared" si="216"/>
        <v>15601.07</v>
      </c>
      <c r="L630" s="106">
        <f t="shared" si="217"/>
        <v>5.85</v>
      </c>
      <c r="M630" s="106">
        <f t="shared" si="218"/>
        <v>3.35</v>
      </c>
      <c r="N630" s="106">
        <f t="shared" si="219"/>
        <v>5.17</v>
      </c>
      <c r="O630" s="12">
        <f t="shared" si="220"/>
        <v>1</v>
      </c>
      <c r="P630" s="102">
        <f t="shared" si="221"/>
        <v>1.9408000000000001</v>
      </c>
      <c r="Q630" s="102">
        <f t="shared" si="222"/>
        <v>2.7403</v>
      </c>
      <c r="R630" s="160" t="str">
        <f t="shared" si="223"/>
        <v>AP</v>
      </c>
      <c r="S630" s="98"/>
      <c r="T630" s="184" t="str">
        <f t="shared" si="224"/>
        <v>A</v>
      </c>
      <c r="U630" s="102">
        <f t="shared" si="225"/>
        <v>4.6158999999999999</v>
      </c>
      <c r="V630" s="102">
        <f t="shared" si="226"/>
        <v>3.8443999999999998</v>
      </c>
      <c r="W630" s="102">
        <f t="shared" si="227"/>
        <v>3.8443999999999998</v>
      </c>
      <c r="X630" s="102">
        <f t="shared" si="228"/>
        <v>0</v>
      </c>
      <c r="Y630" s="103">
        <f t="shared" si="229"/>
        <v>-0.77150000000000007</v>
      </c>
      <c r="Z630" s="100">
        <f t="shared" si="230"/>
        <v>-0.1671396694035833</v>
      </c>
      <c r="AA630" s="8"/>
      <c r="AB630" s="8"/>
    </row>
    <row r="631" spans="1:28" x14ac:dyDescent="0.25">
      <c r="A631" s="172" t="s">
        <v>648</v>
      </c>
      <c r="B631" s="52" t="str">
        <f t="shared" si="208"/>
        <v>SPLENECTOMY W CC</v>
      </c>
      <c r="C631" s="49">
        <f t="shared" si="209"/>
        <v>10</v>
      </c>
      <c r="D631" s="49">
        <f t="shared" si="210"/>
        <v>0</v>
      </c>
      <c r="E631" s="49">
        <f t="shared" si="211"/>
        <v>53528.07</v>
      </c>
      <c r="F631" s="49">
        <f t="shared" si="212"/>
        <v>23843.26</v>
      </c>
      <c r="G631" s="158">
        <f t="shared" si="213"/>
        <v>5.2</v>
      </c>
      <c r="H631" s="98"/>
      <c r="I631" s="207">
        <f t="shared" si="214"/>
        <v>9</v>
      </c>
      <c r="J631" s="108">
        <f t="shared" si="215"/>
        <v>47031.53</v>
      </c>
      <c r="K631" s="108">
        <f t="shared" si="216"/>
        <v>14478.14</v>
      </c>
      <c r="L631" s="106">
        <f t="shared" si="217"/>
        <v>6.1</v>
      </c>
      <c r="M631" s="106">
        <f t="shared" si="218"/>
        <v>2.42</v>
      </c>
      <c r="N631" s="106">
        <f t="shared" si="219"/>
        <v>4.7</v>
      </c>
      <c r="O631" s="12">
        <f t="shared" si="220"/>
        <v>0</v>
      </c>
      <c r="P631" s="102">
        <f t="shared" si="221"/>
        <v>1.9338</v>
      </c>
      <c r="Q631" s="102">
        <f t="shared" si="222"/>
        <v>1.7976000000000001</v>
      </c>
      <c r="R631" s="160" t="str">
        <f t="shared" si="223"/>
        <v>MP</v>
      </c>
      <c r="S631" s="98"/>
      <c r="T631" s="184" t="str">
        <f t="shared" si="224"/>
        <v>M</v>
      </c>
      <c r="U631" s="102">
        <f t="shared" si="225"/>
        <v>3.1078999999999999</v>
      </c>
      <c r="V631" s="102">
        <f t="shared" si="226"/>
        <v>2.5219</v>
      </c>
      <c r="W631" s="102">
        <f t="shared" si="227"/>
        <v>2.5219</v>
      </c>
      <c r="X631" s="102">
        <f t="shared" si="228"/>
        <v>0</v>
      </c>
      <c r="Y631" s="103">
        <f t="shared" si="229"/>
        <v>-0.58599999999999985</v>
      </c>
      <c r="Z631" s="100">
        <f t="shared" si="230"/>
        <v>-0.18855175520447887</v>
      </c>
      <c r="AA631" s="8"/>
      <c r="AB631" s="8"/>
    </row>
    <row r="632" spans="1:28" x14ac:dyDescent="0.25">
      <c r="A632" s="174" t="s">
        <v>7</v>
      </c>
      <c r="B632" s="142" t="str">
        <f t="shared" si="208"/>
        <v>SPLENECTOMY W/O CC/MCC</v>
      </c>
      <c r="C632" s="143">
        <f t="shared" si="209"/>
        <v>7</v>
      </c>
      <c r="D632" s="143">
        <f t="shared" si="210"/>
        <v>0</v>
      </c>
      <c r="E632" s="143">
        <f t="shared" si="211"/>
        <v>37955.040000000001</v>
      </c>
      <c r="F632" s="143">
        <f t="shared" si="212"/>
        <v>16698.47</v>
      </c>
      <c r="G632" s="159">
        <f t="shared" si="213"/>
        <v>3.29</v>
      </c>
      <c r="H632" s="98"/>
      <c r="I632" s="208">
        <f t="shared" si="214"/>
        <v>6</v>
      </c>
      <c r="J632" s="144">
        <f t="shared" si="215"/>
        <v>31993.21</v>
      </c>
      <c r="K632" s="144">
        <f t="shared" si="216"/>
        <v>8746.86</v>
      </c>
      <c r="L632" s="145">
        <f t="shared" si="217"/>
        <v>2.8</v>
      </c>
      <c r="M632" s="145">
        <f t="shared" si="218"/>
        <v>1.53</v>
      </c>
      <c r="N632" s="145">
        <f t="shared" si="219"/>
        <v>2.5</v>
      </c>
      <c r="O632" s="146">
        <f t="shared" si="220"/>
        <v>0</v>
      </c>
      <c r="P632" s="147">
        <f t="shared" si="221"/>
        <v>1.3154999999999999</v>
      </c>
      <c r="Q632" s="147">
        <f t="shared" si="222"/>
        <v>1.2728999999999999</v>
      </c>
      <c r="R632" s="161" t="str">
        <f t="shared" si="223"/>
        <v>MO</v>
      </c>
      <c r="S632" s="98"/>
      <c r="T632" s="185" t="str">
        <f t="shared" si="224"/>
        <v>M</v>
      </c>
      <c r="U632" s="147">
        <f t="shared" si="225"/>
        <v>2.2277</v>
      </c>
      <c r="V632" s="147">
        <f t="shared" si="226"/>
        <v>1.7858000000000001</v>
      </c>
      <c r="W632" s="147">
        <f t="shared" si="227"/>
        <v>1.7858000000000001</v>
      </c>
      <c r="X632" s="147">
        <f t="shared" si="228"/>
        <v>0</v>
      </c>
      <c r="Y632" s="104">
        <f t="shared" si="229"/>
        <v>-0.44189999999999996</v>
      </c>
      <c r="Z632" s="101">
        <f t="shared" si="230"/>
        <v>-0.19836602774161691</v>
      </c>
      <c r="AA632" s="8"/>
      <c r="AB632" s="8"/>
    </row>
    <row r="633" spans="1:28" x14ac:dyDescent="0.25">
      <c r="A633" s="172" t="s">
        <v>8</v>
      </c>
      <c r="B633" s="52" t="str">
        <f t="shared" si="208"/>
        <v>OTHER O.R. PROC OF THE BLOOD &amp; BLOOD FORMING ORGANS W MCC</v>
      </c>
      <c r="C633" s="49">
        <f t="shared" si="209"/>
        <v>3</v>
      </c>
      <c r="D633" s="49">
        <f t="shared" si="210"/>
        <v>1</v>
      </c>
      <c r="E633" s="49">
        <f t="shared" si="211"/>
        <v>35742.67</v>
      </c>
      <c r="F633" s="49">
        <f t="shared" si="212"/>
        <v>8313.0400000000009</v>
      </c>
      <c r="G633" s="158">
        <f t="shared" si="213"/>
        <v>5.67</v>
      </c>
      <c r="H633" s="98"/>
      <c r="I633" s="207">
        <f t="shared" si="214"/>
        <v>3</v>
      </c>
      <c r="J633" s="108">
        <f t="shared" si="215"/>
        <v>35742.67</v>
      </c>
      <c r="K633" s="108">
        <f t="shared" si="216"/>
        <v>8313.0400000000009</v>
      </c>
      <c r="L633" s="106">
        <f t="shared" si="217"/>
        <v>10</v>
      </c>
      <c r="M633" s="106">
        <f t="shared" si="218"/>
        <v>2.4900000000000002</v>
      </c>
      <c r="N633" s="106">
        <f t="shared" si="219"/>
        <v>7.4</v>
      </c>
      <c r="O633" s="12">
        <f t="shared" si="220"/>
        <v>0</v>
      </c>
      <c r="P633" s="102">
        <f t="shared" si="221"/>
        <v>1.4696</v>
      </c>
      <c r="Q633" s="102">
        <f t="shared" si="222"/>
        <v>3.4178999999999999</v>
      </c>
      <c r="R633" s="160" t="str">
        <f t="shared" si="223"/>
        <v>M</v>
      </c>
      <c r="S633" s="98"/>
      <c r="T633" s="184" t="str">
        <f t="shared" si="224"/>
        <v>M</v>
      </c>
      <c r="U633" s="102">
        <f t="shared" si="225"/>
        <v>5.1258999999999997</v>
      </c>
      <c r="V633" s="102">
        <f t="shared" si="226"/>
        <v>4.7949999999999999</v>
      </c>
      <c r="W633" s="102">
        <f t="shared" si="227"/>
        <v>4.7949999999999999</v>
      </c>
      <c r="X633" s="102">
        <f t="shared" si="228"/>
        <v>0</v>
      </c>
      <c r="Y633" s="103">
        <f t="shared" si="229"/>
        <v>-0.33089999999999975</v>
      </c>
      <c r="Z633" s="100">
        <f t="shared" si="230"/>
        <v>-6.4554517255506302E-2</v>
      </c>
      <c r="AA633" s="8"/>
      <c r="AB633" s="8"/>
    </row>
    <row r="634" spans="1:28" x14ac:dyDescent="0.25">
      <c r="A634" s="172" t="s">
        <v>9</v>
      </c>
      <c r="B634" s="52" t="str">
        <f t="shared" si="208"/>
        <v>OTHER O.R. PROC OF THE BLOOD &amp; BLOOD FORMING ORGANS W CC</v>
      </c>
      <c r="C634" s="49">
        <f t="shared" si="209"/>
        <v>5</v>
      </c>
      <c r="D634" s="49">
        <f t="shared" si="210"/>
        <v>0</v>
      </c>
      <c r="E634" s="49">
        <f t="shared" si="211"/>
        <v>28986.45</v>
      </c>
      <c r="F634" s="49">
        <f t="shared" si="212"/>
        <v>10125.19</v>
      </c>
      <c r="G634" s="158">
        <f t="shared" si="213"/>
        <v>4.4000000000000004</v>
      </c>
      <c r="H634" s="98"/>
      <c r="I634" s="207">
        <f t="shared" si="214"/>
        <v>5</v>
      </c>
      <c r="J634" s="108">
        <f t="shared" si="215"/>
        <v>28986.45</v>
      </c>
      <c r="K634" s="108">
        <f t="shared" si="216"/>
        <v>10125.19</v>
      </c>
      <c r="L634" s="106">
        <f t="shared" si="217"/>
        <v>5.2</v>
      </c>
      <c r="M634" s="106">
        <f t="shared" si="218"/>
        <v>3.07</v>
      </c>
      <c r="N634" s="106">
        <f t="shared" si="219"/>
        <v>4.0999999999999996</v>
      </c>
      <c r="O634" s="12">
        <f t="shared" si="220"/>
        <v>0</v>
      </c>
      <c r="P634" s="102">
        <f t="shared" si="221"/>
        <v>1.1918</v>
      </c>
      <c r="Q634" s="102">
        <f t="shared" si="222"/>
        <v>1.7585</v>
      </c>
      <c r="R634" s="160" t="str">
        <f t="shared" si="223"/>
        <v>M</v>
      </c>
      <c r="S634" s="98"/>
      <c r="T634" s="184" t="str">
        <f t="shared" si="224"/>
        <v>A</v>
      </c>
      <c r="U634" s="102">
        <f t="shared" si="225"/>
        <v>1.8543000000000001</v>
      </c>
      <c r="V634" s="102">
        <f t="shared" si="226"/>
        <v>2.4670000000000001</v>
      </c>
      <c r="W634" s="102">
        <f t="shared" si="227"/>
        <v>2.4670000000000001</v>
      </c>
      <c r="X634" s="102">
        <f t="shared" si="228"/>
        <v>0</v>
      </c>
      <c r="Y634" s="103">
        <f t="shared" si="229"/>
        <v>0.61270000000000002</v>
      </c>
      <c r="Z634" s="100">
        <f t="shared" si="230"/>
        <v>0.33042118319581515</v>
      </c>
      <c r="AA634" s="8"/>
      <c r="AB634" s="8"/>
    </row>
    <row r="635" spans="1:28" x14ac:dyDescent="0.25">
      <c r="A635" s="172" t="s">
        <v>10</v>
      </c>
      <c r="B635" s="52" t="str">
        <f t="shared" si="208"/>
        <v>OTHER O.R. PROC OF THE BLOOD &amp; BLOOD FORMING ORGANS W/O CC/MCC</v>
      </c>
      <c r="C635" s="49">
        <f t="shared" si="209"/>
        <v>7</v>
      </c>
      <c r="D635" s="49">
        <f t="shared" si="210"/>
        <v>0</v>
      </c>
      <c r="E635" s="49">
        <f t="shared" si="211"/>
        <v>26539.200000000001</v>
      </c>
      <c r="F635" s="49">
        <f t="shared" si="212"/>
        <v>10662.08</v>
      </c>
      <c r="G635" s="158">
        <f t="shared" si="213"/>
        <v>3.14</v>
      </c>
      <c r="H635" s="98"/>
      <c r="I635" s="207">
        <f t="shared" si="214"/>
        <v>7</v>
      </c>
      <c r="J635" s="108">
        <f t="shared" si="215"/>
        <v>26539.200000000001</v>
      </c>
      <c r="K635" s="108">
        <f t="shared" si="216"/>
        <v>10662.08</v>
      </c>
      <c r="L635" s="106">
        <f t="shared" si="217"/>
        <v>2.6</v>
      </c>
      <c r="M635" s="106">
        <f t="shared" si="218"/>
        <v>1.46</v>
      </c>
      <c r="N635" s="106">
        <f t="shared" si="219"/>
        <v>2.1</v>
      </c>
      <c r="O635" s="12">
        <f t="shared" si="220"/>
        <v>0</v>
      </c>
      <c r="P635" s="102">
        <f t="shared" si="221"/>
        <v>1.0911999999999999</v>
      </c>
      <c r="Q635" s="102">
        <f t="shared" si="222"/>
        <v>1.2565999999999999</v>
      </c>
      <c r="R635" s="160" t="str">
        <f t="shared" si="223"/>
        <v>M</v>
      </c>
      <c r="S635" s="98"/>
      <c r="T635" s="184" t="str">
        <f t="shared" si="224"/>
        <v>M</v>
      </c>
      <c r="U635" s="102">
        <f t="shared" si="225"/>
        <v>1.329</v>
      </c>
      <c r="V635" s="102">
        <f t="shared" si="226"/>
        <v>1.7628999999999999</v>
      </c>
      <c r="W635" s="102">
        <f t="shared" si="227"/>
        <v>1.7628999999999999</v>
      </c>
      <c r="X635" s="102">
        <f t="shared" si="228"/>
        <v>0</v>
      </c>
      <c r="Y635" s="103">
        <f t="shared" si="229"/>
        <v>0.43389999999999995</v>
      </c>
      <c r="Z635" s="100">
        <f t="shared" si="230"/>
        <v>0.32648607975921745</v>
      </c>
      <c r="AA635" s="8"/>
      <c r="AB635" s="8"/>
    </row>
    <row r="636" spans="1:28" x14ac:dyDescent="0.25">
      <c r="A636" s="172" t="s">
        <v>1725</v>
      </c>
      <c r="B636" s="52" t="str">
        <f t="shared" si="208"/>
        <v>VAGINAL DELIVERY W/O STERILIZATION/D&amp;C W MCC</v>
      </c>
      <c r="C636" s="49">
        <f t="shared" si="209"/>
        <v>331</v>
      </c>
      <c r="D636" s="49">
        <f t="shared" si="210"/>
        <v>0</v>
      </c>
      <c r="E636" s="49">
        <f t="shared" si="211"/>
        <v>14130.75</v>
      </c>
      <c r="F636" s="49">
        <f t="shared" si="212"/>
        <v>15875.95</v>
      </c>
      <c r="G636" s="158">
        <f t="shared" si="213"/>
        <v>4.0199999999999996</v>
      </c>
      <c r="H636" s="98"/>
      <c r="I636" s="207">
        <f t="shared" si="214"/>
        <v>324</v>
      </c>
      <c r="J636" s="108">
        <f t="shared" si="215"/>
        <v>12247.75</v>
      </c>
      <c r="K636" s="108">
        <f t="shared" si="216"/>
        <v>7837.57</v>
      </c>
      <c r="L636" s="106">
        <f t="shared" si="217"/>
        <v>3.19</v>
      </c>
      <c r="M636" s="106">
        <f t="shared" si="218"/>
        <v>2.81</v>
      </c>
      <c r="N636" s="106">
        <f t="shared" si="219"/>
        <v>2.62</v>
      </c>
      <c r="O636" s="12">
        <f t="shared" si="220"/>
        <v>1</v>
      </c>
      <c r="P636" s="102">
        <f t="shared" si="221"/>
        <v>0.50360000000000005</v>
      </c>
      <c r="Q636" s="102">
        <f t="shared" si="222"/>
        <v>0.51419999999999999</v>
      </c>
      <c r="R636" s="160" t="str">
        <f t="shared" si="223"/>
        <v>A</v>
      </c>
      <c r="S636" s="98"/>
      <c r="T636" s="184" t="str">
        <f t="shared" si="224"/>
        <v/>
      </c>
      <c r="U636" s="102" t="str">
        <f t="shared" si="225"/>
        <v/>
      </c>
      <c r="V636" s="102">
        <f t="shared" si="226"/>
        <v>0.72140000000000004</v>
      </c>
      <c r="W636" s="102">
        <f t="shared" si="227"/>
        <v>0.72140000000000004</v>
      </c>
      <c r="X636" s="102">
        <f t="shared" si="228"/>
        <v>0</v>
      </c>
      <c r="Y636" s="103" t="str">
        <f t="shared" si="229"/>
        <v/>
      </c>
      <c r="Z636" s="100" t="str">
        <f t="shared" si="230"/>
        <v/>
      </c>
      <c r="AA636" s="8"/>
      <c r="AB636" s="8"/>
    </row>
    <row r="637" spans="1:28" x14ac:dyDescent="0.25">
      <c r="A637" s="174" t="s">
        <v>1726</v>
      </c>
      <c r="B637" s="142" t="str">
        <f t="shared" si="208"/>
        <v>VAGINAL DELIVERY W/O STERILIZATION/D&amp;C W CC</v>
      </c>
      <c r="C637" s="143">
        <f t="shared" si="209"/>
        <v>1963</v>
      </c>
      <c r="D637" s="143">
        <f t="shared" si="210"/>
        <v>2</v>
      </c>
      <c r="E637" s="143">
        <f t="shared" si="211"/>
        <v>10237.290000000001</v>
      </c>
      <c r="F637" s="143">
        <f t="shared" si="212"/>
        <v>5738.03</v>
      </c>
      <c r="G637" s="159">
        <f t="shared" si="213"/>
        <v>2.69</v>
      </c>
      <c r="H637" s="98"/>
      <c r="I637" s="208">
        <f t="shared" si="214"/>
        <v>1948</v>
      </c>
      <c r="J637" s="144">
        <f t="shared" si="215"/>
        <v>9923.74</v>
      </c>
      <c r="K637" s="144">
        <f t="shared" si="216"/>
        <v>3911.69</v>
      </c>
      <c r="L637" s="145">
        <f t="shared" si="217"/>
        <v>2.57</v>
      </c>
      <c r="M637" s="145">
        <f t="shared" si="218"/>
        <v>0.95</v>
      </c>
      <c r="N637" s="145">
        <f t="shared" si="219"/>
        <v>2.41</v>
      </c>
      <c r="O637" s="146">
        <f t="shared" si="220"/>
        <v>1</v>
      </c>
      <c r="P637" s="147">
        <f t="shared" si="221"/>
        <v>0.40799999999999997</v>
      </c>
      <c r="Q637" s="147">
        <f t="shared" si="222"/>
        <v>0.41660000000000003</v>
      </c>
      <c r="R637" s="161" t="str">
        <f t="shared" si="223"/>
        <v>A</v>
      </c>
      <c r="S637" s="98"/>
      <c r="T637" s="185" t="str">
        <f t="shared" si="224"/>
        <v/>
      </c>
      <c r="U637" s="147" t="str">
        <f t="shared" si="225"/>
        <v/>
      </c>
      <c r="V637" s="147">
        <f t="shared" si="226"/>
        <v>0.58440000000000003</v>
      </c>
      <c r="W637" s="147">
        <f t="shared" si="227"/>
        <v>0.58440000000000003</v>
      </c>
      <c r="X637" s="147">
        <f t="shared" si="228"/>
        <v>0</v>
      </c>
      <c r="Y637" s="104" t="str">
        <f t="shared" si="229"/>
        <v/>
      </c>
      <c r="Z637" s="101" t="str">
        <f t="shared" si="230"/>
        <v/>
      </c>
      <c r="AA637" s="8"/>
      <c r="AB637" s="8"/>
    </row>
    <row r="638" spans="1:28" x14ac:dyDescent="0.25">
      <c r="A638" s="172" t="s">
        <v>1727</v>
      </c>
      <c r="B638" s="52" t="str">
        <f t="shared" si="208"/>
        <v>VAGINAL DELIVERY W/O STERILIZATION/D&amp;C W/O CC/MCC</v>
      </c>
      <c r="C638" s="49">
        <f t="shared" si="209"/>
        <v>5301</v>
      </c>
      <c r="D638" s="49">
        <f t="shared" si="210"/>
        <v>1</v>
      </c>
      <c r="E638" s="49">
        <f t="shared" si="211"/>
        <v>9236.0499999999993</v>
      </c>
      <c r="F638" s="49">
        <f t="shared" si="212"/>
        <v>4250.2</v>
      </c>
      <c r="G638" s="158">
        <f t="shared" si="213"/>
        <v>2.35</v>
      </c>
      <c r="H638" s="98"/>
      <c r="I638" s="207">
        <f t="shared" si="214"/>
        <v>5261</v>
      </c>
      <c r="J638" s="108">
        <f t="shared" si="215"/>
        <v>9078.6200000000008</v>
      </c>
      <c r="K638" s="108">
        <f t="shared" si="216"/>
        <v>3766.22</v>
      </c>
      <c r="L638" s="106">
        <f t="shared" si="217"/>
        <v>2.31</v>
      </c>
      <c r="M638" s="106">
        <f t="shared" si="218"/>
        <v>0.72</v>
      </c>
      <c r="N638" s="106">
        <f t="shared" si="219"/>
        <v>2.2000000000000002</v>
      </c>
      <c r="O638" s="12">
        <f t="shared" si="220"/>
        <v>1</v>
      </c>
      <c r="P638" s="102">
        <f t="shared" si="221"/>
        <v>0.37330000000000002</v>
      </c>
      <c r="Q638" s="102">
        <f t="shared" si="222"/>
        <v>0.38119999999999998</v>
      </c>
      <c r="R638" s="160" t="str">
        <f t="shared" si="223"/>
        <v>A</v>
      </c>
      <c r="S638" s="98"/>
      <c r="T638" s="184" t="str">
        <f t="shared" si="224"/>
        <v/>
      </c>
      <c r="U638" s="102" t="str">
        <f t="shared" si="225"/>
        <v/>
      </c>
      <c r="V638" s="102">
        <f t="shared" si="226"/>
        <v>0.53480000000000005</v>
      </c>
      <c r="W638" s="102">
        <f t="shared" si="227"/>
        <v>0.53480000000000005</v>
      </c>
      <c r="X638" s="102">
        <f t="shared" si="228"/>
        <v>0</v>
      </c>
      <c r="Y638" s="103" t="str">
        <f t="shared" si="229"/>
        <v/>
      </c>
      <c r="Z638" s="100" t="str">
        <f t="shared" si="230"/>
        <v/>
      </c>
      <c r="AA638" s="8"/>
      <c r="AB638" s="8"/>
    </row>
    <row r="639" spans="1:28" x14ac:dyDescent="0.25">
      <c r="A639" s="172" t="s">
        <v>649</v>
      </c>
      <c r="B639" s="52" t="str">
        <f t="shared" si="208"/>
        <v>MAJOR HEMATOL/IMMUN DIAG EXC SICKLE CELL CRISIS &amp; COAGUL W MCC</v>
      </c>
      <c r="C639" s="49">
        <f t="shared" si="209"/>
        <v>36</v>
      </c>
      <c r="D639" s="49">
        <f t="shared" si="210"/>
        <v>2</v>
      </c>
      <c r="E639" s="49">
        <f t="shared" si="211"/>
        <v>39480.800000000003</v>
      </c>
      <c r="F639" s="49">
        <f t="shared" si="212"/>
        <v>35548.639999999999</v>
      </c>
      <c r="G639" s="158">
        <f t="shared" si="213"/>
        <v>6.75</v>
      </c>
      <c r="H639" s="98"/>
      <c r="I639" s="207">
        <f t="shared" si="214"/>
        <v>34</v>
      </c>
      <c r="J639" s="108">
        <f t="shared" si="215"/>
        <v>32813.96</v>
      </c>
      <c r="K639" s="108">
        <f t="shared" si="216"/>
        <v>21476.880000000001</v>
      </c>
      <c r="L639" s="106">
        <f t="shared" si="217"/>
        <v>6.03</v>
      </c>
      <c r="M639" s="106">
        <f t="shared" si="218"/>
        <v>5.2</v>
      </c>
      <c r="N639" s="106">
        <f t="shared" si="219"/>
        <v>4.3600000000000003</v>
      </c>
      <c r="O639" s="12">
        <f t="shared" si="220"/>
        <v>1</v>
      </c>
      <c r="P639" s="102">
        <f t="shared" si="221"/>
        <v>1.3492</v>
      </c>
      <c r="Q639" s="102">
        <f t="shared" si="222"/>
        <v>1.3776999999999999</v>
      </c>
      <c r="R639" s="160" t="str">
        <f t="shared" si="223"/>
        <v>A</v>
      </c>
      <c r="S639" s="98"/>
      <c r="T639" s="184" t="str">
        <f t="shared" si="224"/>
        <v>A</v>
      </c>
      <c r="U639" s="102">
        <f t="shared" si="225"/>
        <v>1.8308</v>
      </c>
      <c r="V639" s="102">
        <f t="shared" si="226"/>
        <v>1.9328000000000001</v>
      </c>
      <c r="W639" s="102">
        <f t="shared" si="227"/>
        <v>1.9328000000000001</v>
      </c>
      <c r="X639" s="102">
        <f t="shared" si="228"/>
        <v>0</v>
      </c>
      <c r="Y639" s="103">
        <f t="shared" si="229"/>
        <v>0.10200000000000009</v>
      </c>
      <c r="Z639" s="100">
        <f t="shared" si="230"/>
        <v>5.571334935547307E-2</v>
      </c>
      <c r="AA639" s="8"/>
      <c r="AB639" s="8"/>
    </row>
    <row r="640" spans="1:28" x14ac:dyDescent="0.25">
      <c r="A640" s="172" t="s">
        <v>650</v>
      </c>
      <c r="B640" s="52" t="str">
        <f t="shared" si="208"/>
        <v>MAJOR HEMATOL/IMMUN DIAG EXC SICKLE CELL CRISIS &amp; COAGUL W CC</v>
      </c>
      <c r="C640" s="49">
        <f t="shared" si="209"/>
        <v>170</v>
      </c>
      <c r="D640" s="49">
        <f t="shared" si="210"/>
        <v>6</v>
      </c>
      <c r="E640" s="49">
        <f t="shared" si="211"/>
        <v>23226.41</v>
      </c>
      <c r="F640" s="49">
        <f t="shared" si="212"/>
        <v>25340.95</v>
      </c>
      <c r="G640" s="158">
        <f t="shared" si="213"/>
        <v>4.91</v>
      </c>
      <c r="H640" s="98"/>
      <c r="I640" s="207">
        <f t="shared" si="214"/>
        <v>166</v>
      </c>
      <c r="J640" s="108">
        <f t="shared" si="215"/>
        <v>20297.05</v>
      </c>
      <c r="K640" s="108">
        <f t="shared" si="216"/>
        <v>15964.44</v>
      </c>
      <c r="L640" s="106">
        <f t="shared" si="217"/>
        <v>4.46</v>
      </c>
      <c r="M640" s="106">
        <f t="shared" si="218"/>
        <v>3.29</v>
      </c>
      <c r="N640" s="106">
        <f t="shared" si="219"/>
        <v>3.54</v>
      </c>
      <c r="O640" s="12">
        <f t="shared" si="220"/>
        <v>1</v>
      </c>
      <c r="P640" s="102">
        <f t="shared" si="221"/>
        <v>0.83460000000000001</v>
      </c>
      <c r="Q640" s="102">
        <f t="shared" si="222"/>
        <v>0.85040000000000004</v>
      </c>
      <c r="R640" s="160" t="str">
        <f t="shared" si="223"/>
        <v>A</v>
      </c>
      <c r="S640" s="98"/>
      <c r="T640" s="184" t="str">
        <f t="shared" si="224"/>
        <v>A</v>
      </c>
      <c r="U640" s="102">
        <f t="shared" si="225"/>
        <v>1.1207</v>
      </c>
      <c r="V640" s="102">
        <f t="shared" si="226"/>
        <v>1.1930000000000001</v>
      </c>
      <c r="W640" s="102">
        <f t="shared" si="227"/>
        <v>1.1930000000000001</v>
      </c>
      <c r="X640" s="102">
        <f t="shared" si="228"/>
        <v>0</v>
      </c>
      <c r="Y640" s="103">
        <f t="shared" si="229"/>
        <v>7.2300000000000031E-2</v>
      </c>
      <c r="Z640" s="100">
        <f t="shared" si="230"/>
        <v>6.4513250646917125E-2</v>
      </c>
      <c r="AA640" s="8"/>
      <c r="AB640" s="8"/>
    </row>
    <row r="641" spans="1:28" x14ac:dyDescent="0.25">
      <c r="A641" s="172" t="s">
        <v>651</v>
      </c>
      <c r="B641" s="52" t="str">
        <f t="shared" si="208"/>
        <v>MAJOR HEMATOL/IMMUN DIAG EXC SICKLE CELL CRISIS &amp; COAGUL W/O CC/MCC</v>
      </c>
      <c r="C641" s="49">
        <f t="shared" si="209"/>
        <v>18</v>
      </c>
      <c r="D641" s="49">
        <f t="shared" si="210"/>
        <v>1</v>
      </c>
      <c r="E641" s="49">
        <f t="shared" si="211"/>
        <v>15292.08</v>
      </c>
      <c r="F641" s="49">
        <f t="shared" si="212"/>
        <v>7952.16</v>
      </c>
      <c r="G641" s="158">
        <f t="shared" si="213"/>
        <v>3.5</v>
      </c>
      <c r="H641" s="98"/>
      <c r="I641" s="207">
        <f t="shared" si="214"/>
        <v>17</v>
      </c>
      <c r="J641" s="108">
        <f t="shared" si="215"/>
        <v>14234.56</v>
      </c>
      <c r="K641" s="108">
        <f t="shared" si="216"/>
        <v>6842.98</v>
      </c>
      <c r="L641" s="106">
        <f t="shared" si="217"/>
        <v>3.41</v>
      </c>
      <c r="M641" s="106">
        <f t="shared" si="218"/>
        <v>1.5</v>
      </c>
      <c r="N641" s="106">
        <f t="shared" si="219"/>
        <v>3.07</v>
      </c>
      <c r="O641" s="12">
        <f t="shared" si="220"/>
        <v>1</v>
      </c>
      <c r="P641" s="102">
        <f t="shared" si="221"/>
        <v>0.58530000000000004</v>
      </c>
      <c r="Q641" s="102">
        <f t="shared" si="222"/>
        <v>0.59760000000000002</v>
      </c>
      <c r="R641" s="160" t="str">
        <f t="shared" si="223"/>
        <v>A</v>
      </c>
      <c r="S641" s="98"/>
      <c r="T641" s="184" t="str">
        <f t="shared" si="224"/>
        <v>A</v>
      </c>
      <c r="U641" s="102">
        <f t="shared" si="225"/>
        <v>0.54330000000000001</v>
      </c>
      <c r="V641" s="102">
        <f t="shared" si="226"/>
        <v>0.83840000000000003</v>
      </c>
      <c r="W641" s="102">
        <f t="shared" si="227"/>
        <v>0.83840000000000003</v>
      </c>
      <c r="X641" s="102">
        <f t="shared" si="228"/>
        <v>0</v>
      </c>
      <c r="Y641" s="103">
        <f t="shared" si="229"/>
        <v>0.29510000000000003</v>
      </c>
      <c r="Z641" s="100">
        <f t="shared" si="230"/>
        <v>0.54316215718755756</v>
      </c>
      <c r="AA641" s="8"/>
      <c r="AB641" s="8"/>
    </row>
    <row r="642" spans="1:28" x14ac:dyDescent="0.25">
      <c r="A642" s="174" t="s">
        <v>652</v>
      </c>
      <c r="B642" s="142" t="str">
        <f t="shared" si="208"/>
        <v>RED BLOOD CELL DISORDERS W MCC</v>
      </c>
      <c r="C642" s="143">
        <f t="shared" si="209"/>
        <v>74</v>
      </c>
      <c r="D642" s="143">
        <f t="shared" si="210"/>
        <v>5</v>
      </c>
      <c r="E642" s="143">
        <f t="shared" si="211"/>
        <v>33488.879999999997</v>
      </c>
      <c r="F642" s="143">
        <f t="shared" si="212"/>
        <v>30959.19</v>
      </c>
      <c r="G642" s="159">
        <f t="shared" si="213"/>
        <v>5.88</v>
      </c>
      <c r="H642" s="98"/>
      <c r="I642" s="208">
        <f t="shared" si="214"/>
        <v>73</v>
      </c>
      <c r="J642" s="144">
        <f t="shared" si="215"/>
        <v>30903.13</v>
      </c>
      <c r="K642" s="144">
        <f t="shared" si="216"/>
        <v>21836.44</v>
      </c>
      <c r="L642" s="145">
        <f t="shared" si="217"/>
        <v>5.67</v>
      </c>
      <c r="M642" s="145">
        <f t="shared" si="218"/>
        <v>3.92</v>
      </c>
      <c r="N642" s="145">
        <f t="shared" si="219"/>
        <v>4.38</v>
      </c>
      <c r="O642" s="146">
        <f t="shared" si="220"/>
        <v>1</v>
      </c>
      <c r="P642" s="147">
        <f t="shared" si="221"/>
        <v>1.2706</v>
      </c>
      <c r="Q642" s="147">
        <f t="shared" si="222"/>
        <v>1.2934000000000001</v>
      </c>
      <c r="R642" s="161" t="str">
        <f t="shared" si="223"/>
        <v>A</v>
      </c>
      <c r="S642" s="98"/>
      <c r="T642" s="185" t="str">
        <f t="shared" si="224"/>
        <v>A</v>
      </c>
      <c r="U642" s="147">
        <f t="shared" si="225"/>
        <v>1.4089</v>
      </c>
      <c r="V642" s="147">
        <f t="shared" si="226"/>
        <v>1.8145</v>
      </c>
      <c r="W642" s="147">
        <f t="shared" si="227"/>
        <v>1.8145</v>
      </c>
      <c r="X642" s="147">
        <f t="shared" si="228"/>
        <v>0</v>
      </c>
      <c r="Y642" s="104">
        <f t="shared" si="229"/>
        <v>0.40559999999999996</v>
      </c>
      <c r="Z642" s="101">
        <f t="shared" si="230"/>
        <v>0.28788416495138047</v>
      </c>
      <c r="AA642" s="8"/>
      <c r="AB642" s="8"/>
    </row>
    <row r="643" spans="1:28" x14ac:dyDescent="0.25">
      <c r="A643" s="172" t="s">
        <v>653</v>
      </c>
      <c r="B643" s="52" t="str">
        <f t="shared" si="208"/>
        <v>RED BLOOD CELL DISORDERS W/O MCC</v>
      </c>
      <c r="C643" s="49">
        <f t="shared" si="209"/>
        <v>267</v>
      </c>
      <c r="D643" s="49">
        <f t="shared" si="210"/>
        <v>8</v>
      </c>
      <c r="E643" s="49">
        <f t="shared" si="211"/>
        <v>17134.75</v>
      </c>
      <c r="F643" s="49">
        <f t="shared" si="212"/>
        <v>12010.26</v>
      </c>
      <c r="G643" s="158">
        <f t="shared" si="213"/>
        <v>3.02</v>
      </c>
      <c r="H643" s="98"/>
      <c r="I643" s="207">
        <f t="shared" si="214"/>
        <v>263</v>
      </c>
      <c r="J643" s="108">
        <f t="shared" si="215"/>
        <v>16216.54</v>
      </c>
      <c r="K643" s="108">
        <f t="shared" si="216"/>
        <v>9461.76</v>
      </c>
      <c r="L643" s="106">
        <f t="shared" si="217"/>
        <v>2.91</v>
      </c>
      <c r="M643" s="106">
        <f t="shared" si="218"/>
        <v>1.98</v>
      </c>
      <c r="N643" s="106">
        <f t="shared" si="219"/>
        <v>2.36</v>
      </c>
      <c r="O643" s="12">
        <f t="shared" si="220"/>
        <v>1</v>
      </c>
      <c r="P643" s="102">
        <f t="shared" si="221"/>
        <v>0.66679999999999995</v>
      </c>
      <c r="Q643" s="102">
        <f t="shared" si="222"/>
        <v>0.68089999999999995</v>
      </c>
      <c r="R643" s="160" t="str">
        <f t="shared" si="223"/>
        <v>A</v>
      </c>
      <c r="S643" s="98"/>
      <c r="T643" s="184" t="str">
        <f t="shared" si="224"/>
        <v>A</v>
      </c>
      <c r="U643" s="102">
        <f t="shared" si="225"/>
        <v>0.89639999999999997</v>
      </c>
      <c r="V643" s="102">
        <f t="shared" si="226"/>
        <v>0.95520000000000005</v>
      </c>
      <c r="W643" s="102">
        <f t="shared" si="227"/>
        <v>0.95520000000000005</v>
      </c>
      <c r="X643" s="102">
        <f t="shared" si="228"/>
        <v>0</v>
      </c>
      <c r="Y643" s="103">
        <f t="shared" si="229"/>
        <v>5.8800000000000074E-2</v>
      </c>
      <c r="Z643" s="100">
        <f t="shared" si="230"/>
        <v>6.5595716198125917E-2</v>
      </c>
      <c r="AA643" s="8"/>
      <c r="AB643" s="8"/>
    </row>
    <row r="644" spans="1:28" x14ac:dyDescent="0.25">
      <c r="A644" s="172" t="s">
        <v>654</v>
      </c>
      <c r="B644" s="52" t="str">
        <f t="shared" si="208"/>
        <v>COAGULATION DISORDERS</v>
      </c>
      <c r="C644" s="49">
        <f t="shared" si="209"/>
        <v>91</v>
      </c>
      <c r="D644" s="49">
        <f t="shared" si="210"/>
        <v>9</v>
      </c>
      <c r="E644" s="49">
        <f t="shared" si="211"/>
        <v>35299.730000000003</v>
      </c>
      <c r="F644" s="49">
        <f t="shared" si="212"/>
        <v>49556.31</v>
      </c>
      <c r="G644" s="158">
        <f t="shared" si="213"/>
        <v>3.05</v>
      </c>
      <c r="H644" s="98"/>
      <c r="I644" s="207">
        <f t="shared" si="214"/>
        <v>89</v>
      </c>
      <c r="J644" s="108">
        <f t="shared" si="215"/>
        <v>29411.8</v>
      </c>
      <c r="K644" s="108">
        <f t="shared" si="216"/>
        <v>28316.41</v>
      </c>
      <c r="L644" s="106">
        <f t="shared" si="217"/>
        <v>2.96</v>
      </c>
      <c r="M644" s="106">
        <f t="shared" si="218"/>
        <v>2.63</v>
      </c>
      <c r="N644" s="106">
        <f t="shared" si="219"/>
        <v>2.2400000000000002</v>
      </c>
      <c r="O644" s="12">
        <f t="shared" si="220"/>
        <v>1</v>
      </c>
      <c r="P644" s="102">
        <f t="shared" si="221"/>
        <v>1.2093</v>
      </c>
      <c r="Q644" s="102">
        <f t="shared" si="222"/>
        <v>1.1362000000000001</v>
      </c>
      <c r="R644" s="160" t="str">
        <f t="shared" si="223"/>
        <v>A</v>
      </c>
      <c r="S644" s="98"/>
      <c r="T644" s="184" t="str">
        <f t="shared" si="224"/>
        <v>A</v>
      </c>
      <c r="U644" s="102">
        <f t="shared" si="225"/>
        <v>0.97340000000000004</v>
      </c>
      <c r="V644" s="102">
        <f t="shared" si="226"/>
        <v>1.5940000000000001</v>
      </c>
      <c r="W644" s="102">
        <f t="shared" si="227"/>
        <v>1.5940000000000001</v>
      </c>
      <c r="X644" s="102">
        <f t="shared" si="228"/>
        <v>0</v>
      </c>
      <c r="Y644" s="103">
        <f t="shared" si="229"/>
        <v>0.62060000000000004</v>
      </c>
      <c r="Z644" s="100">
        <f t="shared" si="230"/>
        <v>0.63755907129648659</v>
      </c>
      <c r="AA644" s="8"/>
      <c r="AB644" s="8"/>
    </row>
    <row r="645" spans="1:28" x14ac:dyDescent="0.25">
      <c r="A645" s="172" t="s">
        <v>655</v>
      </c>
      <c r="B645" s="52" t="str">
        <f t="shared" si="208"/>
        <v>RETICULOENDOTHELIAL &amp; IMMUNITY DISORDERS W MCC</v>
      </c>
      <c r="C645" s="49">
        <f t="shared" si="209"/>
        <v>9</v>
      </c>
      <c r="D645" s="49">
        <f t="shared" si="210"/>
        <v>1</v>
      </c>
      <c r="E645" s="49">
        <f t="shared" si="211"/>
        <v>38047.58</v>
      </c>
      <c r="F645" s="49">
        <f t="shared" si="212"/>
        <v>18807.849999999999</v>
      </c>
      <c r="G645" s="158">
        <f t="shared" si="213"/>
        <v>7.67</v>
      </c>
      <c r="H645" s="98"/>
      <c r="I645" s="207">
        <f t="shared" si="214"/>
        <v>9</v>
      </c>
      <c r="J645" s="108">
        <f t="shared" si="215"/>
        <v>38047.58</v>
      </c>
      <c r="K645" s="108">
        <f t="shared" si="216"/>
        <v>18807.849999999999</v>
      </c>
      <c r="L645" s="106">
        <f t="shared" si="217"/>
        <v>6.3</v>
      </c>
      <c r="M645" s="106">
        <f t="shared" si="218"/>
        <v>4.29</v>
      </c>
      <c r="N645" s="106">
        <f t="shared" si="219"/>
        <v>4.5</v>
      </c>
      <c r="O645" s="12">
        <f t="shared" si="220"/>
        <v>0</v>
      </c>
      <c r="P645" s="102">
        <f t="shared" si="221"/>
        <v>1.5644</v>
      </c>
      <c r="Q645" s="102">
        <f t="shared" si="222"/>
        <v>1.0296000000000001</v>
      </c>
      <c r="R645" s="160" t="str">
        <f t="shared" si="223"/>
        <v>M</v>
      </c>
      <c r="S645" s="98"/>
      <c r="T645" s="184" t="str">
        <f t="shared" si="224"/>
        <v>M</v>
      </c>
      <c r="U645" s="102">
        <f t="shared" si="225"/>
        <v>2.7645</v>
      </c>
      <c r="V645" s="102">
        <f t="shared" si="226"/>
        <v>1.4443999999999999</v>
      </c>
      <c r="W645" s="102">
        <f t="shared" si="227"/>
        <v>1.4443999999999999</v>
      </c>
      <c r="X645" s="102">
        <f t="shared" si="228"/>
        <v>0</v>
      </c>
      <c r="Y645" s="103">
        <f t="shared" si="229"/>
        <v>-1.3201000000000001</v>
      </c>
      <c r="Z645" s="100">
        <f t="shared" si="230"/>
        <v>-0.47751853861457771</v>
      </c>
      <c r="AA645" s="8"/>
      <c r="AB645" s="8"/>
    </row>
    <row r="646" spans="1:28" x14ac:dyDescent="0.25">
      <c r="A646" s="172" t="s">
        <v>656</v>
      </c>
      <c r="B646" s="52" t="str">
        <f t="shared" si="208"/>
        <v>RETICULOENDOTHELIAL &amp; IMMUNITY DISORDERS W CC</v>
      </c>
      <c r="C646" s="49">
        <f t="shared" si="209"/>
        <v>31</v>
      </c>
      <c r="D646" s="49">
        <f t="shared" si="210"/>
        <v>1</v>
      </c>
      <c r="E646" s="49">
        <f t="shared" si="211"/>
        <v>21616.76</v>
      </c>
      <c r="F646" s="49">
        <f t="shared" si="212"/>
        <v>24871.54</v>
      </c>
      <c r="G646" s="158">
        <f t="shared" si="213"/>
        <v>3.87</v>
      </c>
      <c r="H646" s="98"/>
      <c r="I646" s="207">
        <f t="shared" si="214"/>
        <v>30</v>
      </c>
      <c r="J646" s="108">
        <f t="shared" si="215"/>
        <v>17375.32</v>
      </c>
      <c r="K646" s="108">
        <f t="shared" si="216"/>
        <v>9029.36</v>
      </c>
      <c r="L646" s="106">
        <f t="shared" si="217"/>
        <v>3.43</v>
      </c>
      <c r="M646" s="106">
        <f t="shared" si="218"/>
        <v>1.71</v>
      </c>
      <c r="N646" s="106">
        <f t="shared" si="219"/>
        <v>2.97</v>
      </c>
      <c r="O646" s="12">
        <f t="shared" si="220"/>
        <v>1</v>
      </c>
      <c r="P646" s="102">
        <f t="shared" si="221"/>
        <v>0.71440000000000003</v>
      </c>
      <c r="Q646" s="102">
        <f t="shared" si="222"/>
        <v>0.72950000000000004</v>
      </c>
      <c r="R646" s="160" t="str">
        <f t="shared" si="223"/>
        <v>A</v>
      </c>
      <c r="S646" s="98"/>
      <c r="T646" s="184" t="str">
        <f t="shared" si="224"/>
        <v>A</v>
      </c>
      <c r="U646" s="102">
        <f t="shared" si="225"/>
        <v>1.177</v>
      </c>
      <c r="V646" s="102">
        <f t="shared" si="226"/>
        <v>1.0234000000000001</v>
      </c>
      <c r="W646" s="102">
        <f t="shared" si="227"/>
        <v>1.0234000000000001</v>
      </c>
      <c r="X646" s="102">
        <f t="shared" si="228"/>
        <v>0</v>
      </c>
      <c r="Y646" s="103">
        <f t="shared" si="229"/>
        <v>-0.15359999999999996</v>
      </c>
      <c r="Z646" s="100">
        <f t="shared" si="230"/>
        <v>-0.13050127442650802</v>
      </c>
      <c r="AA646" s="8"/>
      <c r="AB646" s="8"/>
    </row>
    <row r="647" spans="1:28" x14ac:dyDescent="0.25">
      <c r="A647" s="174" t="s">
        <v>657</v>
      </c>
      <c r="B647" s="142" t="str">
        <f t="shared" si="208"/>
        <v>RETICULOENDOTHELIAL &amp; IMMUNITY DISORDERS W/O CC/MCC</v>
      </c>
      <c r="C647" s="143">
        <f t="shared" si="209"/>
        <v>31</v>
      </c>
      <c r="D647" s="143">
        <f t="shared" si="210"/>
        <v>0</v>
      </c>
      <c r="E647" s="143">
        <f t="shared" si="211"/>
        <v>12283.68</v>
      </c>
      <c r="F647" s="143">
        <f t="shared" si="212"/>
        <v>6162.18</v>
      </c>
      <c r="G647" s="159">
        <f t="shared" si="213"/>
        <v>2.06</v>
      </c>
      <c r="H647" s="98"/>
      <c r="I647" s="208">
        <f t="shared" si="214"/>
        <v>30</v>
      </c>
      <c r="J647" s="144">
        <f t="shared" si="215"/>
        <v>11614.38</v>
      </c>
      <c r="K647" s="144">
        <f t="shared" si="216"/>
        <v>5035.01</v>
      </c>
      <c r="L647" s="145">
        <f t="shared" si="217"/>
        <v>2.1</v>
      </c>
      <c r="M647" s="145">
        <f t="shared" si="218"/>
        <v>0.94</v>
      </c>
      <c r="N647" s="145">
        <f t="shared" si="219"/>
        <v>1.89</v>
      </c>
      <c r="O647" s="146">
        <f t="shared" si="220"/>
        <v>1</v>
      </c>
      <c r="P647" s="147">
        <f t="shared" si="221"/>
        <v>0.47760000000000002</v>
      </c>
      <c r="Q647" s="147">
        <f t="shared" si="222"/>
        <v>0.48770000000000002</v>
      </c>
      <c r="R647" s="161" t="str">
        <f t="shared" si="223"/>
        <v>A</v>
      </c>
      <c r="S647" s="98"/>
      <c r="T647" s="185" t="str">
        <f t="shared" si="224"/>
        <v>A</v>
      </c>
      <c r="U647" s="147">
        <f t="shared" si="225"/>
        <v>0.79830000000000001</v>
      </c>
      <c r="V647" s="147">
        <f t="shared" si="226"/>
        <v>0.68420000000000003</v>
      </c>
      <c r="W647" s="147">
        <f t="shared" si="227"/>
        <v>0.68420000000000003</v>
      </c>
      <c r="X647" s="147">
        <f t="shared" si="228"/>
        <v>0</v>
      </c>
      <c r="Y647" s="104">
        <f t="shared" si="229"/>
        <v>-0.11409999999999998</v>
      </c>
      <c r="Z647" s="101">
        <f t="shared" si="230"/>
        <v>-0.1429287235375172</v>
      </c>
      <c r="AA647" s="8"/>
      <c r="AB647" s="8"/>
    </row>
    <row r="648" spans="1:28" x14ac:dyDescent="0.25">
      <c r="A648" s="172" t="s">
        <v>1728</v>
      </c>
      <c r="B648" s="52" t="str">
        <f t="shared" ref="B648:B711" si="231">VLOOKUP($A648, Data_Tab, 6, FALSE)</f>
        <v>OTHER ANTEPARTUM DIAGNOSES W O.R. PROCEDURE W MCC</v>
      </c>
      <c r="C648" s="49">
        <f t="shared" ref="C648:C711" si="232">VLOOKUP($A648, Data_Tab, 8, FALSE)</f>
        <v>2</v>
      </c>
      <c r="D648" s="49">
        <f t="shared" ref="D648:D711" si="233">VLOOKUP($A648, Data_Tab, 9, FALSE)</f>
        <v>0</v>
      </c>
      <c r="E648" s="49">
        <f t="shared" ref="E648:E711" si="234">VLOOKUP($A648, Data_Tab, 12, FALSE)</f>
        <v>14704.61</v>
      </c>
      <c r="F648" s="49">
        <f t="shared" ref="F648:F711" si="235">VLOOKUP($A648, Data_Tab, 13, FALSE)</f>
        <v>4637.49</v>
      </c>
      <c r="G648" s="158">
        <f t="shared" ref="G648:G711" si="236">VLOOKUP($A648, Data_Tab, 14, FALSE)</f>
        <v>3</v>
      </c>
      <c r="H648" s="98"/>
      <c r="I648" s="207">
        <f t="shared" ref="I648:I711" si="237">VLOOKUP($A648, Data_Tab, 16, FALSE)</f>
        <v>2</v>
      </c>
      <c r="J648" s="108">
        <f t="shared" ref="J648:J711" si="238">VLOOKUP($A648, Data_Tab, 17, FALSE)</f>
        <v>14704.61</v>
      </c>
      <c r="K648" s="108">
        <f t="shared" ref="K648:K711" si="239">VLOOKUP($A648, Data_Tab, 18, FALSE)</f>
        <v>4637.49</v>
      </c>
      <c r="L648" s="106">
        <f t="shared" ref="L648:L711" si="240">VLOOKUP($A648, Data_Tab, 19, FALSE)</f>
        <v>6.5</v>
      </c>
      <c r="M648" s="106">
        <f t="shared" ref="M648:M711" si="241">VLOOKUP($A648, Data_Tab, 20, FALSE)</f>
        <v>1</v>
      </c>
      <c r="N648" s="106">
        <f t="shared" ref="N648:N711" si="242">VLOOKUP($A648, Data_Tab, 21, FALSE)</f>
        <v>3.8</v>
      </c>
      <c r="O648" s="12">
        <f t="shared" ref="O648:O711" si="243">VLOOKUP($A648, Data_Tab, 22, FALSE)</f>
        <v>0</v>
      </c>
      <c r="P648" s="102">
        <f t="shared" ref="P648:P711" si="244">VLOOKUP($A648, Data_Tab, 23, FALSE)</f>
        <v>0</v>
      </c>
      <c r="Q648" s="102">
        <f t="shared" ref="Q648:Q711" si="245">VLOOKUP($A648, Data_Tab, 32, FALSE)</f>
        <v>2.5851999999999999</v>
      </c>
      <c r="R648" s="160" t="str">
        <f t="shared" ref="R648:R711" si="246">VLOOKUP($A648, Data_Tab, 36, FALSE)</f>
        <v>M</v>
      </c>
      <c r="S648" s="98"/>
      <c r="T648" s="184" t="str">
        <f t="shared" ref="T648:T711" si="247">IFERROR(VLOOKUP($A648, Previous_Update, 5, FALSE), "")</f>
        <v/>
      </c>
      <c r="U648" s="102" t="str">
        <f t="shared" ref="U648:U711" si="248">IFERROR(VLOOKUP($A648, Previous_Update, 4, FALSE), "")</f>
        <v/>
      </c>
      <c r="V648" s="102">
        <f t="shared" ref="V648:V711" si="249">IFERROR(VLOOKUP($A648, Data_Tab, 39, FALSE),"")</f>
        <v>3.6267999999999998</v>
      </c>
      <c r="W648" s="102">
        <f t="shared" si="227"/>
        <v>3.6267999999999998</v>
      </c>
      <c r="X648" s="102">
        <f t="shared" si="228"/>
        <v>0</v>
      </c>
      <c r="Y648" s="103" t="str">
        <f t="shared" si="229"/>
        <v/>
      </c>
      <c r="Z648" s="100" t="str">
        <f t="shared" si="230"/>
        <v/>
      </c>
      <c r="AA648" s="8"/>
      <c r="AB648" s="8"/>
    </row>
    <row r="649" spans="1:28" x14ac:dyDescent="0.25">
      <c r="A649" s="172" t="s">
        <v>1729</v>
      </c>
      <c r="B649" s="52" t="str">
        <f t="shared" si="231"/>
        <v>OTHER ANTEPARTUM DIAGNOSES W O.R. PROCEDURE W CC</v>
      </c>
      <c r="C649" s="49">
        <f t="shared" si="232"/>
        <v>2</v>
      </c>
      <c r="D649" s="49">
        <f t="shared" si="233"/>
        <v>0</v>
      </c>
      <c r="E649" s="49">
        <f t="shared" si="234"/>
        <v>12374.69</v>
      </c>
      <c r="F649" s="49">
        <f t="shared" si="235"/>
        <v>2988.65</v>
      </c>
      <c r="G649" s="158">
        <f t="shared" si="236"/>
        <v>2.5</v>
      </c>
      <c r="H649" s="98"/>
      <c r="I649" s="207">
        <f t="shared" si="237"/>
        <v>2</v>
      </c>
      <c r="J649" s="108">
        <f t="shared" si="238"/>
        <v>12374.69</v>
      </c>
      <c r="K649" s="108">
        <f t="shared" si="239"/>
        <v>2988.65</v>
      </c>
      <c r="L649" s="106">
        <f t="shared" si="240"/>
        <v>4.0999999999999996</v>
      </c>
      <c r="M649" s="106">
        <f t="shared" si="241"/>
        <v>0.5</v>
      </c>
      <c r="N649" s="106">
        <f t="shared" si="242"/>
        <v>2.8</v>
      </c>
      <c r="O649" s="12">
        <f t="shared" si="243"/>
        <v>0</v>
      </c>
      <c r="P649" s="102">
        <f t="shared" si="244"/>
        <v>0</v>
      </c>
      <c r="Q649" s="102">
        <f t="shared" si="245"/>
        <v>1.3872</v>
      </c>
      <c r="R649" s="160" t="str">
        <f t="shared" si="246"/>
        <v>M</v>
      </c>
      <c r="S649" s="98"/>
      <c r="T649" s="184" t="str">
        <f t="shared" si="247"/>
        <v/>
      </c>
      <c r="U649" s="102" t="str">
        <f t="shared" si="248"/>
        <v/>
      </c>
      <c r="V649" s="102">
        <f t="shared" si="249"/>
        <v>1.9460999999999999</v>
      </c>
      <c r="W649" s="102">
        <f t="shared" ref="W649:W712" si="250">IF(R649 = "Z", Q649, ROUND(Q649 * $W$5, 4))</f>
        <v>1.9460999999999999</v>
      </c>
      <c r="X649" s="102">
        <f t="shared" ref="X649:X712" si="251">W649 - V649</f>
        <v>0</v>
      </c>
      <c r="Y649" s="103" t="str">
        <f t="shared" ref="Y649:Y712" si="252">IF(U649 &lt;&gt; "", IF(V649 &lt;&gt; "", V649 - U649, ""), "")</f>
        <v/>
      </c>
      <c r="Z649" s="100" t="str">
        <f t="shared" ref="Z649:Z712" si="253">IF(Y649 = "", "", Y649 / U649)</f>
        <v/>
      </c>
      <c r="AA649" s="8"/>
      <c r="AB649" s="8"/>
    </row>
    <row r="650" spans="1:28" x14ac:dyDescent="0.25">
      <c r="A650" s="172" t="s">
        <v>1730</v>
      </c>
      <c r="B650" s="52" t="str">
        <f t="shared" si="231"/>
        <v>OTHER ANTEPARTUM DIAGNOSES W O.R. PROCEDURE W/O CC/MCC</v>
      </c>
      <c r="C650" s="49">
        <f t="shared" si="232"/>
        <v>4</v>
      </c>
      <c r="D650" s="49">
        <f t="shared" si="233"/>
        <v>0</v>
      </c>
      <c r="E650" s="49">
        <f t="shared" si="234"/>
        <v>16287.41</v>
      </c>
      <c r="F650" s="49">
        <f t="shared" si="235"/>
        <v>2269.38</v>
      </c>
      <c r="G650" s="158">
        <f t="shared" si="236"/>
        <v>2</v>
      </c>
      <c r="H650" s="98"/>
      <c r="I650" s="207">
        <f t="shared" si="237"/>
        <v>4</v>
      </c>
      <c r="J650" s="108">
        <f t="shared" si="238"/>
        <v>16287.41</v>
      </c>
      <c r="K650" s="108">
        <f t="shared" si="239"/>
        <v>2269.38</v>
      </c>
      <c r="L650" s="106">
        <f t="shared" si="240"/>
        <v>2.1</v>
      </c>
      <c r="M650" s="106">
        <f t="shared" si="241"/>
        <v>0.71</v>
      </c>
      <c r="N650" s="106">
        <f t="shared" si="242"/>
        <v>1.6</v>
      </c>
      <c r="O650" s="12">
        <f t="shared" si="243"/>
        <v>0</v>
      </c>
      <c r="P650" s="102">
        <f t="shared" si="244"/>
        <v>0.66969999999999996</v>
      </c>
      <c r="Q650" s="102">
        <f t="shared" si="245"/>
        <v>0.85680000000000001</v>
      </c>
      <c r="R650" s="160" t="str">
        <f t="shared" si="246"/>
        <v>M</v>
      </c>
      <c r="S650" s="98"/>
      <c r="T650" s="184" t="str">
        <f t="shared" si="247"/>
        <v/>
      </c>
      <c r="U650" s="102" t="str">
        <f t="shared" si="248"/>
        <v/>
      </c>
      <c r="V650" s="102">
        <f t="shared" si="249"/>
        <v>1.202</v>
      </c>
      <c r="W650" s="102">
        <f t="shared" si="250"/>
        <v>1.202</v>
      </c>
      <c r="X650" s="102">
        <f t="shared" si="251"/>
        <v>0</v>
      </c>
      <c r="Y650" s="103" t="str">
        <f t="shared" si="252"/>
        <v/>
      </c>
      <c r="Z650" s="100" t="str">
        <f t="shared" si="253"/>
        <v/>
      </c>
      <c r="AA650" s="8"/>
      <c r="AB650" s="8"/>
    </row>
    <row r="651" spans="1:28" x14ac:dyDescent="0.25">
      <c r="A651" s="172" t="s">
        <v>658</v>
      </c>
      <c r="B651" s="52" t="str">
        <f t="shared" si="231"/>
        <v>LYMPHOMA &amp; LEUKEMIA W MAJOR O.R. PROCEDURE W MCC</v>
      </c>
      <c r="C651" s="49">
        <f t="shared" si="232"/>
        <v>1</v>
      </c>
      <c r="D651" s="49">
        <f t="shared" si="233"/>
        <v>0</v>
      </c>
      <c r="E651" s="49">
        <f t="shared" si="234"/>
        <v>70589.62</v>
      </c>
      <c r="F651" s="49">
        <f t="shared" si="235"/>
        <v>0</v>
      </c>
      <c r="G651" s="158">
        <f t="shared" si="236"/>
        <v>7</v>
      </c>
      <c r="H651" s="98"/>
      <c r="I651" s="207">
        <f t="shared" si="237"/>
        <v>1</v>
      </c>
      <c r="J651" s="108">
        <f t="shared" si="238"/>
        <v>70589.62</v>
      </c>
      <c r="K651" s="108">
        <f t="shared" si="239"/>
        <v>0</v>
      </c>
      <c r="L651" s="106">
        <f t="shared" si="240"/>
        <v>15.2</v>
      </c>
      <c r="M651" s="106">
        <f t="shared" si="241"/>
        <v>0</v>
      </c>
      <c r="N651" s="106">
        <f t="shared" si="242"/>
        <v>10.9</v>
      </c>
      <c r="O651" s="12">
        <f t="shared" si="243"/>
        <v>0</v>
      </c>
      <c r="P651" s="102">
        <f t="shared" si="244"/>
        <v>0</v>
      </c>
      <c r="Q651" s="102">
        <f t="shared" si="245"/>
        <v>5.5587999999999997</v>
      </c>
      <c r="R651" s="160" t="str">
        <f t="shared" si="246"/>
        <v>M</v>
      </c>
      <c r="S651" s="98"/>
      <c r="T651" s="184" t="str">
        <f t="shared" si="247"/>
        <v>M</v>
      </c>
      <c r="U651" s="102">
        <f t="shared" si="248"/>
        <v>8.5302000000000007</v>
      </c>
      <c r="V651" s="102">
        <f t="shared" si="249"/>
        <v>7.7984</v>
      </c>
      <c r="W651" s="102">
        <f t="shared" si="250"/>
        <v>7.7984</v>
      </c>
      <c r="X651" s="102">
        <f t="shared" si="251"/>
        <v>0</v>
      </c>
      <c r="Y651" s="103">
        <f t="shared" si="252"/>
        <v>-0.73180000000000067</v>
      </c>
      <c r="Z651" s="100">
        <f t="shared" si="253"/>
        <v>-8.5789313263464007E-2</v>
      </c>
      <c r="AA651" s="8"/>
      <c r="AB651" s="8"/>
    </row>
    <row r="652" spans="1:28" x14ac:dyDescent="0.25">
      <c r="A652" s="174" t="s">
        <v>659</v>
      </c>
      <c r="B652" s="142" t="str">
        <f t="shared" si="231"/>
        <v>LYMPHOMA &amp; LEUKEMIA W MAJOR O.R. PROCEDURE W CC</v>
      </c>
      <c r="C652" s="143">
        <f t="shared" si="232"/>
        <v>10</v>
      </c>
      <c r="D652" s="143">
        <f t="shared" si="233"/>
        <v>3</v>
      </c>
      <c r="E652" s="143">
        <f t="shared" si="234"/>
        <v>91163.59</v>
      </c>
      <c r="F652" s="143">
        <f t="shared" si="235"/>
        <v>62231.39</v>
      </c>
      <c r="G652" s="159">
        <f t="shared" si="236"/>
        <v>13.3</v>
      </c>
      <c r="H652" s="98"/>
      <c r="I652" s="208">
        <f t="shared" si="237"/>
        <v>9</v>
      </c>
      <c r="J652" s="144">
        <f t="shared" si="238"/>
        <v>73616.649999999994</v>
      </c>
      <c r="K652" s="144">
        <f t="shared" si="239"/>
        <v>34987.120000000003</v>
      </c>
      <c r="L652" s="145">
        <f t="shared" si="240"/>
        <v>6.1</v>
      </c>
      <c r="M652" s="145">
        <f t="shared" si="241"/>
        <v>3.83</v>
      </c>
      <c r="N652" s="145">
        <f t="shared" si="242"/>
        <v>4.3</v>
      </c>
      <c r="O652" s="146">
        <f t="shared" si="243"/>
        <v>0</v>
      </c>
      <c r="P652" s="147">
        <f t="shared" si="244"/>
        <v>3.0268999999999999</v>
      </c>
      <c r="Q652" s="147">
        <f t="shared" si="245"/>
        <v>2.3711000000000002</v>
      </c>
      <c r="R652" s="161" t="str">
        <f t="shared" si="246"/>
        <v>M</v>
      </c>
      <c r="S652" s="98"/>
      <c r="T652" s="185" t="str">
        <f t="shared" si="247"/>
        <v>M</v>
      </c>
      <c r="U652" s="147">
        <f t="shared" si="248"/>
        <v>3.6747000000000001</v>
      </c>
      <c r="V652" s="147">
        <f t="shared" si="249"/>
        <v>3.3264</v>
      </c>
      <c r="W652" s="147">
        <f t="shared" si="250"/>
        <v>3.3264</v>
      </c>
      <c r="X652" s="147">
        <f t="shared" si="251"/>
        <v>0</v>
      </c>
      <c r="Y652" s="104">
        <f t="shared" si="252"/>
        <v>-0.34830000000000005</v>
      </c>
      <c r="Z652" s="101">
        <f t="shared" si="253"/>
        <v>-9.4783247612049981E-2</v>
      </c>
      <c r="AA652" s="8"/>
      <c r="AB652" s="8"/>
    </row>
    <row r="653" spans="1:28" x14ac:dyDescent="0.25">
      <c r="A653" s="172" t="s">
        <v>660</v>
      </c>
      <c r="B653" s="52" t="str">
        <f t="shared" si="231"/>
        <v>LYMPHOMA &amp; LEUKEMIA W MAJOR O.R. PROCEDURE W/O CC/MCC</v>
      </c>
      <c r="C653" s="49">
        <f t="shared" si="232"/>
        <v>4</v>
      </c>
      <c r="D653" s="49">
        <f t="shared" si="233"/>
        <v>0</v>
      </c>
      <c r="E653" s="49">
        <f t="shared" si="234"/>
        <v>41130.9</v>
      </c>
      <c r="F653" s="49">
        <f t="shared" si="235"/>
        <v>17668.7</v>
      </c>
      <c r="G653" s="158">
        <f t="shared" si="236"/>
        <v>4</v>
      </c>
      <c r="H653" s="98"/>
      <c r="I653" s="207">
        <f t="shared" si="237"/>
        <v>4</v>
      </c>
      <c r="J653" s="108">
        <f t="shared" si="238"/>
        <v>41130.9</v>
      </c>
      <c r="K653" s="108">
        <f t="shared" si="239"/>
        <v>17668.7</v>
      </c>
      <c r="L653" s="106">
        <f t="shared" si="240"/>
        <v>2.4</v>
      </c>
      <c r="M653" s="106">
        <f t="shared" si="241"/>
        <v>3.54</v>
      </c>
      <c r="N653" s="106">
        <f t="shared" si="242"/>
        <v>1.9</v>
      </c>
      <c r="O653" s="12">
        <f t="shared" si="243"/>
        <v>0</v>
      </c>
      <c r="P653" s="102">
        <f t="shared" si="244"/>
        <v>1.6912</v>
      </c>
      <c r="Q653" s="102">
        <f t="shared" si="245"/>
        <v>1.2354000000000001</v>
      </c>
      <c r="R653" s="160" t="str">
        <f t="shared" si="246"/>
        <v>M</v>
      </c>
      <c r="S653" s="98"/>
      <c r="T653" s="184" t="str">
        <f t="shared" si="247"/>
        <v>M</v>
      </c>
      <c r="U653" s="102">
        <f t="shared" si="248"/>
        <v>1.9504999999999999</v>
      </c>
      <c r="V653" s="102">
        <f t="shared" si="249"/>
        <v>1.7331000000000001</v>
      </c>
      <c r="W653" s="102">
        <f t="shared" si="250"/>
        <v>1.7331000000000001</v>
      </c>
      <c r="X653" s="102">
        <f t="shared" si="251"/>
        <v>0</v>
      </c>
      <c r="Y653" s="103">
        <f t="shared" si="252"/>
        <v>-0.21739999999999982</v>
      </c>
      <c r="Z653" s="100">
        <f t="shared" si="253"/>
        <v>-0.11145860035888225</v>
      </c>
      <c r="AA653" s="8"/>
      <c r="AB653" s="8"/>
    </row>
    <row r="654" spans="1:28" x14ac:dyDescent="0.25">
      <c r="A654" s="172" t="s">
        <v>661</v>
      </c>
      <c r="B654" s="52" t="str">
        <f t="shared" si="231"/>
        <v>LYMPHOMA &amp; NON-ACUTE LEUKEMIA W OTHER PROC W MCC</v>
      </c>
      <c r="C654" s="49">
        <f t="shared" si="232"/>
        <v>6</v>
      </c>
      <c r="D654" s="49">
        <f t="shared" si="233"/>
        <v>0</v>
      </c>
      <c r="E654" s="49">
        <f t="shared" si="234"/>
        <v>182205.57</v>
      </c>
      <c r="F654" s="49">
        <f t="shared" si="235"/>
        <v>211475.44</v>
      </c>
      <c r="G654" s="158">
        <f t="shared" si="236"/>
        <v>17.829999999999998</v>
      </c>
      <c r="H654" s="98"/>
      <c r="I654" s="207">
        <f t="shared" si="237"/>
        <v>5</v>
      </c>
      <c r="J654" s="108">
        <f t="shared" si="238"/>
        <v>89154.57</v>
      </c>
      <c r="K654" s="108">
        <f t="shared" si="239"/>
        <v>41416.28</v>
      </c>
      <c r="L654" s="106">
        <f t="shared" si="240"/>
        <v>13.8</v>
      </c>
      <c r="M654" s="106">
        <f t="shared" si="241"/>
        <v>6.07</v>
      </c>
      <c r="N654" s="106">
        <f t="shared" si="242"/>
        <v>10.4</v>
      </c>
      <c r="O654" s="12">
        <f t="shared" si="243"/>
        <v>0</v>
      </c>
      <c r="P654" s="102">
        <f t="shared" si="244"/>
        <v>3.6657999999999999</v>
      </c>
      <c r="Q654" s="102">
        <f t="shared" si="245"/>
        <v>2.6890999999999998</v>
      </c>
      <c r="R654" s="160" t="str">
        <f t="shared" si="246"/>
        <v>M</v>
      </c>
      <c r="S654" s="98"/>
      <c r="T654" s="184" t="str">
        <f t="shared" si="247"/>
        <v>M</v>
      </c>
      <c r="U654" s="102">
        <f t="shared" si="248"/>
        <v>6.6101000000000001</v>
      </c>
      <c r="V654" s="102">
        <f t="shared" si="249"/>
        <v>3.7725</v>
      </c>
      <c r="W654" s="102">
        <f t="shared" si="250"/>
        <v>3.7725</v>
      </c>
      <c r="X654" s="102">
        <f t="shared" si="251"/>
        <v>0</v>
      </c>
      <c r="Y654" s="103">
        <f t="shared" si="252"/>
        <v>-2.8376000000000001</v>
      </c>
      <c r="Z654" s="100">
        <f t="shared" si="253"/>
        <v>-0.42928246168741774</v>
      </c>
      <c r="AA654" s="8"/>
      <c r="AB654" s="8"/>
    </row>
    <row r="655" spans="1:28" x14ac:dyDescent="0.25">
      <c r="A655" s="172" t="s">
        <v>662</v>
      </c>
      <c r="B655" s="52" t="str">
        <f t="shared" si="231"/>
        <v>LYMPHOMA &amp; NON-ACUTE LEUKEMIA W OTHER PROC W CC</v>
      </c>
      <c r="C655" s="49">
        <f t="shared" si="232"/>
        <v>18</v>
      </c>
      <c r="D655" s="49">
        <f t="shared" si="233"/>
        <v>0</v>
      </c>
      <c r="E655" s="49">
        <f t="shared" si="234"/>
        <v>60073.54</v>
      </c>
      <c r="F655" s="49">
        <f t="shared" si="235"/>
        <v>35619.050000000003</v>
      </c>
      <c r="G655" s="158">
        <f t="shared" si="236"/>
        <v>7.39</v>
      </c>
      <c r="H655" s="98"/>
      <c r="I655" s="207">
        <f t="shared" si="237"/>
        <v>17</v>
      </c>
      <c r="J655" s="108">
        <f t="shared" si="238"/>
        <v>54615.02</v>
      </c>
      <c r="K655" s="108">
        <f t="shared" si="239"/>
        <v>28408.240000000002</v>
      </c>
      <c r="L655" s="106">
        <f t="shared" si="240"/>
        <v>6.71</v>
      </c>
      <c r="M655" s="106">
        <f t="shared" si="241"/>
        <v>3.01</v>
      </c>
      <c r="N655" s="106">
        <f t="shared" si="242"/>
        <v>5.8</v>
      </c>
      <c r="O655" s="12">
        <f t="shared" si="243"/>
        <v>1</v>
      </c>
      <c r="P655" s="102">
        <f t="shared" si="244"/>
        <v>2.2456</v>
      </c>
      <c r="Q655" s="102">
        <f t="shared" si="245"/>
        <v>2.2930999999999999</v>
      </c>
      <c r="R655" s="160" t="str">
        <f t="shared" si="246"/>
        <v>A</v>
      </c>
      <c r="S655" s="98"/>
      <c r="T655" s="184" t="str">
        <f t="shared" si="247"/>
        <v>M</v>
      </c>
      <c r="U655" s="102">
        <f t="shared" si="248"/>
        <v>3.4415</v>
      </c>
      <c r="V655" s="102">
        <f t="shared" si="249"/>
        <v>3.2170000000000001</v>
      </c>
      <c r="W655" s="102">
        <f t="shared" si="250"/>
        <v>3.2170000000000001</v>
      </c>
      <c r="X655" s="102">
        <f t="shared" si="251"/>
        <v>0</v>
      </c>
      <c r="Y655" s="103">
        <f t="shared" si="252"/>
        <v>-0.22449999999999992</v>
      </c>
      <c r="Z655" s="100">
        <f t="shared" si="253"/>
        <v>-6.5233183204997797E-2</v>
      </c>
      <c r="AA655" s="8"/>
      <c r="AB655" s="8"/>
    </row>
    <row r="656" spans="1:28" x14ac:dyDescent="0.25">
      <c r="A656" s="172" t="s">
        <v>663</v>
      </c>
      <c r="B656" s="52" t="str">
        <f t="shared" si="231"/>
        <v>LYMPHOMA &amp; NON-ACUTE LEUKEMIA W OTHER PROC W/O CC/MCC</v>
      </c>
      <c r="C656" s="49">
        <f t="shared" si="232"/>
        <v>10</v>
      </c>
      <c r="D656" s="49">
        <f t="shared" si="233"/>
        <v>0</v>
      </c>
      <c r="E656" s="49">
        <f t="shared" si="234"/>
        <v>34051.31</v>
      </c>
      <c r="F656" s="49">
        <f t="shared" si="235"/>
        <v>13360.63</v>
      </c>
      <c r="G656" s="158">
        <f t="shared" si="236"/>
        <v>2.8</v>
      </c>
      <c r="H656" s="98"/>
      <c r="I656" s="207">
        <f t="shared" si="237"/>
        <v>10</v>
      </c>
      <c r="J656" s="108">
        <f t="shared" si="238"/>
        <v>34051.31</v>
      </c>
      <c r="K656" s="108">
        <f t="shared" si="239"/>
        <v>13360.63</v>
      </c>
      <c r="L656" s="106">
        <f t="shared" si="240"/>
        <v>2.8</v>
      </c>
      <c r="M656" s="106">
        <f t="shared" si="241"/>
        <v>1.66</v>
      </c>
      <c r="N656" s="106">
        <f t="shared" si="242"/>
        <v>2.31</v>
      </c>
      <c r="O656" s="12">
        <f t="shared" si="243"/>
        <v>1</v>
      </c>
      <c r="P656" s="102">
        <f t="shared" si="244"/>
        <v>1.4000999999999999</v>
      </c>
      <c r="Q656" s="102">
        <f t="shared" si="245"/>
        <v>1.4297</v>
      </c>
      <c r="R656" s="160" t="str">
        <f t="shared" si="246"/>
        <v>A</v>
      </c>
      <c r="S656" s="98"/>
      <c r="T656" s="184" t="str">
        <f t="shared" si="247"/>
        <v>M</v>
      </c>
      <c r="U656" s="102">
        <f t="shared" si="248"/>
        <v>2.0255999999999998</v>
      </c>
      <c r="V656" s="102">
        <f t="shared" si="249"/>
        <v>2.0057</v>
      </c>
      <c r="W656" s="102">
        <f t="shared" si="250"/>
        <v>2.0057</v>
      </c>
      <c r="X656" s="102">
        <f t="shared" si="251"/>
        <v>0</v>
      </c>
      <c r="Y656" s="103">
        <f t="shared" si="252"/>
        <v>-1.9899999999999807E-2</v>
      </c>
      <c r="Z656" s="100">
        <f t="shared" si="253"/>
        <v>-9.8242496050551971E-3</v>
      </c>
      <c r="AA656" s="8"/>
      <c r="AB656" s="8"/>
    </row>
    <row r="657" spans="1:28" x14ac:dyDescent="0.25">
      <c r="A657" s="174" t="s">
        <v>664</v>
      </c>
      <c r="B657" s="142" t="str">
        <f t="shared" si="231"/>
        <v>MYELOPROLIF DISORD OR POORLY DIFF NEOPL W MAJ O.R. PROC W MCC</v>
      </c>
      <c r="C657" s="143">
        <f t="shared" si="232"/>
        <v>5</v>
      </c>
      <c r="D657" s="143">
        <f t="shared" si="233"/>
        <v>0</v>
      </c>
      <c r="E657" s="143">
        <f t="shared" si="234"/>
        <v>105754.66</v>
      </c>
      <c r="F657" s="143">
        <f t="shared" si="235"/>
        <v>68422.45</v>
      </c>
      <c r="G657" s="159">
        <f t="shared" si="236"/>
        <v>7.4</v>
      </c>
      <c r="H657" s="98"/>
      <c r="I657" s="208">
        <f t="shared" si="237"/>
        <v>5</v>
      </c>
      <c r="J657" s="144">
        <f t="shared" si="238"/>
        <v>105754.66</v>
      </c>
      <c r="K657" s="144">
        <f t="shared" si="239"/>
        <v>68422.45</v>
      </c>
      <c r="L657" s="145">
        <f t="shared" si="240"/>
        <v>12.7</v>
      </c>
      <c r="M657" s="145">
        <f t="shared" si="241"/>
        <v>5.95</v>
      </c>
      <c r="N657" s="145">
        <f t="shared" si="242"/>
        <v>9.9</v>
      </c>
      <c r="O657" s="146">
        <f t="shared" si="243"/>
        <v>0</v>
      </c>
      <c r="P657" s="147">
        <f t="shared" si="244"/>
        <v>4.3483000000000001</v>
      </c>
      <c r="Q657" s="147">
        <f t="shared" si="245"/>
        <v>5.0525000000000002</v>
      </c>
      <c r="R657" s="161" t="str">
        <f t="shared" si="246"/>
        <v>M</v>
      </c>
      <c r="S657" s="98"/>
      <c r="T657" s="185" t="str">
        <f t="shared" si="247"/>
        <v>M</v>
      </c>
      <c r="U657" s="147">
        <f t="shared" si="248"/>
        <v>7.7614999999999998</v>
      </c>
      <c r="V657" s="147">
        <f t="shared" si="249"/>
        <v>7.0881999999999996</v>
      </c>
      <c r="W657" s="147">
        <f t="shared" si="250"/>
        <v>7.0881999999999996</v>
      </c>
      <c r="X657" s="147">
        <f t="shared" si="251"/>
        <v>0</v>
      </c>
      <c r="Y657" s="104">
        <f t="shared" si="252"/>
        <v>-0.67330000000000023</v>
      </c>
      <c r="Z657" s="101">
        <f t="shared" si="253"/>
        <v>-8.6748695484120369E-2</v>
      </c>
      <c r="AA657" s="8"/>
      <c r="AB657" s="8"/>
    </row>
    <row r="658" spans="1:28" x14ac:dyDescent="0.25">
      <c r="A658" s="172" t="s">
        <v>665</v>
      </c>
      <c r="B658" s="52" t="str">
        <f t="shared" si="231"/>
        <v>MYELOPROLIF DISORD OR POORLY DIFF NEOPL W MAJ O.R. PROC W CC</v>
      </c>
      <c r="C658" s="49">
        <f t="shared" si="232"/>
        <v>7</v>
      </c>
      <c r="D658" s="49">
        <f t="shared" si="233"/>
        <v>0</v>
      </c>
      <c r="E658" s="49">
        <f t="shared" si="234"/>
        <v>52557.82</v>
      </c>
      <c r="F658" s="49">
        <f t="shared" si="235"/>
        <v>40925.07</v>
      </c>
      <c r="G658" s="158">
        <f t="shared" si="236"/>
        <v>4.1399999999999997</v>
      </c>
      <c r="H658" s="98"/>
      <c r="I658" s="207">
        <f t="shared" si="237"/>
        <v>7</v>
      </c>
      <c r="J658" s="108">
        <f t="shared" si="238"/>
        <v>52557.82</v>
      </c>
      <c r="K658" s="108">
        <f t="shared" si="239"/>
        <v>40925.07</v>
      </c>
      <c r="L658" s="106">
        <f t="shared" si="240"/>
        <v>6.1</v>
      </c>
      <c r="M658" s="106">
        <f t="shared" si="241"/>
        <v>3.14</v>
      </c>
      <c r="N658" s="106">
        <f t="shared" si="242"/>
        <v>4.7</v>
      </c>
      <c r="O658" s="12">
        <f t="shared" si="243"/>
        <v>0</v>
      </c>
      <c r="P658" s="102">
        <f t="shared" si="244"/>
        <v>2.161</v>
      </c>
      <c r="Q658" s="102">
        <f t="shared" si="245"/>
        <v>2.2993000000000001</v>
      </c>
      <c r="R658" s="160" t="str">
        <f t="shared" si="246"/>
        <v>M</v>
      </c>
      <c r="S658" s="98"/>
      <c r="T658" s="184" t="str">
        <f t="shared" si="247"/>
        <v>M</v>
      </c>
      <c r="U658" s="102">
        <f t="shared" si="248"/>
        <v>3.7250999999999999</v>
      </c>
      <c r="V658" s="102">
        <f t="shared" si="249"/>
        <v>3.2256999999999998</v>
      </c>
      <c r="W658" s="102">
        <f t="shared" si="250"/>
        <v>3.2256999999999998</v>
      </c>
      <c r="X658" s="102">
        <f t="shared" si="251"/>
        <v>0</v>
      </c>
      <c r="Y658" s="103">
        <f t="shared" si="252"/>
        <v>-0.49940000000000007</v>
      </c>
      <c r="Z658" s="100">
        <f t="shared" si="253"/>
        <v>-0.13406351507342087</v>
      </c>
      <c r="AA658" s="8"/>
      <c r="AB658" s="8"/>
    </row>
    <row r="659" spans="1:28" x14ac:dyDescent="0.25">
      <c r="A659" s="172" t="s">
        <v>666</v>
      </c>
      <c r="B659" s="52" t="str">
        <f t="shared" si="231"/>
        <v>MYELOPROLIF DISORD OR POORLY DIFF NEOPL W MAJ O.R. PROC W/O CC/MCC</v>
      </c>
      <c r="C659" s="49">
        <f t="shared" si="232"/>
        <v>3</v>
      </c>
      <c r="D659" s="49">
        <f t="shared" si="233"/>
        <v>0</v>
      </c>
      <c r="E659" s="49">
        <f t="shared" si="234"/>
        <v>42541.48</v>
      </c>
      <c r="F659" s="49">
        <f t="shared" si="235"/>
        <v>14428.2</v>
      </c>
      <c r="G659" s="158">
        <f t="shared" si="236"/>
        <v>3.67</v>
      </c>
      <c r="H659" s="98"/>
      <c r="I659" s="207">
        <f t="shared" si="237"/>
        <v>3</v>
      </c>
      <c r="J659" s="108">
        <f t="shared" si="238"/>
        <v>42541.48</v>
      </c>
      <c r="K659" s="108">
        <f t="shared" si="239"/>
        <v>14428.2</v>
      </c>
      <c r="L659" s="106">
        <f t="shared" si="240"/>
        <v>3.7</v>
      </c>
      <c r="M659" s="106">
        <f t="shared" si="241"/>
        <v>1.7</v>
      </c>
      <c r="N659" s="106">
        <f t="shared" si="242"/>
        <v>3</v>
      </c>
      <c r="O659" s="12">
        <f t="shared" si="243"/>
        <v>0</v>
      </c>
      <c r="P659" s="102">
        <f t="shared" si="244"/>
        <v>1.7492000000000001</v>
      </c>
      <c r="Q659" s="102">
        <f t="shared" si="245"/>
        <v>1.67</v>
      </c>
      <c r="R659" s="160" t="str">
        <f t="shared" si="246"/>
        <v>M</v>
      </c>
      <c r="S659" s="98"/>
      <c r="T659" s="184" t="str">
        <f t="shared" si="247"/>
        <v>M</v>
      </c>
      <c r="U659" s="102">
        <f t="shared" si="248"/>
        <v>2.5501</v>
      </c>
      <c r="V659" s="102">
        <f t="shared" si="249"/>
        <v>2.3428</v>
      </c>
      <c r="W659" s="102">
        <f t="shared" si="250"/>
        <v>2.3428</v>
      </c>
      <c r="X659" s="102">
        <f t="shared" si="251"/>
        <v>0</v>
      </c>
      <c r="Y659" s="103">
        <f t="shared" si="252"/>
        <v>-0.20730000000000004</v>
      </c>
      <c r="Z659" s="100">
        <f t="shared" si="253"/>
        <v>-8.1290929767460107E-2</v>
      </c>
      <c r="AA659" s="8"/>
      <c r="AB659" s="8"/>
    </row>
    <row r="660" spans="1:28" x14ac:dyDescent="0.25">
      <c r="A660" s="172" t="s">
        <v>667</v>
      </c>
      <c r="B660" s="52" t="str">
        <f t="shared" si="231"/>
        <v>MYELOPROLIFERATIVE DISORDERS OR POORLY DIFFERENTIATED NEOPLASMS W OTHER PROCEDURE W CC/MCC</v>
      </c>
      <c r="C660" s="49">
        <f t="shared" si="232"/>
        <v>13</v>
      </c>
      <c r="D660" s="49">
        <f t="shared" si="233"/>
        <v>1</v>
      </c>
      <c r="E660" s="49">
        <f t="shared" si="234"/>
        <v>76722.8</v>
      </c>
      <c r="F660" s="49">
        <f t="shared" si="235"/>
        <v>51036.17</v>
      </c>
      <c r="G660" s="158">
        <f t="shared" si="236"/>
        <v>13.54</v>
      </c>
      <c r="H660" s="98"/>
      <c r="I660" s="207">
        <f t="shared" si="237"/>
        <v>12</v>
      </c>
      <c r="J660" s="108">
        <f t="shared" si="238"/>
        <v>64124.97</v>
      </c>
      <c r="K660" s="108">
        <f t="shared" si="239"/>
        <v>27542.3</v>
      </c>
      <c r="L660" s="106">
        <f t="shared" si="240"/>
        <v>10.42</v>
      </c>
      <c r="M660" s="106">
        <f t="shared" si="241"/>
        <v>4.41</v>
      </c>
      <c r="N660" s="106">
        <f t="shared" si="242"/>
        <v>9.2100000000000009</v>
      </c>
      <c r="O660" s="12">
        <f t="shared" si="243"/>
        <v>1</v>
      </c>
      <c r="P660" s="102">
        <f t="shared" si="244"/>
        <v>2.6366000000000001</v>
      </c>
      <c r="Q660" s="102">
        <f t="shared" si="245"/>
        <v>2.6671</v>
      </c>
      <c r="R660" s="160" t="str">
        <f t="shared" si="246"/>
        <v>A</v>
      </c>
      <c r="S660" s="98"/>
      <c r="T660" s="184" t="str">
        <f t="shared" si="247"/>
        <v>A</v>
      </c>
      <c r="U660" s="102">
        <f t="shared" si="248"/>
        <v>2.1901999999999999</v>
      </c>
      <c r="V660" s="102">
        <f t="shared" si="249"/>
        <v>3.7416999999999998</v>
      </c>
      <c r="W660" s="102">
        <f t="shared" si="250"/>
        <v>3.7416999999999998</v>
      </c>
      <c r="X660" s="102">
        <f t="shared" si="251"/>
        <v>0</v>
      </c>
      <c r="Y660" s="103">
        <f t="shared" si="252"/>
        <v>1.5514999999999999</v>
      </c>
      <c r="Z660" s="100">
        <f t="shared" si="253"/>
        <v>0.70838279609168109</v>
      </c>
      <c r="AA660" s="8"/>
      <c r="AB660" s="8"/>
    </row>
    <row r="661" spans="1:28" x14ac:dyDescent="0.25">
      <c r="A661" s="172" t="s">
        <v>668</v>
      </c>
      <c r="B661" s="52" t="str">
        <f t="shared" si="231"/>
        <v>MYELOPROLIFERATIVE DISORDERS OR POORLY DIFFERENTIATED NEOPLASMS W OTHER PROCEDURE W/O CC/MCC</v>
      </c>
      <c r="C661" s="49">
        <f t="shared" si="232"/>
        <v>3</v>
      </c>
      <c r="D661" s="49">
        <f t="shared" si="233"/>
        <v>0</v>
      </c>
      <c r="E661" s="49">
        <f t="shared" si="234"/>
        <v>20758.060000000001</v>
      </c>
      <c r="F661" s="49">
        <f t="shared" si="235"/>
        <v>5726.1</v>
      </c>
      <c r="G661" s="158">
        <f t="shared" si="236"/>
        <v>1.33</v>
      </c>
      <c r="H661" s="98"/>
      <c r="I661" s="207">
        <f t="shared" si="237"/>
        <v>3</v>
      </c>
      <c r="J661" s="108">
        <f t="shared" si="238"/>
        <v>20758.060000000001</v>
      </c>
      <c r="K661" s="108">
        <f t="shared" si="239"/>
        <v>5726.1</v>
      </c>
      <c r="L661" s="106">
        <f t="shared" si="240"/>
        <v>3.2</v>
      </c>
      <c r="M661" s="106">
        <f t="shared" si="241"/>
        <v>0.47</v>
      </c>
      <c r="N661" s="106">
        <f t="shared" si="242"/>
        <v>2.6</v>
      </c>
      <c r="O661" s="12">
        <f t="shared" si="243"/>
        <v>0</v>
      </c>
      <c r="P661" s="102">
        <f t="shared" si="244"/>
        <v>0.85350000000000004</v>
      </c>
      <c r="Q661" s="102">
        <f t="shared" si="245"/>
        <v>1.4488000000000001</v>
      </c>
      <c r="R661" s="160" t="str">
        <f t="shared" si="246"/>
        <v>M</v>
      </c>
      <c r="S661" s="98"/>
      <c r="T661" s="184" t="str">
        <f t="shared" si="247"/>
        <v>M</v>
      </c>
      <c r="U661" s="102">
        <f t="shared" si="248"/>
        <v>2.0131999999999999</v>
      </c>
      <c r="V661" s="102">
        <f t="shared" si="249"/>
        <v>2.0325000000000002</v>
      </c>
      <c r="W661" s="102">
        <f t="shared" si="250"/>
        <v>2.0325000000000002</v>
      </c>
      <c r="X661" s="102">
        <f t="shared" si="251"/>
        <v>0</v>
      </c>
      <c r="Y661" s="103">
        <f t="shared" si="252"/>
        <v>1.9300000000000317E-2</v>
      </c>
      <c r="Z661" s="100">
        <f t="shared" si="253"/>
        <v>9.5867275978543214E-3</v>
      </c>
      <c r="AA661" s="8"/>
      <c r="AB661" s="8"/>
    </row>
    <row r="662" spans="1:28" x14ac:dyDescent="0.25">
      <c r="A662" s="174" t="s">
        <v>1731</v>
      </c>
      <c r="B662" s="142" t="str">
        <f t="shared" si="231"/>
        <v>OTHER ANTEPARTUM DIAGNOSES W/O O.R. PROCEDURE W MCC</v>
      </c>
      <c r="C662" s="143">
        <f t="shared" si="232"/>
        <v>61</v>
      </c>
      <c r="D662" s="143">
        <f t="shared" si="233"/>
        <v>3</v>
      </c>
      <c r="E662" s="143">
        <f t="shared" si="234"/>
        <v>30967.84</v>
      </c>
      <c r="F662" s="143">
        <f t="shared" si="235"/>
        <v>33478.370000000003</v>
      </c>
      <c r="G662" s="159">
        <f t="shared" si="236"/>
        <v>10.050000000000001</v>
      </c>
      <c r="H662" s="98"/>
      <c r="I662" s="208">
        <f t="shared" si="237"/>
        <v>59</v>
      </c>
      <c r="J662" s="144">
        <f t="shared" si="238"/>
        <v>26442.02</v>
      </c>
      <c r="K662" s="144">
        <f t="shared" si="239"/>
        <v>23096.09</v>
      </c>
      <c r="L662" s="145">
        <f t="shared" si="240"/>
        <v>8.44</v>
      </c>
      <c r="M662" s="145">
        <f t="shared" si="241"/>
        <v>9.57</v>
      </c>
      <c r="N662" s="145">
        <f t="shared" si="242"/>
        <v>4.9000000000000004</v>
      </c>
      <c r="O662" s="146">
        <f t="shared" si="243"/>
        <v>1</v>
      </c>
      <c r="P662" s="147">
        <f t="shared" si="244"/>
        <v>1.0871999999999999</v>
      </c>
      <c r="Q662" s="147">
        <f t="shared" si="245"/>
        <v>1.1102000000000001</v>
      </c>
      <c r="R662" s="161" t="str">
        <f t="shared" si="246"/>
        <v>A</v>
      </c>
      <c r="S662" s="98"/>
      <c r="T662" s="185" t="str">
        <f t="shared" si="247"/>
        <v/>
      </c>
      <c r="U662" s="147" t="str">
        <f t="shared" si="248"/>
        <v/>
      </c>
      <c r="V662" s="147">
        <f t="shared" si="249"/>
        <v>1.5575000000000001</v>
      </c>
      <c r="W662" s="147">
        <f t="shared" si="250"/>
        <v>1.5575000000000001</v>
      </c>
      <c r="X662" s="147">
        <f t="shared" si="251"/>
        <v>0</v>
      </c>
      <c r="Y662" s="104" t="str">
        <f t="shared" si="252"/>
        <v/>
      </c>
      <c r="Z662" s="101" t="str">
        <f t="shared" si="253"/>
        <v/>
      </c>
      <c r="AA662" s="8"/>
      <c r="AB662" s="8"/>
    </row>
    <row r="663" spans="1:28" x14ac:dyDescent="0.25">
      <c r="A663" s="172" t="s">
        <v>1732</v>
      </c>
      <c r="B663" s="52" t="str">
        <f t="shared" si="231"/>
        <v>OTHER ANTEPARTUM DIAGNOSES W/O O.R. PROCEDURE W CC</v>
      </c>
      <c r="C663" s="49">
        <f t="shared" si="232"/>
        <v>304</v>
      </c>
      <c r="D663" s="49">
        <f t="shared" si="233"/>
        <v>21</v>
      </c>
      <c r="E663" s="49">
        <f t="shared" si="234"/>
        <v>10574.02</v>
      </c>
      <c r="F663" s="49">
        <f t="shared" si="235"/>
        <v>8782.11</v>
      </c>
      <c r="G663" s="158">
        <f t="shared" si="236"/>
        <v>3.12</v>
      </c>
      <c r="H663" s="98"/>
      <c r="I663" s="207">
        <f t="shared" si="237"/>
        <v>296</v>
      </c>
      <c r="J663" s="108">
        <f t="shared" si="238"/>
        <v>9567.2000000000007</v>
      </c>
      <c r="K663" s="108">
        <f t="shared" si="239"/>
        <v>6236.09</v>
      </c>
      <c r="L663" s="106">
        <f t="shared" si="240"/>
        <v>2.86</v>
      </c>
      <c r="M663" s="106">
        <f t="shared" si="241"/>
        <v>2.7</v>
      </c>
      <c r="N663" s="106">
        <f t="shared" si="242"/>
        <v>2.17</v>
      </c>
      <c r="O663" s="12">
        <f t="shared" si="243"/>
        <v>1</v>
      </c>
      <c r="P663" s="102">
        <f t="shared" si="244"/>
        <v>0.39340000000000003</v>
      </c>
      <c r="Q663" s="102">
        <f t="shared" si="245"/>
        <v>0.40179999999999999</v>
      </c>
      <c r="R663" s="160" t="str">
        <f t="shared" si="246"/>
        <v>A</v>
      </c>
      <c r="S663" s="98"/>
      <c r="T663" s="184" t="str">
        <f t="shared" si="247"/>
        <v/>
      </c>
      <c r="U663" s="102" t="str">
        <f t="shared" si="248"/>
        <v/>
      </c>
      <c r="V663" s="102">
        <f t="shared" si="249"/>
        <v>0.56369999999999998</v>
      </c>
      <c r="W663" s="102">
        <f t="shared" si="250"/>
        <v>0.56369999999999998</v>
      </c>
      <c r="X663" s="102">
        <f t="shared" si="251"/>
        <v>0</v>
      </c>
      <c r="Y663" s="103" t="str">
        <f t="shared" si="252"/>
        <v/>
      </c>
      <c r="Z663" s="100" t="str">
        <f t="shared" si="253"/>
        <v/>
      </c>
      <c r="AA663" s="8"/>
      <c r="AB663" s="8"/>
    </row>
    <row r="664" spans="1:28" x14ac:dyDescent="0.25">
      <c r="A664" s="172" t="s">
        <v>1733</v>
      </c>
      <c r="B664" s="52" t="str">
        <f t="shared" si="231"/>
        <v>OTHER ANTEPARTUM DIAGNOSES W/O O.R. PROCEDURE W/O CC/MCC</v>
      </c>
      <c r="C664" s="49">
        <f t="shared" si="232"/>
        <v>235</v>
      </c>
      <c r="D664" s="49">
        <f t="shared" si="233"/>
        <v>30</v>
      </c>
      <c r="E664" s="49">
        <f t="shared" si="234"/>
        <v>7482.98</v>
      </c>
      <c r="F664" s="49">
        <f t="shared" si="235"/>
        <v>5084.68</v>
      </c>
      <c r="G664" s="158">
        <f t="shared" si="236"/>
        <v>2.41</v>
      </c>
      <c r="H664" s="98"/>
      <c r="I664" s="207">
        <f t="shared" si="237"/>
        <v>231</v>
      </c>
      <c r="J664" s="108">
        <f t="shared" si="238"/>
        <v>7064.61</v>
      </c>
      <c r="K664" s="108">
        <f t="shared" si="239"/>
        <v>3805.61</v>
      </c>
      <c r="L664" s="106">
        <f t="shared" si="240"/>
        <v>2.16</v>
      </c>
      <c r="M664" s="106">
        <f t="shared" si="241"/>
        <v>1.37</v>
      </c>
      <c r="N664" s="106">
        <f t="shared" si="242"/>
        <v>1.82</v>
      </c>
      <c r="O664" s="12">
        <f t="shared" si="243"/>
        <v>1</v>
      </c>
      <c r="P664" s="102">
        <f t="shared" si="244"/>
        <v>0.29049999999999998</v>
      </c>
      <c r="Q664" s="102">
        <f t="shared" si="245"/>
        <v>0.29659999999999997</v>
      </c>
      <c r="R664" s="160" t="str">
        <f t="shared" si="246"/>
        <v>A</v>
      </c>
      <c r="S664" s="98"/>
      <c r="T664" s="184" t="str">
        <f t="shared" si="247"/>
        <v/>
      </c>
      <c r="U664" s="102" t="str">
        <f t="shared" si="248"/>
        <v/>
      </c>
      <c r="V664" s="102">
        <f t="shared" si="249"/>
        <v>0.41610000000000003</v>
      </c>
      <c r="W664" s="102">
        <f t="shared" si="250"/>
        <v>0.41610000000000003</v>
      </c>
      <c r="X664" s="102">
        <f t="shared" si="251"/>
        <v>0</v>
      </c>
      <c r="Y664" s="103" t="str">
        <f t="shared" si="252"/>
        <v/>
      </c>
      <c r="Z664" s="100" t="str">
        <f t="shared" si="253"/>
        <v/>
      </c>
      <c r="AA664" s="8"/>
      <c r="AB664" s="8"/>
    </row>
    <row r="665" spans="1:28" x14ac:dyDescent="0.25">
      <c r="A665" s="172" t="s">
        <v>669</v>
      </c>
      <c r="B665" s="52" t="str">
        <f t="shared" si="231"/>
        <v>ACUTE LEUKEMIA W/O MAJOR O.R. PROCEDURE W MCC</v>
      </c>
      <c r="C665" s="49">
        <f t="shared" si="232"/>
        <v>18</v>
      </c>
      <c r="D665" s="49">
        <f t="shared" si="233"/>
        <v>1</v>
      </c>
      <c r="E665" s="49">
        <f t="shared" si="234"/>
        <v>136203.46</v>
      </c>
      <c r="F665" s="49">
        <f t="shared" si="235"/>
        <v>81320.479999999996</v>
      </c>
      <c r="G665" s="158">
        <f t="shared" si="236"/>
        <v>17.559999999999999</v>
      </c>
      <c r="H665" s="98"/>
      <c r="I665" s="207">
        <f t="shared" si="237"/>
        <v>17</v>
      </c>
      <c r="J665" s="108">
        <f t="shared" si="238"/>
        <v>123323.65</v>
      </c>
      <c r="K665" s="108">
        <f t="shared" si="239"/>
        <v>63372.01</v>
      </c>
      <c r="L665" s="106">
        <f t="shared" si="240"/>
        <v>17.12</v>
      </c>
      <c r="M665" s="106">
        <f t="shared" si="241"/>
        <v>8.9600000000000009</v>
      </c>
      <c r="N665" s="106">
        <f t="shared" si="242"/>
        <v>13.34</v>
      </c>
      <c r="O665" s="12">
        <f t="shared" si="243"/>
        <v>1</v>
      </c>
      <c r="P665" s="102">
        <f t="shared" si="244"/>
        <v>5.0707000000000004</v>
      </c>
      <c r="Q665" s="102">
        <f t="shared" si="245"/>
        <v>6.1242999999999999</v>
      </c>
      <c r="R665" s="160" t="str">
        <f t="shared" si="246"/>
        <v>AO</v>
      </c>
      <c r="S665" s="98"/>
      <c r="T665" s="184" t="str">
        <f t="shared" si="247"/>
        <v>A</v>
      </c>
      <c r="U665" s="102">
        <f t="shared" si="248"/>
        <v>7.8183999999999996</v>
      </c>
      <c r="V665" s="102">
        <f t="shared" si="249"/>
        <v>8.5917999999999992</v>
      </c>
      <c r="W665" s="102">
        <f t="shared" si="250"/>
        <v>8.5917999999999992</v>
      </c>
      <c r="X665" s="102">
        <f t="shared" si="251"/>
        <v>0</v>
      </c>
      <c r="Y665" s="103">
        <f t="shared" si="252"/>
        <v>0.77339999999999964</v>
      </c>
      <c r="Z665" s="100">
        <f t="shared" si="253"/>
        <v>9.89204952419932E-2</v>
      </c>
      <c r="AA665" s="8"/>
      <c r="AB665" s="8"/>
    </row>
    <row r="666" spans="1:28" x14ac:dyDescent="0.25">
      <c r="A666" s="172" t="s">
        <v>670</v>
      </c>
      <c r="B666" s="52" t="str">
        <f t="shared" si="231"/>
        <v>ACUTE LEUKEMIA W/O MAJOR O.R. PROCEDURE W CC</v>
      </c>
      <c r="C666" s="49">
        <f t="shared" si="232"/>
        <v>13</v>
      </c>
      <c r="D666" s="49">
        <f t="shared" si="233"/>
        <v>6</v>
      </c>
      <c r="E666" s="49">
        <f t="shared" si="234"/>
        <v>118614.46</v>
      </c>
      <c r="F666" s="49">
        <f t="shared" si="235"/>
        <v>79958.95</v>
      </c>
      <c r="G666" s="158">
        <f t="shared" si="236"/>
        <v>17.54</v>
      </c>
      <c r="H666" s="98"/>
      <c r="I666" s="207">
        <f t="shared" si="237"/>
        <v>13</v>
      </c>
      <c r="J666" s="108">
        <f t="shared" si="238"/>
        <v>118614.46</v>
      </c>
      <c r="K666" s="108">
        <f t="shared" si="239"/>
        <v>79958.95</v>
      </c>
      <c r="L666" s="106">
        <f t="shared" si="240"/>
        <v>17.54</v>
      </c>
      <c r="M666" s="106">
        <f t="shared" si="241"/>
        <v>10.4</v>
      </c>
      <c r="N666" s="106">
        <f t="shared" si="242"/>
        <v>13.13</v>
      </c>
      <c r="O666" s="12">
        <f t="shared" si="243"/>
        <v>1</v>
      </c>
      <c r="P666" s="102">
        <f t="shared" si="244"/>
        <v>4.8771000000000004</v>
      </c>
      <c r="Q666" s="102">
        <f t="shared" si="245"/>
        <v>3.5379</v>
      </c>
      <c r="R666" s="160" t="str">
        <f t="shared" si="246"/>
        <v>AO</v>
      </c>
      <c r="S666" s="98"/>
      <c r="T666" s="184" t="str">
        <f t="shared" si="247"/>
        <v>A</v>
      </c>
      <c r="U666" s="102">
        <f t="shared" si="248"/>
        <v>4.5045999999999999</v>
      </c>
      <c r="V666" s="102">
        <f t="shared" si="249"/>
        <v>4.9633000000000003</v>
      </c>
      <c r="W666" s="102">
        <f t="shared" si="250"/>
        <v>4.9633000000000003</v>
      </c>
      <c r="X666" s="102">
        <f t="shared" si="251"/>
        <v>0</v>
      </c>
      <c r="Y666" s="103">
        <f t="shared" si="252"/>
        <v>0.45870000000000033</v>
      </c>
      <c r="Z666" s="100">
        <f t="shared" si="253"/>
        <v>0.10182924122008621</v>
      </c>
      <c r="AA666" s="8"/>
      <c r="AB666" s="8"/>
    </row>
    <row r="667" spans="1:28" x14ac:dyDescent="0.25">
      <c r="A667" s="174" t="s">
        <v>671</v>
      </c>
      <c r="B667" s="142" t="str">
        <f t="shared" si="231"/>
        <v>ACUTE LEUKEMIA W/O MAJOR O.R. PROCEDURE W/O CC/MCC</v>
      </c>
      <c r="C667" s="143">
        <f t="shared" si="232"/>
        <v>12</v>
      </c>
      <c r="D667" s="143">
        <f t="shared" si="233"/>
        <v>1</v>
      </c>
      <c r="E667" s="143">
        <f t="shared" si="234"/>
        <v>20255.98</v>
      </c>
      <c r="F667" s="143">
        <f t="shared" si="235"/>
        <v>16089.83</v>
      </c>
      <c r="G667" s="159">
        <f t="shared" si="236"/>
        <v>3.17</v>
      </c>
      <c r="H667" s="98"/>
      <c r="I667" s="208">
        <f t="shared" si="237"/>
        <v>11</v>
      </c>
      <c r="J667" s="144">
        <f t="shared" si="238"/>
        <v>16996.55</v>
      </c>
      <c r="K667" s="144">
        <f t="shared" si="239"/>
        <v>12447.11</v>
      </c>
      <c r="L667" s="145">
        <f t="shared" si="240"/>
        <v>2.64</v>
      </c>
      <c r="M667" s="145">
        <f t="shared" si="241"/>
        <v>1.23</v>
      </c>
      <c r="N667" s="145">
        <f t="shared" si="242"/>
        <v>2.29</v>
      </c>
      <c r="O667" s="146">
        <f t="shared" si="243"/>
        <v>1</v>
      </c>
      <c r="P667" s="147">
        <f t="shared" si="244"/>
        <v>0.69879999999999998</v>
      </c>
      <c r="Q667" s="147">
        <f t="shared" si="245"/>
        <v>0.71360000000000001</v>
      </c>
      <c r="R667" s="161" t="str">
        <f t="shared" si="246"/>
        <v>A</v>
      </c>
      <c r="S667" s="98"/>
      <c r="T667" s="185" t="str">
        <f t="shared" si="247"/>
        <v>M</v>
      </c>
      <c r="U667" s="147">
        <f t="shared" si="248"/>
        <v>2.1688000000000001</v>
      </c>
      <c r="V667" s="147">
        <f t="shared" si="249"/>
        <v>1.0011000000000001</v>
      </c>
      <c r="W667" s="147">
        <f t="shared" si="250"/>
        <v>1.0011000000000001</v>
      </c>
      <c r="X667" s="147">
        <f t="shared" si="251"/>
        <v>0</v>
      </c>
      <c r="Y667" s="104">
        <f t="shared" si="252"/>
        <v>-1.1677</v>
      </c>
      <c r="Z667" s="101">
        <f t="shared" si="253"/>
        <v>-0.53840833640722974</v>
      </c>
      <c r="AA667" s="8"/>
      <c r="AB667" s="8"/>
    </row>
    <row r="668" spans="1:28" x14ac:dyDescent="0.25">
      <c r="A668" s="172" t="s">
        <v>672</v>
      </c>
      <c r="B668" s="52" t="str">
        <f t="shared" si="231"/>
        <v>CHEMO W ACUTE LEUKEMIA AS SDX OR W HIGH DOSE CHEMO AGENT W MCC</v>
      </c>
      <c r="C668" s="49">
        <f t="shared" si="232"/>
        <v>12</v>
      </c>
      <c r="D668" s="49">
        <f t="shared" si="233"/>
        <v>0</v>
      </c>
      <c r="E668" s="49">
        <f t="shared" si="234"/>
        <v>50687.65</v>
      </c>
      <c r="F668" s="49">
        <f t="shared" si="235"/>
        <v>41408.58</v>
      </c>
      <c r="G668" s="158">
        <f t="shared" si="236"/>
        <v>11.17</v>
      </c>
      <c r="H668" s="98"/>
      <c r="I668" s="207">
        <f t="shared" si="237"/>
        <v>11</v>
      </c>
      <c r="J668" s="108">
        <f t="shared" si="238"/>
        <v>40971.440000000002</v>
      </c>
      <c r="K668" s="108">
        <f t="shared" si="239"/>
        <v>27160.52</v>
      </c>
      <c r="L668" s="106">
        <f t="shared" si="240"/>
        <v>9.09</v>
      </c>
      <c r="M668" s="106">
        <f t="shared" si="241"/>
        <v>5.92</v>
      </c>
      <c r="N668" s="106">
        <f t="shared" si="242"/>
        <v>7.42</v>
      </c>
      <c r="O668" s="12">
        <f t="shared" si="243"/>
        <v>1</v>
      </c>
      <c r="P668" s="102">
        <f t="shared" si="244"/>
        <v>1.6846000000000001</v>
      </c>
      <c r="Q668" s="102">
        <f t="shared" si="245"/>
        <v>1.7202</v>
      </c>
      <c r="R668" s="160" t="str">
        <f t="shared" si="246"/>
        <v>A</v>
      </c>
      <c r="S668" s="98"/>
      <c r="T668" s="184" t="str">
        <f t="shared" si="247"/>
        <v>A</v>
      </c>
      <c r="U668" s="102">
        <f t="shared" si="248"/>
        <v>2.3658999999999999</v>
      </c>
      <c r="V668" s="102">
        <f t="shared" si="249"/>
        <v>2.4133</v>
      </c>
      <c r="W668" s="102">
        <f t="shared" si="250"/>
        <v>2.4133</v>
      </c>
      <c r="X668" s="102">
        <f t="shared" si="251"/>
        <v>0</v>
      </c>
      <c r="Y668" s="103">
        <f t="shared" si="252"/>
        <v>4.7400000000000109E-2</v>
      </c>
      <c r="Z668" s="100">
        <f t="shared" si="253"/>
        <v>2.0034659114924601E-2</v>
      </c>
      <c r="AA668" s="8"/>
      <c r="AB668" s="8"/>
    </row>
    <row r="669" spans="1:28" x14ac:dyDescent="0.25">
      <c r="A669" s="172" t="s">
        <v>673</v>
      </c>
      <c r="B669" s="52" t="str">
        <f t="shared" si="231"/>
        <v>CHEMO W ACUTE LEUKEMIA AS SDX W CC OR HIGH DOSE CHEMO AGENT</v>
      </c>
      <c r="C669" s="49">
        <f t="shared" si="232"/>
        <v>20</v>
      </c>
      <c r="D669" s="49">
        <f t="shared" si="233"/>
        <v>0</v>
      </c>
      <c r="E669" s="49">
        <f t="shared" si="234"/>
        <v>15526.41</v>
      </c>
      <c r="F669" s="49">
        <f t="shared" si="235"/>
        <v>10098.629999999999</v>
      </c>
      <c r="G669" s="158">
        <f t="shared" si="236"/>
        <v>3.45</v>
      </c>
      <c r="H669" s="98"/>
      <c r="I669" s="207">
        <f t="shared" si="237"/>
        <v>19</v>
      </c>
      <c r="J669" s="108">
        <f t="shared" si="238"/>
        <v>14004.81</v>
      </c>
      <c r="K669" s="108">
        <f t="shared" si="239"/>
        <v>7813.1</v>
      </c>
      <c r="L669" s="106">
        <f t="shared" si="240"/>
        <v>3.26</v>
      </c>
      <c r="M669" s="106">
        <f t="shared" si="241"/>
        <v>1.58</v>
      </c>
      <c r="N669" s="106">
        <f t="shared" si="242"/>
        <v>2.78</v>
      </c>
      <c r="O669" s="12">
        <f t="shared" si="243"/>
        <v>1</v>
      </c>
      <c r="P669" s="102">
        <f t="shared" si="244"/>
        <v>0.57579999999999998</v>
      </c>
      <c r="Q669" s="102">
        <f t="shared" si="245"/>
        <v>0.75690000000000002</v>
      </c>
      <c r="R669" s="160" t="str">
        <f t="shared" si="246"/>
        <v>AP</v>
      </c>
      <c r="S669" s="98"/>
      <c r="T669" s="184" t="str">
        <f t="shared" si="247"/>
        <v>A</v>
      </c>
      <c r="U669" s="102">
        <f t="shared" si="248"/>
        <v>1.3508</v>
      </c>
      <c r="V669" s="102">
        <f t="shared" si="249"/>
        <v>1.0619000000000001</v>
      </c>
      <c r="W669" s="102">
        <f t="shared" si="250"/>
        <v>1.0619000000000001</v>
      </c>
      <c r="X669" s="102">
        <f t="shared" si="251"/>
        <v>0</v>
      </c>
      <c r="Y669" s="103">
        <f t="shared" si="252"/>
        <v>-0.28889999999999993</v>
      </c>
      <c r="Z669" s="100">
        <f t="shared" si="253"/>
        <v>-0.21387326029019835</v>
      </c>
      <c r="AA669" s="8"/>
      <c r="AB669" s="8"/>
    </row>
    <row r="670" spans="1:28" x14ac:dyDescent="0.25">
      <c r="A670" s="172" t="s">
        <v>674</v>
      </c>
      <c r="B670" s="52" t="str">
        <f t="shared" si="231"/>
        <v>CHEMO W ACUTE LEUKEMIA AS SDX W/O CC/MCC</v>
      </c>
      <c r="C670" s="49">
        <f t="shared" si="232"/>
        <v>37</v>
      </c>
      <c r="D670" s="49">
        <f t="shared" si="233"/>
        <v>0</v>
      </c>
      <c r="E670" s="49">
        <f t="shared" si="234"/>
        <v>18554.46</v>
      </c>
      <c r="F670" s="49">
        <f t="shared" si="235"/>
        <v>14841.19</v>
      </c>
      <c r="G670" s="158">
        <f t="shared" si="236"/>
        <v>3.16</v>
      </c>
      <c r="H670" s="98"/>
      <c r="I670" s="207">
        <f t="shared" si="237"/>
        <v>34</v>
      </c>
      <c r="J670" s="108">
        <f t="shared" si="238"/>
        <v>15012.77</v>
      </c>
      <c r="K670" s="108">
        <f t="shared" si="239"/>
        <v>9219.09</v>
      </c>
      <c r="L670" s="106">
        <f t="shared" si="240"/>
        <v>3.09</v>
      </c>
      <c r="M670" s="106">
        <f t="shared" si="241"/>
        <v>1.63</v>
      </c>
      <c r="N670" s="106">
        <f t="shared" si="242"/>
        <v>2.7</v>
      </c>
      <c r="O670" s="12">
        <f t="shared" si="243"/>
        <v>1</v>
      </c>
      <c r="P670" s="102">
        <f t="shared" si="244"/>
        <v>0.61729999999999996</v>
      </c>
      <c r="Q670" s="102">
        <f t="shared" si="245"/>
        <v>0.53600000000000003</v>
      </c>
      <c r="R670" s="160" t="str">
        <f t="shared" si="246"/>
        <v>AP</v>
      </c>
      <c r="S670" s="98"/>
      <c r="T670" s="184" t="str">
        <f t="shared" si="247"/>
        <v>A</v>
      </c>
      <c r="U670" s="102">
        <f t="shared" si="248"/>
        <v>0.63729999999999998</v>
      </c>
      <c r="V670" s="102">
        <f t="shared" si="249"/>
        <v>0.752</v>
      </c>
      <c r="W670" s="102">
        <f t="shared" si="250"/>
        <v>0.752</v>
      </c>
      <c r="X670" s="102">
        <f t="shared" si="251"/>
        <v>0</v>
      </c>
      <c r="Y670" s="103">
        <f t="shared" si="252"/>
        <v>0.11470000000000002</v>
      </c>
      <c r="Z670" s="100">
        <f t="shared" si="253"/>
        <v>0.17997803232386636</v>
      </c>
      <c r="AA670" s="8"/>
      <c r="AB670" s="8"/>
    </row>
    <row r="671" spans="1:28" x14ac:dyDescent="0.25">
      <c r="A671" s="172" t="s">
        <v>675</v>
      </c>
      <c r="B671" s="52" t="str">
        <f t="shared" si="231"/>
        <v>LYMPHOMA &amp; NON-ACUTE LEUKEMIA W MCC</v>
      </c>
      <c r="C671" s="49">
        <f t="shared" si="232"/>
        <v>24</v>
      </c>
      <c r="D671" s="49">
        <f t="shared" si="233"/>
        <v>0</v>
      </c>
      <c r="E671" s="49">
        <f t="shared" si="234"/>
        <v>60148.21</v>
      </c>
      <c r="F671" s="49">
        <f t="shared" si="235"/>
        <v>54470.04</v>
      </c>
      <c r="G671" s="158">
        <f t="shared" si="236"/>
        <v>9.0399999999999991</v>
      </c>
      <c r="H671" s="98"/>
      <c r="I671" s="207">
        <f t="shared" si="237"/>
        <v>22</v>
      </c>
      <c r="J671" s="108">
        <f t="shared" si="238"/>
        <v>47603.1</v>
      </c>
      <c r="K671" s="108">
        <f t="shared" si="239"/>
        <v>36278.07</v>
      </c>
      <c r="L671" s="106">
        <f t="shared" si="240"/>
        <v>8</v>
      </c>
      <c r="M671" s="106">
        <f t="shared" si="241"/>
        <v>7.75</v>
      </c>
      <c r="N671" s="106">
        <f t="shared" si="242"/>
        <v>5.0999999999999996</v>
      </c>
      <c r="O671" s="12">
        <f t="shared" si="243"/>
        <v>1</v>
      </c>
      <c r="P671" s="102">
        <f t="shared" si="244"/>
        <v>1.9573</v>
      </c>
      <c r="Q671" s="102">
        <f t="shared" si="245"/>
        <v>1.9986999999999999</v>
      </c>
      <c r="R671" s="160" t="str">
        <f t="shared" si="246"/>
        <v>A</v>
      </c>
      <c r="S671" s="98"/>
      <c r="T671" s="184" t="str">
        <f t="shared" si="247"/>
        <v>A</v>
      </c>
      <c r="U671" s="102">
        <f t="shared" si="248"/>
        <v>2.7456999999999998</v>
      </c>
      <c r="V671" s="102">
        <f t="shared" si="249"/>
        <v>2.8039999999999998</v>
      </c>
      <c r="W671" s="102">
        <f t="shared" si="250"/>
        <v>2.8039999999999998</v>
      </c>
      <c r="X671" s="102">
        <f t="shared" si="251"/>
        <v>0</v>
      </c>
      <c r="Y671" s="103">
        <f t="shared" si="252"/>
        <v>5.8300000000000018E-2</v>
      </c>
      <c r="Z671" s="100">
        <f t="shared" si="253"/>
        <v>2.1233201005208154E-2</v>
      </c>
      <c r="AA671" s="8"/>
      <c r="AB671" s="8"/>
    </row>
    <row r="672" spans="1:28" x14ac:dyDescent="0.25">
      <c r="A672" s="174" t="s">
        <v>676</v>
      </c>
      <c r="B672" s="142" t="str">
        <f t="shared" si="231"/>
        <v>LYMPHOMA &amp; NON-ACUTE LEUKEMIA W CC</v>
      </c>
      <c r="C672" s="143">
        <f t="shared" si="232"/>
        <v>27</v>
      </c>
      <c r="D672" s="143">
        <f t="shared" si="233"/>
        <v>9</v>
      </c>
      <c r="E672" s="143">
        <f t="shared" si="234"/>
        <v>49148.28</v>
      </c>
      <c r="F672" s="143">
        <f t="shared" si="235"/>
        <v>47753.7</v>
      </c>
      <c r="G672" s="159">
        <f t="shared" si="236"/>
        <v>8.59</v>
      </c>
      <c r="H672" s="98"/>
      <c r="I672" s="208">
        <f t="shared" si="237"/>
        <v>25</v>
      </c>
      <c r="J672" s="144">
        <f t="shared" si="238"/>
        <v>38005.5</v>
      </c>
      <c r="K672" s="144">
        <f t="shared" si="239"/>
        <v>26910.41</v>
      </c>
      <c r="L672" s="145">
        <f t="shared" si="240"/>
        <v>7.6</v>
      </c>
      <c r="M672" s="145">
        <f t="shared" si="241"/>
        <v>8.02</v>
      </c>
      <c r="N672" s="145">
        <f t="shared" si="242"/>
        <v>5.15</v>
      </c>
      <c r="O672" s="146">
        <f t="shared" si="243"/>
        <v>1</v>
      </c>
      <c r="P672" s="147">
        <f t="shared" si="244"/>
        <v>1.5627</v>
      </c>
      <c r="Q672" s="147">
        <f t="shared" si="245"/>
        <v>1.5956999999999999</v>
      </c>
      <c r="R672" s="161" t="str">
        <f t="shared" si="246"/>
        <v>A</v>
      </c>
      <c r="S672" s="98"/>
      <c r="T672" s="185" t="str">
        <f t="shared" si="247"/>
        <v>A</v>
      </c>
      <c r="U672" s="147">
        <f t="shared" si="248"/>
        <v>1.9263999999999999</v>
      </c>
      <c r="V672" s="147">
        <f t="shared" si="249"/>
        <v>2.2385999999999999</v>
      </c>
      <c r="W672" s="147">
        <f t="shared" si="250"/>
        <v>2.2385999999999999</v>
      </c>
      <c r="X672" s="147">
        <f t="shared" si="251"/>
        <v>0</v>
      </c>
      <c r="Y672" s="104">
        <f t="shared" si="252"/>
        <v>0.31220000000000003</v>
      </c>
      <c r="Z672" s="101">
        <f t="shared" si="253"/>
        <v>0.16206395348837213</v>
      </c>
      <c r="AA672" s="8"/>
      <c r="AB672" s="8"/>
    </row>
    <row r="673" spans="1:28" x14ac:dyDescent="0.25">
      <c r="A673" s="172" t="s">
        <v>677</v>
      </c>
      <c r="B673" s="52" t="str">
        <f t="shared" si="231"/>
        <v>LYMPHOMA &amp; NON-ACUTE LEUKEMIA W/O CC/MCC</v>
      </c>
      <c r="C673" s="49">
        <f t="shared" si="232"/>
        <v>15</v>
      </c>
      <c r="D673" s="49">
        <f t="shared" si="233"/>
        <v>0</v>
      </c>
      <c r="E673" s="49">
        <f t="shared" si="234"/>
        <v>24714.52</v>
      </c>
      <c r="F673" s="49">
        <f t="shared" si="235"/>
        <v>12190.33</v>
      </c>
      <c r="G673" s="158">
        <f t="shared" si="236"/>
        <v>4.13</v>
      </c>
      <c r="H673" s="98"/>
      <c r="I673" s="207">
        <f t="shared" si="237"/>
        <v>15</v>
      </c>
      <c r="J673" s="108">
        <f t="shared" si="238"/>
        <v>24714.52</v>
      </c>
      <c r="K673" s="108">
        <f t="shared" si="239"/>
        <v>12190.33</v>
      </c>
      <c r="L673" s="106">
        <f t="shared" si="240"/>
        <v>4.13</v>
      </c>
      <c r="M673" s="106">
        <f t="shared" si="241"/>
        <v>3.2</v>
      </c>
      <c r="N673" s="106">
        <f t="shared" si="242"/>
        <v>3.32</v>
      </c>
      <c r="O673" s="12">
        <f t="shared" si="243"/>
        <v>1</v>
      </c>
      <c r="P673" s="102">
        <f t="shared" si="244"/>
        <v>1.0162</v>
      </c>
      <c r="Q673" s="102">
        <f t="shared" si="245"/>
        <v>1.0376000000000001</v>
      </c>
      <c r="R673" s="160" t="str">
        <f t="shared" si="246"/>
        <v>A</v>
      </c>
      <c r="S673" s="98"/>
      <c r="T673" s="184" t="str">
        <f t="shared" si="247"/>
        <v>A</v>
      </c>
      <c r="U673" s="102">
        <f t="shared" si="248"/>
        <v>1.0177</v>
      </c>
      <c r="V673" s="102">
        <f t="shared" si="249"/>
        <v>1.4556</v>
      </c>
      <c r="W673" s="102">
        <f t="shared" si="250"/>
        <v>1.4556</v>
      </c>
      <c r="X673" s="102">
        <f t="shared" si="251"/>
        <v>0</v>
      </c>
      <c r="Y673" s="103">
        <f t="shared" si="252"/>
        <v>0.43789999999999996</v>
      </c>
      <c r="Z673" s="100">
        <f t="shared" si="253"/>
        <v>0.43028397366610976</v>
      </c>
      <c r="AA673" s="8"/>
      <c r="AB673" s="8"/>
    </row>
    <row r="674" spans="1:28" x14ac:dyDescent="0.25">
      <c r="A674" s="172" t="s">
        <v>678</v>
      </c>
      <c r="B674" s="52" t="str">
        <f t="shared" si="231"/>
        <v>OTHER MYELOPROLIF DIS OR POORLY DIFF NEOPL DIAG W MCC</v>
      </c>
      <c r="C674" s="49">
        <f t="shared" si="232"/>
        <v>11</v>
      </c>
      <c r="D674" s="49">
        <f t="shared" si="233"/>
        <v>0</v>
      </c>
      <c r="E674" s="49">
        <f t="shared" si="234"/>
        <v>39730.07</v>
      </c>
      <c r="F674" s="49">
        <f t="shared" si="235"/>
        <v>60485.55</v>
      </c>
      <c r="G674" s="158">
        <f t="shared" si="236"/>
        <v>6.73</v>
      </c>
      <c r="H674" s="98"/>
      <c r="I674" s="207">
        <f t="shared" si="237"/>
        <v>10</v>
      </c>
      <c r="J674" s="108">
        <f t="shared" si="238"/>
        <v>20970.93</v>
      </c>
      <c r="K674" s="108">
        <f t="shared" si="239"/>
        <v>12385.22</v>
      </c>
      <c r="L674" s="106">
        <f t="shared" si="240"/>
        <v>5.2</v>
      </c>
      <c r="M674" s="106">
        <f t="shared" si="241"/>
        <v>3.43</v>
      </c>
      <c r="N674" s="106">
        <f t="shared" si="242"/>
        <v>4.03</v>
      </c>
      <c r="O674" s="12">
        <f t="shared" si="243"/>
        <v>1</v>
      </c>
      <c r="P674" s="102">
        <f t="shared" si="244"/>
        <v>0.86229999999999996</v>
      </c>
      <c r="Q674" s="102">
        <f t="shared" si="245"/>
        <v>1.2447999999999999</v>
      </c>
      <c r="R674" s="160" t="str">
        <f t="shared" si="246"/>
        <v>AP</v>
      </c>
      <c r="S674" s="98"/>
      <c r="T674" s="184" t="str">
        <f t="shared" si="247"/>
        <v>A</v>
      </c>
      <c r="U674" s="102">
        <f t="shared" si="248"/>
        <v>2.2995000000000001</v>
      </c>
      <c r="V674" s="102">
        <f t="shared" si="249"/>
        <v>1.7463</v>
      </c>
      <c r="W674" s="102">
        <f t="shared" si="250"/>
        <v>1.7463</v>
      </c>
      <c r="X674" s="102">
        <f t="shared" si="251"/>
        <v>0</v>
      </c>
      <c r="Y674" s="103">
        <f t="shared" si="252"/>
        <v>-0.55320000000000014</v>
      </c>
      <c r="Z674" s="100">
        <f t="shared" si="253"/>
        <v>-0.24057403783431186</v>
      </c>
      <c r="AA674" s="8"/>
      <c r="AB674" s="8"/>
    </row>
    <row r="675" spans="1:28" x14ac:dyDescent="0.25">
      <c r="A675" s="172" t="s">
        <v>679</v>
      </c>
      <c r="B675" s="52" t="str">
        <f t="shared" si="231"/>
        <v>OTHER MYELOPROLIF DIS OR POORLY DIFF NEOPL DIAG W CC</v>
      </c>
      <c r="C675" s="49">
        <f t="shared" si="232"/>
        <v>12</v>
      </c>
      <c r="D675" s="49">
        <f t="shared" si="233"/>
        <v>0</v>
      </c>
      <c r="E675" s="49">
        <f t="shared" si="234"/>
        <v>34569.65</v>
      </c>
      <c r="F675" s="49">
        <f t="shared" si="235"/>
        <v>26634.84</v>
      </c>
      <c r="G675" s="158">
        <f t="shared" si="236"/>
        <v>5.33</v>
      </c>
      <c r="H675" s="98"/>
      <c r="I675" s="207">
        <f t="shared" si="237"/>
        <v>11</v>
      </c>
      <c r="J675" s="108">
        <f t="shared" si="238"/>
        <v>27372.33</v>
      </c>
      <c r="K675" s="108">
        <f t="shared" si="239"/>
        <v>12340.52</v>
      </c>
      <c r="L675" s="106">
        <f t="shared" si="240"/>
        <v>4.91</v>
      </c>
      <c r="M675" s="106">
        <f t="shared" si="241"/>
        <v>2.68</v>
      </c>
      <c r="N675" s="106">
        <f t="shared" si="242"/>
        <v>4.2699999999999996</v>
      </c>
      <c r="O675" s="12">
        <f t="shared" si="243"/>
        <v>1</v>
      </c>
      <c r="P675" s="102">
        <f t="shared" si="244"/>
        <v>1.1254999999999999</v>
      </c>
      <c r="Q675" s="102">
        <f t="shared" si="245"/>
        <v>0.75870000000000004</v>
      </c>
      <c r="R675" s="160" t="str">
        <f t="shared" si="246"/>
        <v>AP</v>
      </c>
      <c r="S675" s="98"/>
      <c r="T675" s="184" t="str">
        <f t="shared" si="247"/>
        <v>A</v>
      </c>
      <c r="U675" s="102">
        <f t="shared" si="248"/>
        <v>1.5029999999999999</v>
      </c>
      <c r="V675" s="102">
        <f t="shared" si="249"/>
        <v>1.0644</v>
      </c>
      <c r="W675" s="102">
        <f t="shared" si="250"/>
        <v>1.0644</v>
      </c>
      <c r="X675" s="102">
        <f t="shared" si="251"/>
        <v>0</v>
      </c>
      <c r="Y675" s="103">
        <f t="shared" si="252"/>
        <v>-0.43859999999999988</v>
      </c>
      <c r="Z675" s="100">
        <f t="shared" si="253"/>
        <v>-0.291816367265469</v>
      </c>
      <c r="AA675" s="8"/>
      <c r="AB675" s="8"/>
    </row>
    <row r="676" spans="1:28" x14ac:dyDescent="0.25">
      <c r="A676" s="172" t="s">
        <v>680</v>
      </c>
      <c r="B676" s="52" t="str">
        <f t="shared" si="231"/>
        <v>OTHER MYELOPROLIF DIS OR POORLY DIFF NEOPL DIAG W/O CC/MCC</v>
      </c>
      <c r="C676" s="49">
        <f t="shared" si="232"/>
        <v>4</v>
      </c>
      <c r="D676" s="49">
        <f t="shared" si="233"/>
        <v>0</v>
      </c>
      <c r="E676" s="49">
        <f t="shared" si="234"/>
        <v>8046.99</v>
      </c>
      <c r="F676" s="49">
        <f t="shared" si="235"/>
        <v>412.99</v>
      </c>
      <c r="G676" s="158">
        <f t="shared" si="236"/>
        <v>1</v>
      </c>
      <c r="H676" s="98"/>
      <c r="I676" s="207">
        <f t="shared" si="237"/>
        <v>4</v>
      </c>
      <c r="J676" s="108">
        <f t="shared" si="238"/>
        <v>8046.99</v>
      </c>
      <c r="K676" s="108">
        <f t="shared" si="239"/>
        <v>412.99</v>
      </c>
      <c r="L676" s="106">
        <f t="shared" si="240"/>
        <v>1</v>
      </c>
      <c r="M676" s="106">
        <f t="shared" si="241"/>
        <v>0</v>
      </c>
      <c r="N676" s="106">
        <f t="shared" si="242"/>
        <v>1</v>
      </c>
      <c r="O676" s="12">
        <f t="shared" si="243"/>
        <v>1</v>
      </c>
      <c r="P676" s="102">
        <f t="shared" si="244"/>
        <v>0.33090000000000003</v>
      </c>
      <c r="Q676" s="102">
        <f t="shared" si="245"/>
        <v>0.33789999999999998</v>
      </c>
      <c r="R676" s="160" t="str">
        <f t="shared" si="246"/>
        <v>A</v>
      </c>
      <c r="S676" s="98"/>
      <c r="T676" s="184" t="str">
        <f t="shared" si="247"/>
        <v>M</v>
      </c>
      <c r="U676" s="102">
        <f t="shared" si="248"/>
        <v>1.421</v>
      </c>
      <c r="V676" s="102">
        <f t="shared" si="249"/>
        <v>0.47399999999999998</v>
      </c>
      <c r="W676" s="102">
        <f t="shared" si="250"/>
        <v>0.47399999999999998</v>
      </c>
      <c r="X676" s="102">
        <f t="shared" si="251"/>
        <v>0</v>
      </c>
      <c r="Y676" s="103">
        <f t="shared" si="252"/>
        <v>-0.94700000000000006</v>
      </c>
      <c r="Z676" s="100">
        <f t="shared" si="253"/>
        <v>-0.66643209007741033</v>
      </c>
      <c r="AA676" s="8"/>
      <c r="AB676" s="8"/>
    </row>
    <row r="677" spans="1:28" x14ac:dyDescent="0.25">
      <c r="A677" s="174" t="s">
        <v>681</v>
      </c>
      <c r="B677" s="142" t="str">
        <f t="shared" si="231"/>
        <v>CHEMOTHERAPY W/O ACUTE LEUKEMIA AS SECONDARY DIAGNOSIS W MCC</v>
      </c>
      <c r="C677" s="143">
        <f t="shared" si="232"/>
        <v>38</v>
      </c>
      <c r="D677" s="143">
        <f t="shared" si="233"/>
        <v>0</v>
      </c>
      <c r="E677" s="143">
        <f t="shared" si="234"/>
        <v>26412.33</v>
      </c>
      <c r="F677" s="143">
        <f t="shared" si="235"/>
        <v>19686.8</v>
      </c>
      <c r="G677" s="159">
        <f t="shared" si="236"/>
        <v>5.68</v>
      </c>
      <c r="H677" s="98"/>
      <c r="I677" s="208">
        <f t="shared" si="237"/>
        <v>36</v>
      </c>
      <c r="J677" s="144">
        <f t="shared" si="238"/>
        <v>22756.97</v>
      </c>
      <c r="K677" s="144">
        <f t="shared" si="239"/>
        <v>11917.22</v>
      </c>
      <c r="L677" s="145">
        <f t="shared" si="240"/>
        <v>4.92</v>
      </c>
      <c r="M677" s="145">
        <f t="shared" si="241"/>
        <v>2.36</v>
      </c>
      <c r="N677" s="145">
        <f t="shared" si="242"/>
        <v>4.4000000000000004</v>
      </c>
      <c r="O677" s="146">
        <f t="shared" si="243"/>
        <v>1</v>
      </c>
      <c r="P677" s="147">
        <f t="shared" si="244"/>
        <v>0.93569999999999998</v>
      </c>
      <c r="Q677" s="147">
        <f t="shared" si="245"/>
        <v>0.95550000000000002</v>
      </c>
      <c r="R677" s="161" t="str">
        <f t="shared" si="246"/>
        <v>A</v>
      </c>
      <c r="S677" s="98"/>
      <c r="T677" s="185" t="str">
        <f t="shared" si="247"/>
        <v>A</v>
      </c>
      <c r="U677" s="147">
        <f t="shared" si="248"/>
        <v>0.92810000000000004</v>
      </c>
      <c r="V677" s="147">
        <f t="shared" si="249"/>
        <v>1.3405</v>
      </c>
      <c r="W677" s="147">
        <f t="shared" si="250"/>
        <v>1.3405</v>
      </c>
      <c r="X677" s="147">
        <f t="shared" si="251"/>
        <v>0</v>
      </c>
      <c r="Y677" s="104">
        <f t="shared" si="252"/>
        <v>0.41239999999999999</v>
      </c>
      <c r="Z677" s="101">
        <f t="shared" si="253"/>
        <v>0.44434866932442624</v>
      </c>
      <c r="AA677" s="8"/>
      <c r="AB677" s="8"/>
    </row>
    <row r="678" spans="1:28" x14ac:dyDescent="0.25">
      <c r="A678" s="172" t="s">
        <v>682</v>
      </c>
      <c r="B678" s="52" t="str">
        <f t="shared" si="231"/>
        <v>CHEMOTHERAPY W/O ACUTE LEUKEMIA AS SECONDARY DIAGNOSIS W CC</v>
      </c>
      <c r="C678" s="49">
        <f t="shared" si="232"/>
        <v>271</v>
      </c>
      <c r="D678" s="49">
        <f t="shared" si="233"/>
        <v>0</v>
      </c>
      <c r="E678" s="49">
        <f t="shared" si="234"/>
        <v>15756.53</v>
      </c>
      <c r="F678" s="49">
        <f t="shared" si="235"/>
        <v>13656.66</v>
      </c>
      <c r="G678" s="158">
        <f t="shared" si="236"/>
        <v>3.45</v>
      </c>
      <c r="H678" s="98"/>
      <c r="I678" s="207">
        <f t="shared" si="237"/>
        <v>269</v>
      </c>
      <c r="J678" s="108">
        <f t="shared" si="238"/>
        <v>14980.8</v>
      </c>
      <c r="K678" s="108">
        <f t="shared" si="239"/>
        <v>8806.93</v>
      </c>
      <c r="L678" s="106">
        <f t="shared" si="240"/>
        <v>3.32</v>
      </c>
      <c r="M678" s="106">
        <f t="shared" si="241"/>
        <v>1.54</v>
      </c>
      <c r="N678" s="106">
        <f t="shared" si="242"/>
        <v>2.93</v>
      </c>
      <c r="O678" s="12">
        <f t="shared" si="243"/>
        <v>1</v>
      </c>
      <c r="P678" s="102">
        <f t="shared" si="244"/>
        <v>0.61599999999999999</v>
      </c>
      <c r="Q678" s="102">
        <f t="shared" si="245"/>
        <v>0.62909999999999999</v>
      </c>
      <c r="R678" s="160" t="str">
        <f t="shared" si="246"/>
        <v>A</v>
      </c>
      <c r="S678" s="98"/>
      <c r="T678" s="184" t="str">
        <f t="shared" si="247"/>
        <v>A</v>
      </c>
      <c r="U678" s="102">
        <f t="shared" si="248"/>
        <v>0.84240000000000004</v>
      </c>
      <c r="V678" s="102">
        <f t="shared" si="249"/>
        <v>0.88260000000000005</v>
      </c>
      <c r="W678" s="102">
        <f t="shared" si="250"/>
        <v>0.88260000000000005</v>
      </c>
      <c r="X678" s="102">
        <f t="shared" si="251"/>
        <v>0</v>
      </c>
      <c r="Y678" s="103">
        <f t="shared" si="252"/>
        <v>4.0200000000000014E-2</v>
      </c>
      <c r="Z678" s="100">
        <f t="shared" si="253"/>
        <v>4.7720797720797736E-2</v>
      </c>
      <c r="AA678" s="8"/>
      <c r="AB678" s="8"/>
    </row>
    <row r="679" spans="1:28" x14ac:dyDescent="0.25">
      <c r="A679" s="172" t="s">
        <v>683</v>
      </c>
      <c r="B679" s="52" t="str">
        <f t="shared" si="231"/>
        <v>CHEMOTHERAPY W/O ACUTE LEUKEMIA AS SECONDARY DIAGNOSIS W/O CC/MCC</v>
      </c>
      <c r="C679" s="49">
        <f t="shared" si="232"/>
        <v>27</v>
      </c>
      <c r="D679" s="49">
        <f t="shared" si="233"/>
        <v>0</v>
      </c>
      <c r="E679" s="49">
        <f t="shared" si="234"/>
        <v>11415.01</v>
      </c>
      <c r="F679" s="49">
        <f t="shared" si="235"/>
        <v>5868.62</v>
      </c>
      <c r="G679" s="158">
        <f t="shared" si="236"/>
        <v>3.33</v>
      </c>
      <c r="H679" s="98"/>
      <c r="I679" s="207">
        <f t="shared" si="237"/>
        <v>26</v>
      </c>
      <c r="J679" s="108">
        <f t="shared" si="238"/>
        <v>10849.67</v>
      </c>
      <c r="K679" s="108">
        <f t="shared" si="239"/>
        <v>5209.22</v>
      </c>
      <c r="L679" s="106">
        <f t="shared" si="240"/>
        <v>3.27</v>
      </c>
      <c r="M679" s="106">
        <f t="shared" si="241"/>
        <v>1.58</v>
      </c>
      <c r="N679" s="106">
        <f t="shared" si="242"/>
        <v>2.77</v>
      </c>
      <c r="O679" s="12">
        <f t="shared" si="243"/>
        <v>1</v>
      </c>
      <c r="P679" s="102">
        <f t="shared" si="244"/>
        <v>0.4461</v>
      </c>
      <c r="Q679" s="102">
        <f t="shared" si="245"/>
        <v>0.45550000000000002</v>
      </c>
      <c r="R679" s="160" t="str">
        <f t="shared" si="246"/>
        <v>A</v>
      </c>
      <c r="S679" s="98"/>
      <c r="T679" s="184" t="str">
        <f t="shared" si="247"/>
        <v>A</v>
      </c>
      <c r="U679" s="102">
        <f t="shared" si="248"/>
        <v>0.68179999999999996</v>
      </c>
      <c r="V679" s="102">
        <f t="shared" si="249"/>
        <v>0.63900000000000001</v>
      </c>
      <c r="W679" s="102">
        <f t="shared" si="250"/>
        <v>0.63900000000000001</v>
      </c>
      <c r="X679" s="102">
        <f t="shared" si="251"/>
        <v>0</v>
      </c>
      <c r="Y679" s="103">
        <f t="shared" si="252"/>
        <v>-4.2799999999999949E-2</v>
      </c>
      <c r="Z679" s="100">
        <f t="shared" si="253"/>
        <v>-6.2775007333528823E-2</v>
      </c>
      <c r="AA679" s="8"/>
      <c r="AB679" s="8"/>
    </row>
    <row r="680" spans="1:28" x14ac:dyDescent="0.25">
      <c r="A680" s="172" t="s">
        <v>684</v>
      </c>
      <c r="B680" s="52" t="str">
        <f t="shared" si="231"/>
        <v>RADIOTHERAPY</v>
      </c>
      <c r="C680" s="49">
        <f t="shared" si="232"/>
        <v>4</v>
      </c>
      <c r="D680" s="49">
        <f t="shared" si="233"/>
        <v>0</v>
      </c>
      <c r="E680" s="49">
        <f t="shared" si="234"/>
        <v>17261.21</v>
      </c>
      <c r="F680" s="49">
        <f t="shared" si="235"/>
        <v>9170.16</v>
      </c>
      <c r="G680" s="158">
        <f t="shared" si="236"/>
        <v>4.25</v>
      </c>
      <c r="H680" s="98"/>
      <c r="I680" s="207">
        <f t="shared" si="237"/>
        <v>4</v>
      </c>
      <c r="J680" s="108">
        <f t="shared" si="238"/>
        <v>17261.21</v>
      </c>
      <c r="K680" s="108">
        <f t="shared" si="239"/>
        <v>9170.16</v>
      </c>
      <c r="L680" s="106">
        <f t="shared" si="240"/>
        <v>7</v>
      </c>
      <c r="M680" s="106">
        <f t="shared" si="241"/>
        <v>1.3</v>
      </c>
      <c r="N680" s="106">
        <f t="shared" si="242"/>
        <v>5</v>
      </c>
      <c r="O680" s="12">
        <f t="shared" si="243"/>
        <v>0</v>
      </c>
      <c r="P680" s="102">
        <f t="shared" si="244"/>
        <v>0.7097</v>
      </c>
      <c r="Q680" s="102">
        <f t="shared" si="245"/>
        <v>2.0118</v>
      </c>
      <c r="R680" s="160" t="str">
        <f t="shared" si="246"/>
        <v>M</v>
      </c>
      <c r="S680" s="98"/>
      <c r="T680" s="184" t="str">
        <f t="shared" si="247"/>
        <v>A</v>
      </c>
      <c r="U680" s="102">
        <f t="shared" si="248"/>
        <v>1.0537000000000001</v>
      </c>
      <c r="V680" s="102">
        <f t="shared" si="249"/>
        <v>2.8224</v>
      </c>
      <c r="W680" s="102">
        <f t="shared" si="250"/>
        <v>2.8224</v>
      </c>
      <c r="X680" s="102">
        <f t="shared" si="251"/>
        <v>0</v>
      </c>
      <c r="Y680" s="103">
        <f t="shared" si="252"/>
        <v>1.7686999999999999</v>
      </c>
      <c r="Z680" s="100">
        <f t="shared" si="253"/>
        <v>1.6785612603207742</v>
      </c>
      <c r="AA680" s="8"/>
      <c r="AB680" s="8"/>
    </row>
    <row r="681" spans="1:28" x14ac:dyDescent="0.25">
      <c r="A681" s="172" t="s">
        <v>685</v>
      </c>
      <c r="B681" s="52" t="str">
        <f t="shared" si="231"/>
        <v>INFECTIOUS &amp; PARASITIC DISEASES W O.R. PROCEDURE W MCC</v>
      </c>
      <c r="C681" s="49">
        <f t="shared" si="232"/>
        <v>581</v>
      </c>
      <c r="D681" s="49">
        <f t="shared" si="233"/>
        <v>79</v>
      </c>
      <c r="E681" s="49">
        <f t="shared" si="234"/>
        <v>111887.77</v>
      </c>
      <c r="F681" s="49">
        <f t="shared" si="235"/>
        <v>81715.58</v>
      </c>
      <c r="G681" s="158">
        <f t="shared" si="236"/>
        <v>16.579999999999998</v>
      </c>
      <c r="H681" s="98"/>
      <c r="I681" s="207">
        <f t="shared" si="237"/>
        <v>572</v>
      </c>
      <c r="J681" s="108">
        <f t="shared" si="238"/>
        <v>107279.67</v>
      </c>
      <c r="K681" s="108">
        <f t="shared" si="239"/>
        <v>73461.64</v>
      </c>
      <c r="L681" s="106">
        <f t="shared" si="240"/>
        <v>16.03</v>
      </c>
      <c r="M681" s="106">
        <f t="shared" si="241"/>
        <v>12.28</v>
      </c>
      <c r="N681" s="106">
        <f t="shared" si="242"/>
        <v>12.27</v>
      </c>
      <c r="O681" s="12">
        <f t="shared" si="243"/>
        <v>1</v>
      </c>
      <c r="P681" s="102">
        <f t="shared" si="244"/>
        <v>4.4109999999999996</v>
      </c>
      <c r="Q681" s="102">
        <f t="shared" si="245"/>
        <v>4.1147999999999998</v>
      </c>
      <c r="R681" s="160" t="str">
        <f t="shared" si="246"/>
        <v>A</v>
      </c>
      <c r="S681" s="98"/>
      <c r="T681" s="184" t="str">
        <f t="shared" si="247"/>
        <v>A</v>
      </c>
      <c r="U681" s="102">
        <f t="shared" si="248"/>
        <v>5.3926999999999996</v>
      </c>
      <c r="V681" s="102">
        <f t="shared" si="249"/>
        <v>5.7727000000000004</v>
      </c>
      <c r="W681" s="102">
        <f t="shared" si="250"/>
        <v>5.7727000000000004</v>
      </c>
      <c r="X681" s="102">
        <f t="shared" si="251"/>
        <v>0</v>
      </c>
      <c r="Y681" s="103">
        <f t="shared" si="252"/>
        <v>0.38000000000000078</v>
      </c>
      <c r="Z681" s="100">
        <f t="shared" si="253"/>
        <v>7.0465629462050705E-2</v>
      </c>
      <c r="AA681" s="8"/>
      <c r="AB681" s="8"/>
    </row>
    <row r="682" spans="1:28" x14ac:dyDescent="0.25">
      <c r="A682" s="174" t="s">
        <v>686</v>
      </c>
      <c r="B682" s="142" t="str">
        <f t="shared" si="231"/>
        <v>INFECTIOUS &amp; PARASITIC DISEASES W O.R. PROCEDURE W CC</v>
      </c>
      <c r="C682" s="143">
        <f t="shared" si="232"/>
        <v>310</v>
      </c>
      <c r="D682" s="143">
        <f t="shared" si="233"/>
        <v>12</v>
      </c>
      <c r="E682" s="143">
        <f t="shared" si="234"/>
        <v>43367.08</v>
      </c>
      <c r="F682" s="143">
        <f t="shared" si="235"/>
        <v>36826.85</v>
      </c>
      <c r="G682" s="159">
        <f t="shared" si="236"/>
        <v>7.61</v>
      </c>
      <c r="H682" s="98"/>
      <c r="I682" s="208">
        <f t="shared" si="237"/>
        <v>304</v>
      </c>
      <c r="J682" s="144">
        <f t="shared" si="238"/>
        <v>39647.050000000003</v>
      </c>
      <c r="K682" s="144">
        <f t="shared" si="239"/>
        <v>24582.47</v>
      </c>
      <c r="L682" s="145">
        <f t="shared" si="240"/>
        <v>6.99</v>
      </c>
      <c r="M682" s="145">
        <f t="shared" si="241"/>
        <v>4.83</v>
      </c>
      <c r="N682" s="145">
        <f t="shared" si="242"/>
        <v>5.63</v>
      </c>
      <c r="O682" s="146">
        <f t="shared" si="243"/>
        <v>1</v>
      </c>
      <c r="P682" s="147">
        <f t="shared" si="244"/>
        <v>1.6302000000000001</v>
      </c>
      <c r="Q682" s="147">
        <f t="shared" si="245"/>
        <v>1.6409</v>
      </c>
      <c r="R682" s="161" t="str">
        <f t="shared" si="246"/>
        <v>AO</v>
      </c>
      <c r="S682" s="98"/>
      <c r="T682" s="185" t="str">
        <f t="shared" si="247"/>
        <v>A</v>
      </c>
      <c r="U682" s="147">
        <f t="shared" si="248"/>
        <v>2.1989999999999998</v>
      </c>
      <c r="V682" s="147">
        <f t="shared" si="249"/>
        <v>2.302</v>
      </c>
      <c r="W682" s="147">
        <f t="shared" si="250"/>
        <v>2.302</v>
      </c>
      <c r="X682" s="147">
        <f t="shared" si="251"/>
        <v>0</v>
      </c>
      <c r="Y682" s="104">
        <f t="shared" si="252"/>
        <v>0.1030000000000002</v>
      </c>
      <c r="Z682" s="101">
        <f t="shared" si="253"/>
        <v>4.6839472487494413E-2</v>
      </c>
      <c r="AA682" s="8"/>
      <c r="AB682" s="8"/>
    </row>
    <row r="683" spans="1:28" x14ac:dyDescent="0.25">
      <c r="A683" s="172" t="s">
        <v>687</v>
      </c>
      <c r="B683" s="52" t="str">
        <f t="shared" si="231"/>
        <v>INFECTIOUS &amp; PARASITIC DISEASES W O.R. PROCEDURE W/O CC/MCC</v>
      </c>
      <c r="C683" s="49">
        <f t="shared" si="232"/>
        <v>5</v>
      </c>
      <c r="D683" s="49">
        <f t="shared" si="233"/>
        <v>0</v>
      </c>
      <c r="E683" s="49">
        <f t="shared" si="234"/>
        <v>42655.360000000001</v>
      </c>
      <c r="F683" s="49">
        <f t="shared" si="235"/>
        <v>25457.8</v>
      </c>
      <c r="G683" s="158">
        <f t="shared" si="236"/>
        <v>6.8</v>
      </c>
      <c r="H683" s="98"/>
      <c r="I683" s="207">
        <f t="shared" si="237"/>
        <v>5</v>
      </c>
      <c r="J683" s="108">
        <f t="shared" si="238"/>
        <v>42655.360000000001</v>
      </c>
      <c r="K683" s="108">
        <f t="shared" si="239"/>
        <v>25457.8</v>
      </c>
      <c r="L683" s="106">
        <f t="shared" si="240"/>
        <v>4.5</v>
      </c>
      <c r="M683" s="106">
        <f t="shared" si="241"/>
        <v>3.87</v>
      </c>
      <c r="N683" s="106">
        <f t="shared" si="242"/>
        <v>3.6</v>
      </c>
      <c r="O683" s="12">
        <f t="shared" si="243"/>
        <v>0</v>
      </c>
      <c r="P683" s="102">
        <f t="shared" si="244"/>
        <v>1.7539</v>
      </c>
      <c r="Q683" s="102">
        <f t="shared" si="245"/>
        <v>1.1836</v>
      </c>
      <c r="R683" s="160" t="str">
        <f t="shared" si="246"/>
        <v>MO</v>
      </c>
      <c r="S683" s="98"/>
      <c r="T683" s="184" t="str">
        <f t="shared" si="247"/>
        <v>M</v>
      </c>
      <c r="U683" s="102">
        <f t="shared" si="248"/>
        <v>1.5761000000000001</v>
      </c>
      <c r="V683" s="102">
        <f t="shared" si="249"/>
        <v>1.6605000000000001</v>
      </c>
      <c r="W683" s="102">
        <f t="shared" si="250"/>
        <v>1.6605000000000001</v>
      </c>
      <c r="X683" s="102">
        <f t="shared" si="251"/>
        <v>0</v>
      </c>
      <c r="Y683" s="103">
        <f t="shared" si="252"/>
        <v>8.4400000000000031E-2</v>
      </c>
      <c r="Z683" s="100">
        <f t="shared" si="253"/>
        <v>5.3549901655986311E-2</v>
      </c>
      <c r="AA683" s="8"/>
      <c r="AB683" s="8"/>
    </row>
    <row r="684" spans="1:28" x14ac:dyDescent="0.25">
      <c r="A684" s="172" t="s">
        <v>688</v>
      </c>
      <c r="B684" s="52" t="str">
        <f t="shared" si="231"/>
        <v>POSTOPERATIVE OR POST-TRAUMATIC INFECTIONS W O.R. PROC W MCC</v>
      </c>
      <c r="C684" s="49">
        <f t="shared" si="232"/>
        <v>57</v>
      </c>
      <c r="D684" s="49">
        <f t="shared" si="233"/>
        <v>6</v>
      </c>
      <c r="E684" s="49">
        <f t="shared" si="234"/>
        <v>73620.5</v>
      </c>
      <c r="F684" s="49">
        <f t="shared" si="235"/>
        <v>71312.5</v>
      </c>
      <c r="G684" s="158">
        <f t="shared" si="236"/>
        <v>10.91</v>
      </c>
      <c r="H684" s="98"/>
      <c r="I684" s="207">
        <f t="shared" si="237"/>
        <v>56</v>
      </c>
      <c r="J684" s="108">
        <f t="shared" si="238"/>
        <v>67299.539999999994</v>
      </c>
      <c r="K684" s="108">
        <f t="shared" si="239"/>
        <v>53841.23</v>
      </c>
      <c r="L684" s="106">
        <f t="shared" si="240"/>
        <v>9.91</v>
      </c>
      <c r="M684" s="106">
        <f t="shared" si="241"/>
        <v>7.72</v>
      </c>
      <c r="N684" s="106">
        <f t="shared" si="242"/>
        <v>7.39</v>
      </c>
      <c r="O684" s="12">
        <f t="shared" si="243"/>
        <v>1</v>
      </c>
      <c r="P684" s="102">
        <f t="shared" si="244"/>
        <v>2.7671999999999999</v>
      </c>
      <c r="Q684" s="102">
        <f t="shared" si="245"/>
        <v>2.6507999999999998</v>
      </c>
      <c r="R684" s="160" t="str">
        <f t="shared" si="246"/>
        <v>A</v>
      </c>
      <c r="S684" s="98"/>
      <c r="T684" s="184" t="str">
        <f t="shared" si="247"/>
        <v>A</v>
      </c>
      <c r="U684" s="102">
        <f t="shared" si="248"/>
        <v>2.7947000000000002</v>
      </c>
      <c r="V684" s="102">
        <f t="shared" si="249"/>
        <v>3.7187999999999999</v>
      </c>
      <c r="W684" s="102">
        <f t="shared" si="250"/>
        <v>3.7187999999999999</v>
      </c>
      <c r="X684" s="102">
        <f t="shared" si="251"/>
        <v>0</v>
      </c>
      <c r="Y684" s="103">
        <f t="shared" si="252"/>
        <v>0.9240999999999997</v>
      </c>
      <c r="Z684" s="100">
        <f t="shared" si="253"/>
        <v>0.33066160947507772</v>
      </c>
      <c r="AA684" s="8"/>
      <c r="AB684" s="8"/>
    </row>
    <row r="685" spans="1:28" x14ac:dyDescent="0.25">
      <c r="A685" s="172" t="s">
        <v>689</v>
      </c>
      <c r="B685" s="52" t="str">
        <f t="shared" si="231"/>
        <v>POSTOPERATIVE OR POST-TRAUMATIC INFECTIONS W O.R. PROC W CC</v>
      </c>
      <c r="C685" s="49">
        <f t="shared" si="232"/>
        <v>110</v>
      </c>
      <c r="D685" s="49">
        <f t="shared" si="233"/>
        <v>3</v>
      </c>
      <c r="E685" s="49">
        <f t="shared" si="234"/>
        <v>38507.68</v>
      </c>
      <c r="F685" s="49">
        <f t="shared" si="235"/>
        <v>36027.07</v>
      </c>
      <c r="G685" s="158">
        <f t="shared" si="236"/>
        <v>6.43</v>
      </c>
      <c r="H685" s="98"/>
      <c r="I685" s="207">
        <f t="shared" si="237"/>
        <v>108</v>
      </c>
      <c r="J685" s="108">
        <f t="shared" si="238"/>
        <v>34744.18</v>
      </c>
      <c r="K685" s="108">
        <f t="shared" si="239"/>
        <v>23100.18</v>
      </c>
      <c r="L685" s="106">
        <f t="shared" si="240"/>
        <v>6.08</v>
      </c>
      <c r="M685" s="106">
        <f t="shared" si="241"/>
        <v>3.54</v>
      </c>
      <c r="N685" s="106">
        <f t="shared" si="242"/>
        <v>5.16</v>
      </c>
      <c r="O685" s="12">
        <f t="shared" si="243"/>
        <v>1</v>
      </c>
      <c r="P685" s="102">
        <f t="shared" si="244"/>
        <v>1.4286000000000001</v>
      </c>
      <c r="Q685" s="102">
        <f t="shared" si="245"/>
        <v>1.4317</v>
      </c>
      <c r="R685" s="160" t="str">
        <f t="shared" si="246"/>
        <v>A</v>
      </c>
      <c r="S685" s="98"/>
      <c r="T685" s="184" t="str">
        <f t="shared" si="247"/>
        <v>A</v>
      </c>
      <c r="U685" s="102">
        <f t="shared" si="248"/>
        <v>1.8647</v>
      </c>
      <c r="V685" s="102">
        <f t="shared" si="249"/>
        <v>2.0085000000000002</v>
      </c>
      <c r="W685" s="102">
        <f t="shared" si="250"/>
        <v>2.0085000000000002</v>
      </c>
      <c r="X685" s="102">
        <f t="shared" si="251"/>
        <v>0</v>
      </c>
      <c r="Y685" s="103">
        <f t="shared" si="252"/>
        <v>0.14380000000000015</v>
      </c>
      <c r="Z685" s="100">
        <f t="shared" si="253"/>
        <v>7.7116962514077417E-2</v>
      </c>
      <c r="AA685" s="8"/>
      <c r="AB685" s="8"/>
    </row>
    <row r="686" spans="1:28" x14ac:dyDescent="0.25">
      <c r="A686" s="172" t="s">
        <v>690</v>
      </c>
      <c r="B686" s="52" t="str">
        <f t="shared" si="231"/>
        <v>POSTOPERATIVE OR POST-TRAUMATIC INFECTIONS W O.R. PROC W/O CC/MCC</v>
      </c>
      <c r="C686" s="49">
        <f t="shared" si="232"/>
        <v>22</v>
      </c>
      <c r="D686" s="49">
        <f t="shared" si="233"/>
        <v>0</v>
      </c>
      <c r="E686" s="49">
        <f t="shared" si="234"/>
        <v>28042.29</v>
      </c>
      <c r="F686" s="49">
        <f t="shared" si="235"/>
        <v>13102.45</v>
      </c>
      <c r="G686" s="158">
        <f t="shared" si="236"/>
        <v>5.23</v>
      </c>
      <c r="H686" s="98"/>
      <c r="I686" s="207">
        <f t="shared" si="237"/>
        <v>21</v>
      </c>
      <c r="J686" s="108">
        <f t="shared" si="238"/>
        <v>26767.07</v>
      </c>
      <c r="K686" s="108">
        <f t="shared" si="239"/>
        <v>12003.04</v>
      </c>
      <c r="L686" s="106">
        <f t="shared" si="240"/>
        <v>5.24</v>
      </c>
      <c r="M686" s="106">
        <f t="shared" si="241"/>
        <v>3.02</v>
      </c>
      <c r="N686" s="106">
        <f t="shared" si="242"/>
        <v>4.37</v>
      </c>
      <c r="O686" s="12">
        <f t="shared" si="243"/>
        <v>1</v>
      </c>
      <c r="P686" s="102">
        <f t="shared" si="244"/>
        <v>1.1006</v>
      </c>
      <c r="Q686" s="102">
        <f t="shared" si="245"/>
        <v>1.1237999999999999</v>
      </c>
      <c r="R686" s="160" t="str">
        <f t="shared" si="246"/>
        <v>A</v>
      </c>
      <c r="S686" s="98"/>
      <c r="T686" s="184" t="str">
        <f t="shared" si="247"/>
        <v>A</v>
      </c>
      <c r="U686" s="102">
        <f t="shared" si="248"/>
        <v>1.4517</v>
      </c>
      <c r="V686" s="102">
        <f t="shared" si="249"/>
        <v>1.5766</v>
      </c>
      <c r="W686" s="102">
        <f t="shared" si="250"/>
        <v>1.5766</v>
      </c>
      <c r="X686" s="102">
        <f t="shared" si="251"/>
        <v>0</v>
      </c>
      <c r="Y686" s="103">
        <f t="shared" si="252"/>
        <v>0.12490000000000001</v>
      </c>
      <c r="Z686" s="100">
        <f t="shared" si="253"/>
        <v>8.6037059998622309E-2</v>
      </c>
      <c r="AA686" s="8"/>
      <c r="AB686" s="8"/>
    </row>
    <row r="687" spans="1:28" x14ac:dyDescent="0.25">
      <c r="A687" s="174" t="s">
        <v>691</v>
      </c>
      <c r="B687" s="142" t="str">
        <f t="shared" si="231"/>
        <v>POSTOPERATIVE &amp; POST-TRAUMATIC INFECTIONS W MCC</v>
      </c>
      <c r="C687" s="143">
        <f t="shared" si="232"/>
        <v>79</v>
      </c>
      <c r="D687" s="143">
        <f t="shared" si="233"/>
        <v>13</v>
      </c>
      <c r="E687" s="143">
        <f t="shared" si="234"/>
        <v>30325.79</v>
      </c>
      <c r="F687" s="143">
        <f t="shared" si="235"/>
        <v>23466.13</v>
      </c>
      <c r="G687" s="159">
        <f t="shared" si="236"/>
        <v>6.32</v>
      </c>
      <c r="H687" s="98"/>
      <c r="I687" s="208">
        <f t="shared" si="237"/>
        <v>77</v>
      </c>
      <c r="J687" s="144">
        <f t="shared" si="238"/>
        <v>27961.18</v>
      </c>
      <c r="K687" s="144">
        <f t="shared" si="239"/>
        <v>18367.72</v>
      </c>
      <c r="L687" s="145">
        <f t="shared" si="240"/>
        <v>5.7</v>
      </c>
      <c r="M687" s="145">
        <f t="shared" si="241"/>
        <v>4.2300000000000004</v>
      </c>
      <c r="N687" s="145">
        <f t="shared" si="242"/>
        <v>4.59</v>
      </c>
      <c r="O687" s="146">
        <f t="shared" si="243"/>
        <v>1</v>
      </c>
      <c r="P687" s="147">
        <f t="shared" si="244"/>
        <v>1.1496999999999999</v>
      </c>
      <c r="Q687" s="147">
        <f t="shared" si="245"/>
        <v>1.1739999999999999</v>
      </c>
      <c r="R687" s="161" t="str">
        <f t="shared" si="246"/>
        <v>A</v>
      </c>
      <c r="S687" s="98"/>
      <c r="T687" s="185" t="str">
        <f t="shared" si="247"/>
        <v>A</v>
      </c>
      <c r="U687" s="147">
        <f t="shared" si="248"/>
        <v>1.5511999999999999</v>
      </c>
      <c r="V687" s="147">
        <f t="shared" si="249"/>
        <v>1.647</v>
      </c>
      <c r="W687" s="147">
        <f t="shared" si="250"/>
        <v>1.647</v>
      </c>
      <c r="X687" s="147">
        <f t="shared" si="251"/>
        <v>0</v>
      </c>
      <c r="Y687" s="104">
        <f t="shared" si="252"/>
        <v>9.5800000000000107E-2</v>
      </c>
      <c r="Z687" s="101">
        <f t="shared" si="253"/>
        <v>6.1758638473439993E-2</v>
      </c>
      <c r="AA687" s="8"/>
      <c r="AB687" s="8"/>
    </row>
    <row r="688" spans="1:28" x14ac:dyDescent="0.25">
      <c r="A688" s="172" t="s">
        <v>692</v>
      </c>
      <c r="B688" s="52" t="str">
        <f t="shared" si="231"/>
        <v>POSTOPERATIVE &amp; POST-TRAUMATIC INFECTIONS W/O MCC</v>
      </c>
      <c r="C688" s="49">
        <f t="shared" si="232"/>
        <v>139</v>
      </c>
      <c r="D688" s="49">
        <f t="shared" si="233"/>
        <v>4</v>
      </c>
      <c r="E688" s="49">
        <f t="shared" si="234"/>
        <v>17807.38</v>
      </c>
      <c r="F688" s="49">
        <f t="shared" si="235"/>
        <v>13705.34</v>
      </c>
      <c r="G688" s="158">
        <f t="shared" si="236"/>
        <v>4.8899999999999997</v>
      </c>
      <c r="H688" s="98"/>
      <c r="I688" s="207">
        <f t="shared" si="237"/>
        <v>136</v>
      </c>
      <c r="J688" s="108">
        <f t="shared" si="238"/>
        <v>16652.75</v>
      </c>
      <c r="K688" s="108">
        <f t="shared" si="239"/>
        <v>11352.18</v>
      </c>
      <c r="L688" s="106">
        <f t="shared" si="240"/>
        <v>4.41</v>
      </c>
      <c r="M688" s="106">
        <f t="shared" si="241"/>
        <v>3.2</v>
      </c>
      <c r="N688" s="106">
        <f t="shared" si="242"/>
        <v>3.46</v>
      </c>
      <c r="O688" s="12">
        <f t="shared" si="243"/>
        <v>1</v>
      </c>
      <c r="P688" s="102">
        <f t="shared" si="244"/>
        <v>0.68469999999999998</v>
      </c>
      <c r="Q688" s="102">
        <f t="shared" si="245"/>
        <v>0.69910000000000005</v>
      </c>
      <c r="R688" s="160" t="str">
        <f t="shared" si="246"/>
        <v>A</v>
      </c>
      <c r="S688" s="98"/>
      <c r="T688" s="184" t="str">
        <f t="shared" si="247"/>
        <v>A</v>
      </c>
      <c r="U688" s="102">
        <f t="shared" si="248"/>
        <v>0.88749999999999996</v>
      </c>
      <c r="V688" s="102">
        <f t="shared" si="249"/>
        <v>0.98080000000000001</v>
      </c>
      <c r="W688" s="102">
        <f t="shared" si="250"/>
        <v>0.98080000000000001</v>
      </c>
      <c r="X688" s="102">
        <f t="shared" si="251"/>
        <v>0</v>
      </c>
      <c r="Y688" s="103">
        <f t="shared" si="252"/>
        <v>9.330000000000005E-2</v>
      </c>
      <c r="Z688" s="100">
        <f t="shared" si="253"/>
        <v>0.10512676056338034</v>
      </c>
      <c r="AA688" s="8"/>
      <c r="AB688" s="8"/>
    </row>
    <row r="689" spans="1:28" x14ac:dyDescent="0.25">
      <c r="A689" s="172" t="s">
        <v>693</v>
      </c>
      <c r="B689" s="52" t="str">
        <f t="shared" si="231"/>
        <v>FEVER AND INFLAMMATORY CONDITIONS</v>
      </c>
      <c r="C689" s="49">
        <f t="shared" si="232"/>
        <v>107</v>
      </c>
      <c r="D689" s="49">
        <f t="shared" si="233"/>
        <v>5</v>
      </c>
      <c r="E689" s="49">
        <f t="shared" si="234"/>
        <v>15870.05</v>
      </c>
      <c r="F689" s="49">
        <f t="shared" si="235"/>
        <v>12468.64</v>
      </c>
      <c r="G689" s="158">
        <f t="shared" si="236"/>
        <v>3.17</v>
      </c>
      <c r="H689" s="98"/>
      <c r="I689" s="207">
        <f t="shared" si="237"/>
        <v>105</v>
      </c>
      <c r="J689" s="108">
        <f t="shared" si="238"/>
        <v>14892.4</v>
      </c>
      <c r="K689" s="108">
        <f t="shared" si="239"/>
        <v>10352.25</v>
      </c>
      <c r="L689" s="106">
        <f t="shared" si="240"/>
        <v>3.05</v>
      </c>
      <c r="M689" s="106">
        <f t="shared" si="241"/>
        <v>2.48</v>
      </c>
      <c r="N689" s="106">
        <f t="shared" si="242"/>
        <v>2.38</v>
      </c>
      <c r="O689" s="12">
        <f t="shared" si="243"/>
        <v>1</v>
      </c>
      <c r="P689" s="102">
        <f t="shared" si="244"/>
        <v>0.61229999999999996</v>
      </c>
      <c r="Q689" s="102">
        <f t="shared" si="245"/>
        <v>0.62519999999999998</v>
      </c>
      <c r="R689" s="160" t="str">
        <f t="shared" si="246"/>
        <v>A</v>
      </c>
      <c r="S689" s="98"/>
      <c r="T689" s="184" t="str">
        <f t="shared" si="247"/>
        <v>A</v>
      </c>
      <c r="U689" s="102">
        <f t="shared" si="248"/>
        <v>0.79239999999999999</v>
      </c>
      <c r="V689" s="102">
        <f t="shared" si="249"/>
        <v>0.87709999999999999</v>
      </c>
      <c r="W689" s="102">
        <f t="shared" si="250"/>
        <v>0.87709999999999999</v>
      </c>
      <c r="X689" s="102">
        <f t="shared" si="251"/>
        <v>0</v>
      </c>
      <c r="Y689" s="103">
        <f t="shared" si="252"/>
        <v>8.4699999999999998E-2</v>
      </c>
      <c r="Z689" s="100">
        <f t="shared" si="253"/>
        <v>0.10689045936395759</v>
      </c>
      <c r="AA689" s="8"/>
      <c r="AB689" s="8"/>
    </row>
    <row r="690" spans="1:28" x14ac:dyDescent="0.25">
      <c r="A690" s="172" t="s">
        <v>694</v>
      </c>
      <c r="B690" s="52" t="str">
        <f t="shared" si="231"/>
        <v>VIRAL ILLNESS W MCC</v>
      </c>
      <c r="C690" s="49">
        <f t="shared" si="232"/>
        <v>26</v>
      </c>
      <c r="D690" s="49">
        <f t="shared" si="233"/>
        <v>0</v>
      </c>
      <c r="E690" s="49">
        <f t="shared" si="234"/>
        <v>19553</v>
      </c>
      <c r="F690" s="49">
        <f t="shared" si="235"/>
        <v>14050.6</v>
      </c>
      <c r="G690" s="158">
        <f t="shared" si="236"/>
        <v>4</v>
      </c>
      <c r="H690" s="98"/>
      <c r="I690" s="207">
        <f t="shared" si="237"/>
        <v>24</v>
      </c>
      <c r="J690" s="108">
        <f t="shared" si="238"/>
        <v>16359.51</v>
      </c>
      <c r="K690" s="108">
        <f t="shared" si="239"/>
        <v>8870.3799999999992</v>
      </c>
      <c r="L690" s="106">
        <f t="shared" si="240"/>
        <v>3.42</v>
      </c>
      <c r="M690" s="106">
        <f t="shared" si="241"/>
        <v>1.75</v>
      </c>
      <c r="N690" s="106">
        <f t="shared" si="242"/>
        <v>2.89</v>
      </c>
      <c r="O690" s="12">
        <f t="shared" si="243"/>
        <v>1</v>
      </c>
      <c r="P690" s="102">
        <f t="shared" si="244"/>
        <v>0.67269999999999996</v>
      </c>
      <c r="Q690" s="102">
        <f t="shared" si="245"/>
        <v>0.68689999999999996</v>
      </c>
      <c r="R690" s="160" t="str">
        <f t="shared" si="246"/>
        <v>A</v>
      </c>
      <c r="S690" s="98"/>
      <c r="T690" s="184" t="str">
        <f t="shared" si="247"/>
        <v>A</v>
      </c>
      <c r="U690" s="102">
        <f t="shared" si="248"/>
        <v>1.1612</v>
      </c>
      <c r="V690" s="102">
        <f t="shared" si="249"/>
        <v>0.9637</v>
      </c>
      <c r="W690" s="102">
        <f t="shared" si="250"/>
        <v>0.9637</v>
      </c>
      <c r="X690" s="102">
        <f t="shared" si="251"/>
        <v>0</v>
      </c>
      <c r="Y690" s="103">
        <f t="shared" si="252"/>
        <v>-0.19750000000000001</v>
      </c>
      <c r="Z690" s="100">
        <f t="shared" si="253"/>
        <v>-0.17008267309679642</v>
      </c>
      <c r="AA690" s="8"/>
      <c r="AB690" s="8"/>
    </row>
    <row r="691" spans="1:28" x14ac:dyDescent="0.25">
      <c r="A691" s="172" t="s">
        <v>695</v>
      </c>
      <c r="B691" s="52" t="str">
        <f t="shared" si="231"/>
        <v>VIRAL ILLNESS W/O MCC</v>
      </c>
      <c r="C691" s="49">
        <f t="shared" si="232"/>
        <v>123</v>
      </c>
      <c r="D691" s="49">
        <f t="shared" si="233"/>
        <v>1</v>
      </c>
      <c r="E691" s="49">
        <f t="shared" si="234"/>
        <v>10521.58</v>
      </c>
      <c r="F691" s="49">
        <f t="shared" si="235"/>
        <v>7171.62</v>
      </c>
      <c r="G691" s="158">
        <f t="shared" si="236"/>
        <v>2.69</v>
      </c>
      <c r="H691" s="98"/>
      <c r="I691" s="207">
        <f t="shared" si="237"/>
        <v>123</v>
      </c>
      <c r="J691" s="108">
        <f t="shared" si="238"/>
        <v>10521.58</v>
      </c>
      <c r="K691" s="108">
        <f t="shared" si="239"/>
        <v>7171.62</v>
      </c>
      <c r="L691" s="106">
        <f t="shared" si="240"/>
        <v>2.69</v>
      </c>
      <c r="M691" s="106">
        <f t="shared" si="241"/>
        <v>1.58</v>
      </c>
      <c r="N691" s="106">
        <f t="shared" si="242"/>
        <v>2.2799999999999998</v>
      </c>
      <c r="O691" s="12">
        <f t="shared" si="243"/>
        <v>1</v>
      </c>
      <c r="P691" s="102">
        <f t="shared" si="244"/>
        <v>0.43259999999999998</v>
      </c>
      <c r="Q691" s="102">
        <f t="shared" si="245"/>
        <v>0.44180000000000003</v>
      </c>
      <c r="R691" s="160" t="str">
        <f t="shared" si="246"/>
        <v>A</v>
      </c>
      <c r="S691" s="98"/>
      <c r="T691" s="184" t="str">
        <f t="shared" si="247"/>
        <v>A</v>
      </c>
      <c r="U691" s="102">
        <f t="shared" si="248"/>
        <v>0.66279999999999994</v>
      </c>
      <c r="V691" s="102">
        <f t="shared" si="249"/>
        <v>0.61980000000000002</v>
      </c>
      <c r="W691" s="102">
        <f t="shared" si="250"/>
        <v>0.61980000000000002</v>
      </c>
      <c r="X691" s="102">
        <f t="shared" si="251"/>
        <v>0</v>
      </c>
      <c r="Y691" s="103">
        <f t="shared" si="252"/>
        <v>-4.2999999999999927E-2</v>
      </c>
      <c r="Z691" s="100">
        <f t="shared" si="253"/>
        <v>-6.4876282438141114E-2</v>
      </c>
      <c r="AA691" s="8"/>
      <c r="AB691" s="8"/>
    </row>
    <row r="692" spans="1:28" x14ac:dyDescent="0.25">
      <c r="A692" s="174" t="s">
        <v>696</v>
      </c>
      <c r="B692" s="142" t="str">
        <f t="shared" si="231"/>
        <v>OTHER INFECTIOUS &amp; PARASITIC DISEASES DIAGNOSES W MCC</v>
      </c>
      <c r="C692" s="143">
        <f t="shared" si="232"/>
        <v>10</v>
      </c>
      <c r="D692" s="143">
        <f t="shared" si="233"/>
        <v>1</v>
      </c>
      <c r="E692" s="143">
        <f t="shared" si="234"/>
        <v>80215.929999999993</v>
      </c>
      <c r="F692" s="143">
        <f t="shared" si="235"/>
        <v>112702.41</v>
      </c>
      <c r="G692" s="159">
        <f t="shared" si="236"/>
        <v>12.6</v>
      </c>
      <c r="H692" s="98"/>
      <c r="I692" s="208">
        <f t="shared" si="237"/>
        <v>9</v>
      </c>
      <c r="J692" s="144">
        <f t="shared" si="238"/>
        <v>43999.94</v>
      </c>
      <c r="K692" s="144">
        <f t="shared" si="239"/>
        <v>31578.06</v>
      </c>
      <c r="L692" s="145">
        <f t="shared" si="240"/>
        <v>7.6</v>
      </c>
      <c r="M692" s="145">
        <f t="shared" si="241"/>
        <v>5.03</v>
      </c>
      <c r="N692" s="145">
        <f t="shared" si="242"/>
        <v>5.6</v>
      </c>
      <c r="O692" s="146">
        <f t="shared" si="243"/>
        <v>0</v>
      </c>
      <c r="P692" s="147">
        <f t="shared" si="244"/>
        <v>1.8091999999999999</v>
      </c>
      <c r="Q692" s="147">
        <f t="shared" si="245"/>
        <v>1.7265999999999999</v>
      </c>
      <c r="R692" s="161" t="str">
        <f t="shared" si="246"/>
        <v>M</v>
      </c>
      <c r="S692" s="98"/>
      <c r="T692" s="185" t="str">
        <f t="shared" si="247"/>
        <v>A</v>
      </c>
      <c r="U692" s="147">
        <f t="shared" si="248"/>
        <v>2.3592</v>
      </c>
      <c r="V692" s="147">
        <f t="shared" si="249"/>
        <v>2.4222000000000001</v>
      </c>
      <c r="W692" s="147">
        <f t="shared" si="250"/>
        <v>2.4222000000000001</v>
      </c>
      <c r="X692" s="147">
        <f t="shared" si="251"/>
        <v>0</v>
      </c>
      <c r="Y692" s="104">
        <f t="shared" si="252"/>
        <v>6.3000000000000167E-2</v>
      </c>
      <c r="Z692" s="101">
        <f t="shared" si="253"/>
        <v>2.6703967446592137E-2</v>
      </c>
      <c r="AA692" s="8"/>
      <c r="AB692" s="8"/>
    </row>
    <row r="693" spans="1:28" x14ac:dyDescent="0.25">
      <c r="A693" s="172" t="s">
        <v>697</v>
      </c>
      <c r="B693" s="52" t="str">
        <f t="shared" si="231"/>
        <v>OTHER INFECTIOUS &amp; PARASITIC DISEASES DIAGNOSES W CC</v>
      </c>
      <c r="C693" s="49">
        <f t="shared" si="232"/>
        <v>25</v>
      </c>
      <c r="D693" s="49">
        <f t="shared" si="233"/>
        <v>0</v>
      </c>
      <c r="E693" s="49">
        <f t="shared" si="234"/>
        <v>18742</v>
      </c>
      <c r="F693" s="49">
        <f t="shared" si="235"/>
        <v>9466.73</v>
      </c>
      <c r="G693" s="158">
        <f t="shared" si="236"/>
        <v>4.4400000000000004</v>
      </c>
      <c r="H693" s="98"/>
      <c r="I693" s="207">
        <f t="shared" si="237"/>
        <v>23</v>
      </c>
      <c r="J693" s="108">
        <f t="shared" si="238"/>
        <v>16882.689999999999</v>
      </c>
      <c r="K693" s="108">
        <f t="shared" si="239"/>
        <v>7343.74</v>
      </c>
      <c r="L693" s="106">
        <f t="shared" si="240"/>
        <v>3.57</v>
      </c>
      <c r="M693" s="106">
        <f t="shared" si="241"/>
        <v>1.74</v>
      </c>
      <c r="N693" s="106">
        <f t="shared" si="242"/>
        <v>3.1</v>
      </c>
      <c r="O693" s="12">
        <f t="shared" si="243"/>
        <v>1</v>
      </c>
      <c r="P693" s="102">
        <f t="shared" si="244"/>
        <v>0.69420000000000004</v>
      </c>
      <c r="Q693" s="102">
        <f t="shared" si="245"/>
        <v>0.70879999999999999</v>
      </c>
      <c r="R693" s="160" t="str">
        <f t="shared" si="246"/>
        <v>A</v>
      </c>
      <c r="S693" s="98"/>
      <c r="T693" s="184" t="str">
        <f t="shared" si="247"/>
        <v>M</v>
      </c>
      <c r="U693" s="102">
        <f t="shared" si="248"/>
        <v>1.669</v>
      </c>
      <c r="V693" s="102">
        <f t="shared" si="249"/>
        <v>0.99439999999999995</v>
      </c>
      <c r="W693" s="102">
        <f t="shared" si="250"/>
        <v>0.99439999999999995</v>
      </c>
      <c r="X693" s="102">
        <f t="shared" si="251"/>
        <v>0</v>
      </c>
      <c r="Y693" s="103">
        <f t="shared" si="252"/>
        <v>-0.67460000000000009</v>
      </c>
      <c r="Z693" s="100">
        <f t="shared" si="253"/>
        <v>-0.40419412822049133</v>
      </c>
      <c r="AA693" s="8"/>
      <c r="AB693" s="8"/>
    </row>
    <row r="694" spans="1:28" x14ac:dyDescent="0.25">
      <c r="A694" s="172" t="s">
        <v>698</v>
      </c>
      <c r="B694" s="52" t="str">
        <f t="shared" si="231"/>
        <v>OTHER INFECTIOUS &amp; PARASITIC DISEASES DIAGNOSES W/O CC/MCC</v>
      </c>
      <c r="C694" s="49">
        <f t="shared" si="232"/>
        <v>12</v>
      </c>
      <c r="D694" s="49">
        <f t="shared" si="233"/>
        <v>5</v>
      </c>
      <c r="E694" s="49">
        <f t="shared" si="234"/>
        <v>15380.98</v>
      </c>
      <c r="F694" s="49">
        <f t="shared" si="235"/>
        <v>6197.02</v>
      </c>
      <c r="G694" s="158">
        <f t="shared" si="236"/>
        <v>4</v>
      </c>
      <c r="H694" s="98"/>
      <c r="I694" s="207">
        <f t="shared" si="237"/>
        <v>12</v>
      </c>
      <c r="J694" s="108">
        <f t="shared" si="238"/>
        <v>15380.98</v>
      </c>
      <c r="K694" s="108">
        <f t="shared" si="239"/>
        <v>6197.02</v>
      </c>
      <c r="L694" s="106">
        <f t="shared" si="240"/>
        <v>4</v>
      </c>
      <c r="M694" s="106">
        <f t="shared" si="241"/>
        <v>2.77</v>
      </c>
      <c r="N694" s="106">
        <f t="shared" si="242"/>
        <v>3.07</v>
      </c>
      <c r="O694" s="12">
        <f t="shared" si="243"/>
        <v>1</v>
      </c>
      <c r="P694" s="102">
        <f t="shared" si="244"/>
        <v>0.63239999999999996</v>
      </c>
      <c r="Q694" s="102">
        <f t="shared" si="245"/>
        <v>0.64580000000000004</v>
      </c>
      <c r="R694" s="160" t="str">
        <f t="shared" si="246"/>
        <v>A</v>
      </c>
      <c r="S694" s="98"/>
      <c r="T694" s="184" t="str">
        <f t="shared" si="247"/>
        <v>M</v>
      </c>
      <c r="U694" s="102">
        <f t="shared" si="248"/>
        <v>1.2422</v>
      </c>
      <c r="V694" s="102">
        <f t="shared" si="249"/>
        <v>0.90600000000000003</v>
      </c>
      <c r="W694" s="102">
        <f t="shared" si="250"/>
        <v>0.90600000000000003</v>
      </c>
      <c r="X694" s="102">
        <f t="shared" si="251"/>
        <v>0</v>
      </c>
      <c r="Y694" s="103">
        <f t="shared" si="252"/>
        <v>-0.33619999999999994</v>
      </c>
      <c r="Z694" s="100">
        <f t="shared" si="253"/>
        <v>-0.27064884881661566</v>
      </c>
      <c r="AA694" s="8"/>
      <c r="AB694" s="8"/>
    </row>
    <row r="695" spans="1:28" x14ac:dyDescent="0.25">
      <c r="A695" s="172" t="s">
        <v>699</v>
      </c>
      <c r="B695" s="52" t="str">
        <f t="shared" si="231"/>
        <v>SEPTICEMIA OR SEVERE SEPSIS W MV &gt;96 HOURS OR PERIPHERAL EXTRACORPOREAL MEMBRANE OXYGENATION (ECMO)</v>
      </c>
      <c r="C695" s="49">
        <f t="shared" si="232"/>
        <v>217</v>
      </c>
      <c r="D695" s="49">
        <f t="shared" si="233"/>
        <v>29</v>
      </c>
      <c r="E695" s="49">
        <f t="shared" si="234"/>
        <v>134248.48000000001</v>
      </c>
      <c r="F695" s="49">
        <f t="shared" si="235"/>
        <v>73243.199999999997</v>
      </c>
      <c r="G695" s="158">
        <f t="shared" si="236"/>
        <v>17.079999999999998</v>
      </c>
      <c r="H695" s="98"/>
      <c r="I695" s="207">
        <f t="shared" si="237"/>
        <v>214</v>
      </c>
      <c r="J695" s="108">
        <f t="shared" si="238"/>
        <v>130231.65</v>
      </c>
      <c r="K695" s="108">
        <f t="shared" si="239"/>
        <v>65325.9</v>
      </c>
      <c r="L695" s="106">
        <f t="shared" si="240"/>
        <v>16.510000000000002</v>
      </c>
      <c r="M695" s="106">
        <f t="shared" si="241"/>
        <v>8.7100000000000009</v>
      </c>
      <c r="N695" s="106">
        <f t="shared" si="242"/>
        <v>14.44</v>
      </c>
      <c r="O695" s="12">
        <f t="shared" si="243"/>
        <v>1</v>
      </c>
      <c r="P695" s="102">
        <f t="shared" si="244"/>
        <v>5.3548</v>
      </c>
      <c r="Q695" s="102">
        <f t="shared" si="245"/>
        <v>5.3315000000000001</v>
      </c>
      <c r="R695" s="160" t="str">
        <f t="shared" si="246"/>
        <v>A</v>
      </c>
      <c r="S695" s="98"/>
      <c r="T695" s="184" t="str">
        <f t="shared" si="247"/>
        <v>A</v>
      </c>
      <c r="U695" s="102">
        <f t="shared" si="248"/>
        <v>6.5514000000000001</v>
      </c>
      <c r="V695" s="102">
        <f t="shared" si="249"/>
        <v>7.4795999999999996</v>
      </c>
      <c r="W695" s="102">
        <f t="shared" si="250"/>
        <v>7.4795999999999996</v>
      </c>
      <c r="X695" s="102">
        <f t="shared" si="251"/>
        <v>0</v>
      </c>
      <c r="Y695" s="103">
        <f t="shared" si="252"/>
        <v>0.92819999999999947</v>
      </c>
      <c r="Z695" s="100">
        <f t="shared" si="253"/>
        <v>0.14167964099276481</v>
      </c>
      <c r="AA695" s="8"/>
      <c r="AB695" s="8"/>
    </row>
    <row r="696" spans="1:28" x14ac:dyDescent="0.25">
      <c r="A696" s="172" t="s">
        <v>700</v>
      </c>
      <c r="B696" s="52" t="str">
        <f t="shared" si="231"/>
        <v>SEPTICEMIA OR SEVERE SEPSIS W/O MV &gt;96 HOURS W MCC</v>
      </c>
      <c r="C696" s="49">
        <f t="shared" si="232"/>
        <v>2524</v>
      </c>
      <c r="D696" s="49">
        <f t="shared" si="233"/>
        <v>310</v>
      </c>
      <c r="E696" s="49">
        <f t="shared" si="234"/>
        <v>37999.870000000003</v>
      </c>
      <c r="F696" s="49">
        <f t="shared" si="235"/>
        <v>32352.29</v>
      </c>
      <c r="G696" s="158">
        <f t="shared" si="236"/>
        <v>6.97</v>
      </c>
      <c r="H696" s="98"/>
      <c r="I696" s="207">
        <f t="shared" si="237"/>
        <v>2476</v>
      </c>
      <c r="J696" s="108">
        <f t="shared" si="238"/>
        <v>35187.339999999997</v>
      </c>
      <c r="K696" s="108">
        <f t="shared" si="239"/>
        <v>24279.79</v>
      </c>
      <c r="L696" s="106">
        <f t="shared" si="240"/>
        <v>6.31</v>
      </c>
      <c r="M696" s="106">
        <f t="shared" si="241"/>
        <v>4.92</v>
      </c>
      <c r="N696" s="106">
        <f t="shared" si="242"/>
        <v>4.83</v>
      </c>
      <c r="O696" s="12">
        <f t="shared" si="243"/>
        <v>1</v>
      </c>
      <c r="P696" s="102">
        <f t="shared" si="244"/>
        <v>1.4468000000000001</v>
      </c>
      <c r="Q696" s="102">
        <f t="shared" si="245"/>
        <v>1.452</v>
      </c>
      <c r="R696" s="160" t="str">
        <f t="shared" si="246"/>
        <v>A</v>
      </c>
      <c r="S696" s="98"/>
      <c r="T696" s="184" t="str">
        <f t="shared" si="247"/>
        <v>A</v>
      </c>
      <c r="U696" s="102">
        <f t="shared" si="248"/>
        <v>2.0074000000000001</v>
      </c>
      <c r="V696" s="102">
        <f t="shared" si="249"/>
        <v>2.0369999999999999</v>
      </c>
      <c r="W696" s="102">
        <f t="shared" si="250"/>
        <v>2.0369999999999999</v>
      </c>
      <c r="X696" s="102">
        <f t="shared" si="251"/>
        <v>0</v>
      </c>
      <c r="Y696" s="103">
        <f t="shared" si="252"/>
        <v>2.9599999999999849E-2</v>
      </c>
      <c r="Z696" s="100">
        <f t="shared" si="253"/>
        <v>1.4745441865099058E-2</v>
      </c>
      <c r="AA696" s="8"/>
      <c r="AB696" s="8"/>
    </row>
    <row r="697" spans="1:28" x14ac:dyDescent="0.25">
      <c r="A697" s="174" t="s">
        <v>701</v>
      </c>
      <c r="B697" s="142" t="str">
        <f t="shared" si="231"/>
        <v>SEPTICEMIA OR SEVERE SEPSIS W/O MV &gt;96 HOURS W/O MCC</v>
      </c>
      <c r="C697" s="143">
        <f t="shared" si="232"/>
        <v>1362</v>
      </c>
      <c r="D697" s="143">
        <f t="shared" si="233"/>
        <v>62</v>
      </c>
      <c r="E697" s="143">
        <f t="shared" si="234"/>
        <v>19851.099999999999</v>
      </c>
      <c r="F697" s="143">
        <f t="shared" si="235"/>
        <v>13827.89</v>
      </c>
      <c r="G697" s="159">
        <f t="shared" si="236"/>
        <v>4.25</v>
      </c>
      <c r="H697" s="98"/>
      <c r="I697" s="208">
        <f t="shared" si="237"/>
        <v>1338</v>
      </c>
      <c r="J697" s="144">
        <f t="shared" si="238"/>
        <v>18792.04</v>
      </c>
      <c r="K697" s="144">
        <f t="shared" si="239"/>
        <v>11166.28</v>
      </c>
      <c r="L697" s="145">
        <f t="shared" si="240"/>
        <v>4.01</v>
      </c>
      <c r="M697" s="145">
        <f t="shared" si="241"/>
        <v>2.56</v>
      </c>
      <c r="N697" s="145">
        <f t="shared" si="242"/>
        <v>3.34</v>
      </c>
      <c r="O697" s="146">
        <f t="shared" si="243"/>
        <v>1</v>
      </c>
      <c r="P697" s="147">
        <f t="shared" si="244"/>
        <v>0.77270000000000005</v>
      </c>
      <c r="Q697" s="147">
        <f t="shared" si="245"/>
        <v>0.78910000000000002</v>
      </c>
      <c r="R697" s="161" t="str">
        <f t="shared" si="246"/>
        <v>A</v>
      </c>
      <c r="S697" s="98"/>
      <c r="T697" s="185" t="str">
        <f t="shared" si="247"/>
        <v>A</v>
      </c>
      <c r="U697" s="147">
        <f t="shared" si="248"/>
        <v>1.0680000000000001</v>
      </c>
      <c r="V697" s="147">
        <f t="shared" si="249"/>
        <v>1.107</v>
      </c>
      <c r="W697" s="147">
        <f t="shared" si="250"/>
        <v>1.107</v>
      </c>
      <c r="X697" s="147">
        <f t="shared" si="251"/>
        <v>0</v>
      </c>
      <c r="Y697" s="104">
        <f t="shared" si="252"/>
        <v>3.8999999999999924E-2</v>
      </c>
      <c r="Z697" s="101">
        <f t="shared" si="253"/>
        <v>3.6516853932584199E-2</v>
      </c>
      <c r="AA697" s="8"/>
      <c r="AB697" s="8"/>
    </row>
    <row r="698" spans="1:28" x14ac:dyDescent="0.25">
      <c r="A698" s="172" t="s">
        <v>702</v>
      </c>
      <c r="B698" s="52" t="str">
        <f t="shared" si="231"/>
        <v>O.R. PROCEDURE W PRINCIPAL DIAGNOSES OF MENTAL ILLNESS</v>
      </c>
      <c r="C698" s="49">
        <f t="shared" si="232"/>
        <v>10</v>
      </c>
      <c r="D698" s="49">
        <f t="shared" si="233"/>
        <v>3</v>
      </c>
      <c r="E698" s="49">
        <f t="shared" si="234"/>
        <v>41500</v>
      </c>
      <c r="F698" s="49">
        <f t="shared" si="235"/>
        <v>32247.69</v>
      </c>
      <c r="G698" s="158">
        <f t="shared" si="236"/>
        <v>11.5</v>
      </c>
      <c r="H698" s="98"/>
      <c r="I698" s="207">
        <f t="shared" si="237"/>
        <v>9</v>
      </c>
      <c r="J698" s="108">
        <f t="shared" si="238"/>
        <v>33170.050000000003</v>
      </c>
      <c r="K698" s="108">
        <f t="shared" si="239"/>
        <v>21484.37</v>
      </c>
      <c r="L698" s="106">
        <f t="shared" si="240"/>
        <v>14.8</v>
      </c>
      <c r="M698" s="106">
        <f t="shared" si="241"/>
        <v>8.31</v>
      </c>
      <c r="N698" s="106">
        <f t="shared" si="242"/>
        <v>7.2</v>
      </c>
      <c r="O698" s="12">
        <f t="shared" si="243"/>
        <v>0</v>
      </c>
      <c r="P698" s="102">
        <f t="shared" si="244"/>
        <v>1.3638999999999999</v>
      </c>
      <c r="Q698" s="102">
        <f t="shared" si="245"/>
        <v>3.3712</v>
      </c>
      <c r="R698" s="160" t="str">
        <f t="shared" si="246"/>
        <v>M</v>
      </c>
      <c r="S698" s="98"/>
      <c r="T698" s="184" t="str">
        <f t="shared" si="247"/>
        <v>M</v>
      </c>
      <c r="U698" s="102">
        <f t="shared" si="248"/>
        <v>5.5289000000000001</v>
      </c>
      <c r="V698" s="102">
        <f t="shared" si="249"/>
        <v>4.7294999999999998</v>
      </c>
      <c r="W698" s="102">
        <f t="shared" si="250"/>
        <v>4.7294999999999998</v>
      </c>
      <c r="X698" s="102">
        <f t="shared" si="251"/>
        <v>0</v>
      </c>
      <c r="Y698" s="103">
        <f t="shared" si="252"/>
        <v>-0.79940000000000033</v>
      </c>
      <c r="Z698" s="100">
        <f t="shared" si="253"/>
        <v>-0.14458572229557423</v>
      </c>
      <c r="AA698" s="8"/>
      <c r="AB698" s="8"/>
    </row>
    <row r="699" spans="1:28" x14ac:dyDescent="0.25">
      <c r="A699" s="172" t="s">
        <v>703</v>
      </c>
      <c r="B699" s="52" t="str">
        <f t="shared" si="231"/>
        <v>ACUTE ADJUSTMENT REACTION &amp; PSYCHOSOCIAL DYSFUNCTION</v>
      </c>
      <c r="C699" s="49">
        <f t="shared" si="232"/>
        <v>132</v>
      </c>
      <c r="D699" s="49">
        <f t="shared" si="233"/>
        <v>15</v>
      </c>
      <c r="E699" s="49">
        <f t="shared" si="234"/>
        <v>16005.46</v>
      </c>
      <c r="F699" s="49">
        <f t="shared" si="235"/>
        <v>11605.96</v>
      </c>
      <c r="G699" s="158">
        <f t="shared" si="236"/>
        <v>3.64</v>
      </c>
      <c r="H699" s="98"/>
      <c r="I699" s="207">
        <f t="shared" si="237"/>
        <v>129</v>
      </c>
      <c r="J699" s="108">
        <f t="shared" si="238"/>
        <v>14980.58</v>
      </c>
      <c r="K699" s="108">
        <f t="shared" si="239"/>
        <v>9539.49</v>
      </c>
      <c r="L699" s="106">
        <f t="shared" si="240"/>
        <v>3.36</v>
      </c>
      <c r="M699" s="106">
        <f t="shared" si="241"/>
        <v>2.41</v>
      </c>
      <c r="N699" s="106">
        <f t="shared" si="242"/>
        <v>2.65</v>
      </c>
      <c r="O699" s="12">
        <f t="shared" si="243"/>
        <v>1</v>
      </c>
      <c r="P699" s="102">
        <f t="shared" si="244"/>
        <v>0.61599999999999999</v>
      </c>
      <c r="Q699" s="102">
        <f t="shared" si="245"/>
        <v>0.62909999999999999</v>
      </c>
      <c r="R699" s="160" t="str">
        <f t="shared" si="246"/>
        <v>A</v>
      </c>
      <c r="S699" s="98"/>
      <c r="T699" s="184" t="str">
        <f t="shared" si="247"/>
        <v>A</v>
      </c>
      <c r="U699" s="102">
        <f t="shared" si="248"/>
        <v>0.92049999999999998</v>
      </c>
      <c r="V699" s="102">
        <f t="shared" si="249"/>
        <v>0.88260000000000005</v>
      </c>
      <c r="W699" s="102">
        <f t="shared" si="250"/>
        <v>0.88260000000000005</v>
      </c>
      <c r="X699" s="102">
        <f t="shared" si="251"/>
        <v>0</v>
      </c>
      <c r="Y699" s="103">
        <f t="shared" si="252"/>
        <v>-3.7899999999999934E-2</v>
      </c>
      <c r="Z699" s="100">
        <f t="shared" si="253"/>
        <v>-4.1173275393807642E-2</v>
      </c>
      <c r="AA699" s="8"/>
      <c r="AB699" s="8"/>
    </row>
    <row r="700" spans="1:28" x14ac:dyDescent="0.25">
      <c r="A700" s="172" t="s">
        <v>704</v>
      </c>
      <c r="B700" s="52" t="str">
        <f t="shared" si="231"/>
        <v>DEPRESSIVE NEUROSES</v>
      </c>
      <c r="C700" s="49">
        <f t="shared" si="232"/>
        <v>458</v>
      </c>
      <c r="D700" s="49">
        <f t="shared" si="233"/>
        <v>14</v>
      </c>
      <c r="E700" s="49">
        <f t="shared" si="234"/>
        <v>10209.73</v>
      </c>
      <c r="F700" s="49">
        <f t="shared" si="235"/>
        <v>6027.15</v>
      </c>
      <c r="G700" s="158">
        <f t="shared" si="236"/>
        <v>5.4</v>
      </c>
      <c r="H700" s="98"/>
      <c r="I700" s="207">
        <f t="shared" si="237"/>
        <v>445</v>
      </c>
      <c r="J700" s="108">
        <f t="shared" si="238"/>
        <v>9530.33</v>
      </c>
      <c r="K700" s="108">
        <f t="shared" si="239"/>
        <v>4510.1499999999996</v>
      </c>
      <c r="L700" s="106">
        <f t="shared" si="240"/>
        <v>5.0599999999999996</v>
      </c>
      <c r="M700" s="106">
        <f t="shared" si="241"/>
        <v>2.71</v>
      </c>
      <c r="N700" s="106">
        <f t="shared" si="242"/>
        <v>4.3600000000000003</v>
      </c>
      <c r="O700" s="12">
        <f t="shared" si="243"/>
        <v>1</v>
      </c>
      <c r="P700" s="102">
        <f t="shared" si="244"/>
        <v>0.39190000000000003</v>
      </c>
      <c r="Q700" s="102">
        <f t="shared" si="245"/>
        <v>0.4002</v>
      </c>
      <c r="R700" s="160" t="str">
        <f t="shared" si="246"/>
        <v>A</v>
      </c>
      <c r="S700" s="98"/>
      <c r="T700" s="184" t="str">
        <f t="shared" si="247"/>
        <v>A</v>
      </c>
      <c r="U700" s="102">
        <f t="shared" si="248"/>
        <v>0.54859999999999998</v>
      </c>
      <c r="V700" s="102">
        <f t="shared" si="249"/>
        <v>0.56140000000000001</v>
      </c>
      <c r="W700" s="102">
        <f t="shared" si="250"/>
        <v>0.56140000000000001</v>
      </c>
      <c r="X700" s="102">
        <f t="shared" si="251"/>
        <v>0</v>
      </c>
      <c r="Y700" s="103">
        <f t="shared" si="252"/>
        <v>1.2800000000000034E-2</v>
      </c>
      <c r="Z700" s="100">
        <f t="shared" si="253"/>
        <v>2.3332118118848038E-2</v>
      </c>
      <c r="AA700" s="8"/>
      <c r="AB700" s="8"/>
    </row>
    <row r="701" spans="1:28" x14ac:dyDescent="0.25">
      <c r="A701" s="172" t="s">
        <v>705</v>
      </c>
      <c r="B701" s="52" t="str">
        <f t="shared" si="231"/>
        <v>NEUROSES EXCEPT DEPRESSIVE</v>
      </c>
      <c r="C701" s="49">
        <f t="shared" si="232"/>
        <v>73</v>
      </c>
      <c r="D701" s="49">
        <f t="shared" si="233"/>
        <v>14</v>
      </c>
      <c r="E701" s="49">
        <f t="shared" si="234"/>
        <v>10692.44</v>
      </c>
      <c r="F701" s="49">
        <f t="shared" si="235"/>
        <v>6477.08</v>
      </c>
      <c r="G701" s="158">
        <f t="shared" si="236"/>
        <v>5.6</v>
      </c>
      <c r="H701" s="98"/>
      <c r="I701" s="207">
        <f t="shared" si="237"/>
        <v>71</v>
      </c>
      <c r="J701" s="108">
        <f t="shared" si="238"/>
        <v>10057.299999999999</v>
      </c>
      <c r="K701" s="108">
        <f t="shared" si="239"/>
        <v>5325.35</v>
      </c>
      <c r="L701" s="106">
        <f t="shared" si="240"/>
        <v>5.55</v>
      </c>
      <c r="M701" s="106">
        <f t="shared" si="241"/>
        <v>4.1500000000000004</v>
      </c>
      <c r="N701" s="106">
        <f t="shared" si="242"/>
        <v>4.34</v>
      </c>
      <c r="O701" s="12">
        <f t="shared" si="243"/>
        <v>1</v>
      </c>
      <c r="P701" s="102">
        <f t="shared" si="244"/>
        <v>0.41349999999999998</v>
      </c>
      <c r="Q701" s="102">
        <f t="shared" si="245"/>
        <v>0.42220000000000002</v>
      </c>
      <c r="R701" s="160" t="str">
        <f t="shared" si="246"/>
        <v>A</v>
      </c>
      <c r="S701" s="98"/>
      <c r="T701" s="184" t="str">
        <f t="shared" si="247"/>
        <v>A</v>
      </c>
      <c r="U701" s="102">
        <f t="shared" si="248"/>
        <v>0.69110000000000005</v>
      </c>
      <c r="V701" s="102">
        <f t="shared" si="249"/>
        <v>0.59230000000000005</v>
      </c>
      <c r="W701" s="102">
        <f t="shared" si="250"/>
        <v>0.59230000000000005</v>
      </c>
      <c r="X701" s="102">
        <f t="shared" si="251"/>
        <v>0</v>
      </c>
      <c r="Y701" s="103">
        <f t="shared" si="252"/>
        <v>-9.8799999999999999E-2</v>
      </c>
      <c r="Z701" s="100">
        <f t="shared" si="253"/>
        <v>-0.14296049775719866</v>
      </c>
      <c r="AA701" s="8"/>
      <c r="AB701" s="8"/>
    </row>
    <row r="702" spans="1:28" x14ac:dyDescent="0.25">
      <c r="A702" s="174" t="s">
        <v>706</v>
      </c>
      <c r="B702" s="142" t="str">
        <f t="shared" si="231"/>
        <v>DISORDERS OF PERSONALITY &amp; IMPULSE CONTROL</v>
      </c>
      <c r="C702" s="143">
        <f t="shared" si="232"/>
        <v>20</v>
      </c>
      <c r="D702" s="143">
        <f t="shared" si="233"/>
        <v>2</v>
      </c>
      <c r="E702" s="143">
        <f t="shared" si="234"/>
        <v>11440.15</v>
      </c>
      <c r="F702" s="143">
        <f t="shared" si="235"/>
        <v>8314.81</v>
      </c>
      <c r="G702" s="159">
        <f t="shared" si="236"/>
        <v>5.75</v>
      </c>
      <c r="H702" s="98"/>
      <c r="I702" s="208">
        <f t="shared" si="237"/>
        <v>19</v>
      </c>
      <c r="J702" s="144">
        <f t="shared" si="238"/>
        <v>9876.9599999999991</v>
      </c>
      <c r="K702" s="144">
        <f t="shared" si="239"/>
        <v>4889.09</v>
      </c>
      <c r="L702" s="145">
        <f t="shared" si="240"/>
        <v>5.1100000000000003</v>
      </c>
      <c r="M702" s="145">
        <f t="shared" si="241"/>
        <v>3.01</v>
      </c>
      <c r="N702" s="145">
        <f t="shared" si="242"/>
        <v>4.17</v>
      </c>
      <c r="O702" s="146">
        <f t="shared" si="243"/>
        <v>1</v>
      </c>
      <c r="P702" s="147">
        <f t="shared" si="244"/>
        <v>0.40610000000000002</v>
      </c>
      <c r="Q702" s="147">
        <f t="shared" si="245"/>
        <v>0.41470000000000001</v>
      </c>
      <c r="R702" s="161" t="str">
        <f t="shared" si="246"/>
        <v>A</v>
      </c>
      <c r="S702" s="98"/>
      <c r="T702" s="185" t="str">
        <f t="shared" si="247"/>
        <v>M</v>
      </c>
      <c r="U702" s="147">
        <f t="shared" si="248"/>
        <v>1.8540000000000001</v>
      </c>
      <c r="V702" s="147">
        <f t="shared" si="249"/>
        <v>0.58179999999999998</v>
      </c>
      <c r="W702" s="147">
        <f t="shared" si="250"/>
        <v>0.58179999999999998</v>
      </c>
      <c r="X702" s="147">
        <f t="shared" si="251"/>
        <v>0</v>
      </c>
      <c r="Y702" s="104">
        <f t="shared" si="252"/>
        <v>-1.2722000000000002</v>
      </c>
      <c r="Z702" s="101">
        <f t="shared" si="253"/>
        <v>-0.68619201725997847</v>
      </c>
      <c r="AA702" s="8"/>
      <c r="AB702" s="8"/>
    </row>
    <row r="703" spans="1:28" x14ac:dyDescent="0.25">
      <c r="A703" s="172" t="s">
        <v>707</v>
      </c>
      <c r="B703" s="52" t="str">
        <f t="shared" si="231"/>
        <v>ORGANIC DISTURBANCES &amp; INTELLECTUAL DISABILITY</v>
      </c>
      <c r="C703" s="49">
        <f t="shared" si="232"/>
        <v>76</v>
      </c>
      <c r="D703" s="49">
        <f t="shared" si="233"/>
        <v>2</v>
      </c>
      <c r="E703" s="49">
        <f t="shared" si="234"/>
        <v>11621.04</v>
      </c>
      <c r="F703" s="49">
        <f t="shared" si="235"/>
        <v>16409.71</v>
      </c>
      <c r="G703" s="158">
        <f t="shared" si="236"/>
        <v>5.22</v>
      </c>
      <c r="H703" s="98"/>
      <c r="I703" s="207">
        <f t="shared" si="237"/>
        <v>74</v>
      </c>
      <c r="J703" s="108">
        <f t="shared" si="238"/>
        <v>9379.2800000000007</v>
      </c>
      <c r="K703" s="108">
        <f t="shared" si="239"/>
        <v>7600.57</v>
      </c>
      <c r="L703" s="106">
        <f t="shared" si="240"/>
        <v>3.5</v>
      </c>
      <c r="M703" s="106">
        <f t="shared" si="241"/>
        <v>3.42</v>
      </c>
      <c r="N703" s="106">
        <f t="shared" si="242"/>
        <v>2.4500000000000002</v>
      </c>
      <c r="O703" s="12">
        <f t="shared" si="243"/>
        <v>1</v>
      </c>
      <c r="P703" s="102">
        <f t="shared" si="244"/>
        <v>0.3856</v>
      </c>
      <c r="Q703" s="102">
        <f t="shared" si="245"/>
        <v>0.39369999999999999</v>
      </c>
      <c r="R703" s="160" t="str">
        <f t="shared" si="246"/>
        <v>A</v>
      </c>
      <c r="S703" s="98"/>
      <c r="T703" s="184" t="str">
        <f t="shared" si="247"/>
        <v>A</v>
      </c>
      <c r="U703" s="102">
        <f t="shared" si="248"/>
        <v>0.44790000000000002</v>
      </c>
      <c r="V703" s="102">
        <f t="shared" si="249"/>
        <v>0.55230000000000001</v>
      </c>
      <c r="W703" s="102">
        <f t="shared" si="250"/>
        <v>0.55230000000000001</v>
      </c>
      <c r="X703" s="102">
        <f t="shared" si="251"/>
        <v>0</v>
      </c>
      <c r="Y703" s="103">
        <f t="shared" si="252"/>
        <v>0.10439999999999999</v>
      </c>
      <c r="Z703" s="100">
        <f t="shared" si="253"/>
        <v>0.23308774279973205</v>
      </c>
      <c r="AA703" s="8"/>
      <c r="AB703" s="8"/>
    </row>
    <row r="704" spans="1:28" x14ac:dyDescent="0.25">
      <c r="A704" s="172" t="s">
        <v>708</v>
      </c>
      <c r="B704" s="52" t="str">
        <f t="shared" si="231"/>
        <v>PSYCHOSES</v>
      </c>
      <c r="C704" s="49">
        <f t="shared" si="232"/>
        <v>2654</v>
      </c>
      <c r="D704" s="49">
        <f t="shared" si="233"/>
        <v>64</v>
      </c>
      <c r="E704" s="49">
        <f t="shared" si="234"/>
        <v>13084.08</v>
      </c>
      <c r="F704" s="49">
        <f t="shared" si="235"/>
        <v>9637.44</v>
      </c>
      <c r="G704" s="158">
        <f t="shared" si="236"/>
        <v>7.2</v>
      </c>
      <c r="H704" s="98"/>
      <c r="I704" s="207">
        <f t="shared" si="237"/>
        <v>2602</v>
      </c>
      <c r="J704" s="108">
        <f t="shared" si="238"/>
        <v>12181.69</v>
      </c>
      <c r="K704" s="108">
        <f t="shared" si="239"/>
        <v>6715.86</v>
      </c>
      <c r="L704" s="106">
        <f t="shared" si="240"/>
        <v>6.76</v>
      </c>
      <c r="M704" s="106">
        <f t="shared" si="241"/>
        <v>3.96</v>
      </c>
      <c r="N704" s="106">
        <f t="shared" si="242"/>
        <v>5.77</v>
      </c>
      <c r="O704" s="12">
        <f t="shared" si="243"/>
        <v>1</v>
      </c>
      <c r="P704" s="102">
        <f t="shared" si="244"/>
        <v>0.50090000000000001</v>
      </c>
      <c r="Q704" s="102">
        <f t="shared" si="245"/>
        <v>0.51149999999999995</v>
      </c>
      <c r="R704" s="160" t="str">
        <f t="shared" si="246"/>
        <v>A</v>
      </c>
      <c r="S704" s="98"/>
      <c r="T704" s="184" t="str">
        <f t="shared" si="247"/>
        <v>A</v>
      </c>
      <c r="U704" s="102">
        <f t="shared" si="248"/>
        <v>0.7742</v>
      </c>
      <c r="V704" s="102">
        <f t="shared" si="249"/>
        <v>0.71760000000000002</v>
      </c>
      <c r="W704" s="102">
        <f t="shared" si="250"/>
        <v>0.71760000000000002</v>
      </c>
      <c r="X704" s="102">
        <f t="shared" si="251"/>
        <v>0</v>
      </c>
      <c r="Y704" s="103">
        <f t="shared" si="252"/>
        <v>-5.6599999999999984E-2</v>
      </c>
      <c r="Z704" s="100">
        <f t="shared" si="253"/>
        <v>-7.3107724102299126E-2</v>
      </c>
      <c r="AA704" s="8"/>
      <c r="AB704" s="8"/>
    </row>
    <row r="705" spans="1:28" x14ac:dyDescent="0.25">
      <c r="A705" s="172" t="s">
        <v>709</v>
      </c>
      <c r="B705" s="52" t="str">
        <f t="shared" si="231"/>
        <v>BEHAVIORAL &amp; DEVELOPMENTAL DISORDERS</v>
      </c>
      <c r="C705" s="49">
        <f t="shared" si="232"/>
        <v>61</v>
      </c>
      <c r="D705" s="49">
        <f t="shared" si="233"/>
        <v>1</v>
      </c>
      <c r="E705" s="49">
        <f t="shared" si="234"/>
        <v>8762.2999999999993</v>
      </c>
      <c r="F705" s="49">
        <f t="shared" si="235"/>
        <v>3506.1</v>
      </c>
      <c r="G705" s="158">
        <f t="shared" si="236"/>
        <v>5.34</v>
      </c>
      <c r="H705" s="98"/>
      <c r="I705" s="207">
        <f t="shared" si="237"/>
        <v>60</v>
      </c>
      <c r="J705" s="108">
        <f t="shared" si="238"/>
        <v>8580.4699999999993</v>
      </c>
      <c r="K705" s="108">
        <f t="shared" si="239"/>
        <v>3237.42</v>
      </c>
      <c r="L705" s="106">
        <f t="shared" si="240"/>
        <v>5.32</v>
      </c>
      <c r="M705" s="106">
        <f t="shared" si="241"/>
        <v>2.69</v>
      </c>
      <c r="N705" s="106">
        <f t="shared" si="242"/>
        <v>4.62</v>
      </c>
      <c r="O705" s="12">
        <f t="shared" si="243"/>
        <v>1</v>
      </c>
      <c r="P705" s="102">
        <f t="shared" si="244"/>
        <v>0.3528</v>
      </c>
      <c r="Q705" s="102">
        <f t="shared" si="245"/>
        <v>0.36020000000000002</v>
      </c>
      <c r="R705" s="160" t="str">
        <f t="shared" si="246"/>
        <v>A</v>
      </c>
      <c r="S705" s="98"/>
      <c r="T705" s="184" t="str">
        <f t="shared" si="247"/>
        <v>M</v>
      </c>
      <c r="U705" s="102">
        <f t="shared" si="248"/>
        <v>1.6813</v>
      </c>
      <c r="V705" s="102">
        <f t="shared" si="249"/>
        <v>0.50529999999999997</v>
      </c>
      <c r="W705" s="102">
        <f t="shared" si="250"/>
        <v>0.50529999999999997</v>
      </c>
      <c r="X705" s="102">
        <f t="shared" si="251"/>
        <v>0</v>
      </c>
      <c r="Y705" s="103">
        <f t="shared" si="252"/>
        <v>-1.1760000000000002</v>
      </c>
      <c r="Z705" s="100">
        <f t="shared" si="253"/>
        <v>-0.69945875215606979</v>
      </c>
      <c r="AA705" s="8"/>
      <c r="AB705" s="8"/>
    </row>
    <row r="706" spans="1:28" x14ac:dyDescent="0.25">
      <c r="A706" s="172" t="s">
        <v>711</v>
      </c>
      <c r="B706" s="52" t="str">
        <f t="shared" si="231"/>
        <v>OTHER MENTAL DISORDER DIAGNOSES</v>
      </c>
      <c r="C706" s="49">
        <f t="shared" si="232"/>
        <v>4</v>
      </c>
      <c r="D706" s="49">
        <f t="shared" si="233"/>
        <v>1</v>
      </c>
      <c r="E706" s="49">
        <f t="shared" si="234"/>
        <v>4795.12</v>
      </c>
      <c r="F706" s="49">
        <f t="shared" si="235"/>
        <v>2598.36</v>
      </c>
      <c r="G706" s="158">
        <f t="shared" si="236"/>
        <v>1.5</v>
      </c>
      <c r="H706" s="98"/>
      <c r="I706" s="207">
        <f t="shared" si="237"/>
        <v>4</v>
      </c>
      <c r="J706" s="108">
        <f t="shared" si="238"/>
        <v>4795.12</v>
      </c>
      <c r="K706" s="108">
        <f t="shared" si="239"/>
        <v>2598.36</v>
      </c>
      <c r="L706" s="106">
        <f t="shared" si="240"/>
        <v>4.7</v>
      </c>
      <c r="M706" s="106">
        <f t="shared" si="241"/>
        <v>0.87</v>
      </c>
      <c r="N706" s="106">
        <f t="shared" si="242"/>
        <v>3</v>
      </c>
      <c r="O706" s="12">
        <f t="shared" si="243"/>
        <v>0</v>
      </c>
      <c r="P706" s="102">
        <f t="shared" si="244"/>
        <v>0.19719999999999999</v>
      </c>
      <c r="Q706" s="102">
        <f t="shared" si="245"/>
        <v>1.087</v>
      </c>
      <c r="R706" s="160" t="str">
        <f t="shared" si="246"/>
        <v>M</v>
      </c>
      <c r="S706" s="98"/>
      <c r="T706" s="184" t="str">
        <f t="shared" si="247"/>
        <v>M</v>
      </c>
      <c r="U706" s="102">
        <f t="shared" si="248"/>
        <v>1.6919999999999999</v>
      </c>
      <c r="V706" s="102">
        <f t="shared" si="249"/>
        <v>1.5249999999999999</v>
      </c>
      <c r="W706" s="102">
        <f t="shared" si="250"/>
        <v>1.5249999999999999</v>
      </c>
      <c r="X706" s="102">
        <f t="shared" si="251"/>
        <v>0</v>
      </c>
      <c r="Y706" s="103">
        <f t="shared" si="252"/>
        <v>-0.16700000000000004</v>
      </c>
      <c r="Z706" s="100">
        <f t="shared" si="253"/>
        <v>-9.8699763593380646E-2</v>
      </c>
      <c r="AA706" s="8"/>
      <c r="AB706" s="8"/>
    </row>
    <row r="707" spans="1:28" x14ac:dyDescent="0.25">
      <c r="A707" s="174" t="s">
        <v>712</v>
      </c>
      <c r="B707" s="142" t="str">
        <f t="shared" si="231"/>
        <v>ALCOHOL/DRUG ABUSE OR DEPENDENCE, LEFT AMA</v>
      </c>
      <c r="C707" s="143">
        <f t="shared" si="232"/>
        <v>257</v>
      </c>
      <c r="D707" s="143">
        <f t="shared" si="233"/>
        <v>0</v>
      </c>
      <c r="E707" s="143">
        <f t="shared" si="234"/>
        <v>8675.5400000000009</v>
      </c>
      <c r="F707" s="143">
        <f t="shared" si="235"/>
        <v>6855.23</v>
      </c>
      <c r="G707" s="159">
        <f t="shared" si="236"/>
        <v>2.4900000000000002</v>
      </c>
      <c r="H707" s="98"/>
      <c r="I707" s="208">
        <f t="shared" si="237"/>
        <v>250</v>
      </c>
      <c r="J707" s="144">
        <f t="shared" si="238"/>
        <v>7998.43</v>
      </c>
      <c r="K707" s="144">
        <f t="shared" si="239"/>
        <v>5606</v>
      </c>
      <c r="L707" s="145">
        <f t="shared" si="240"/>
        <v>2.2999999999999998</v>
      </c>
      <c r="M707" s="145">
        <f t="shared" si="241"/>
        <v>1.82</v>
      </c>
      <c r="N707" s="145">
        <f t="shared" si="242"/>
        <v>1.85</v>
      </c>
      <c r="O707" s="146">
        <f t="shared" si="243"/>
        <v>1</v>
      </c>
      <c r="P707" s="147">
        <f t="shared" si="244"/>
        <v>0.32890000000000003</v>
      </c>
      <c r="Q707" s="147">
        <f t="shared" si="245"/>
        <v>0.33579999999999999</v>
      </c>
      <c r="R707" s="161" t="str">
        <f t="shared" si="246"/>
        <v>A</v>
      </c>
      <c r="S707" s="98"/>
      <c r="T707" s="185" t="str">
        <f t="shared" si="247"/>
        <v>A</v>
      </c>
      <c r="U707" s="147">
        <f t="shared" si="248"/>
        <v>0.49309999999999998</v>
      </c>
      <c r="V707" s="147">
        <f t="shared" si="249"/>
        <v>0.47110000000000002</v>
      </c>
      <c r="W707" s="147">
        <f t="shared" si="250"/>
        <v>0.47110000000000002</v>
      </c>
      <c r="X707" s="147">
        <f t="shared" si="251"/>
        <v>0</v>
      </c>
      <c r="Y707" s="104">
        <f t="shared" si="252"/>
        <v>-2.1999999999999964E-2</v>
      </c>
      <c r="Z707" s="101">
        <f t="shared" si="253"/>
        <v>-4.4615696613262958E-2</v>
      </c>
      <c r="AA707" s="8"/>
      <c r="AB707" s="8"/>
    </row>
    <row r="708" spans="1:28" x14ac:dyDescent="0.25">
      <c r="A708" s="172" t="s">
        <v>713</v>
      </c>
      <c r="B708" s="52" t="str">
        <f t="shared" si="231"/>
        <v>ALCOHOL/DRUG ABUSE OR DEPENDENCE W REHABILITATION THERAPY</v>
      </c>
      <c r="C708" s="49">
        <f t="shared" si="232"/>
        <v>20</v>
      </c>
      <c r="D708" s="49">
        <f t="shared" si="233"/>
        <v>1</v>
      </c>
      <c r="E708" s="49">
        <f t="shared" si="234"/>
        <v>21387.07</v>
      </c>
      <c r="F708" s="49">
        <f t="shared" si="235"/>
        <v>16518.88</v>
      </c>
      <c r="G708" s="158">
        <f t="shared" si="236"/>
        <v>15.15</v>
      </c>
      <c r="H708" s="98"/>
      <c r="I708" s="207">
        <f t="shared" si="237"/>
        <v>19</v>
      </c>
      <c r="J708" s="108">
        <f t="shared" si="238"/>
        <v>19328.03</v>
      </c>
      <c r="K708" s="108">
        <f t="shared" si="239"/>
        <v>14228.22</v>
      </c>
      <c r="L708" s="106">
        <f t="shared" si="240"/>
        <v>14.47</v>
      </c>
      <c r="M708" s="106">
        <f t="shared" si="241"/>
        <v>11.31</v>
      </c>
      <c r="N708" s="106">
        <f t="shared" si="242"/>
        <v>9.58</v>
      </c>
      <c r="O708" s="12">
        <f t="shared" si="243"/>
        <v>1</v>
      </c>
      <c r="P708" s="102">
        <f t="shared" si="244"/>
        <v>0.79469999999999996</v>
      </c>
      <c r="Q708" s="102">
        <f t="shared" si="245"/>
        <v>1.8358000000000001</v>
      </c>
      <c r="R708" s="160" t="str">
        <f t="shared" si="246"/>
        <v>AP</v>
      </c>
      <c r="S708" s="98"/>
      <c r="T708" s="184" t="str">
        <f t="shared" si="247"/>
        <v>M</v>
      </c>
      <c r="U708" s="102">
        <f t="shared" si="248"/>
        <v>2.0958000000000001</v>
      </c>
      <c r="V708" s="102">
        <f t="shared" si="249"/>
        <v>2.5754000000000001</v>
      </c>
      <c r="W708" s="102">
        <f t="shared" si="250"/>
        <v>2.5754000000000001</v>
      </c>
      <c r="X708" s="102">
        <f t="shared" si="251"/>
        <v>0</v>
      </c>
      <c r="Y708" s="103">
        <f t="shared" si="252"/>
        <v>0.47960000000000003</v>
      </c>
      <c r="Z708" s="100">
        <f t="shared" si="253"/>
        <v>0.22883862964023285</v>
      </c>
      <c r="AA708" s="8"/>
      <c r="AB708" s="8"/>
    </row>
    <row r="709" spans="1:28" x14ac:dyDescent="0.25">
      <c r="A709" s="172" t="s">
        <v>714</v>
      </c>
      <c r="B709" s="52" t="str">
        <f t="shared" si="231"/>
        <v>ALCOHOL/DRUG ABUSE OR DEPENDENCE W/O REHABILITATION THERAPY W MCC</v>
      </c>
      <c r="C709" s="49">
        <f t="shared" si="232"/>
        <v>140</v>
      </c>
      <c r="D709" s="49">
        <f t="shared" si="233"/>
        <v>25</v>
      </c>
      <c r="E709" s="49">
        <f t="shared" si="234"/>
        <v>31042.57</v>
      </c>
      <c r="F709" s="49">
        <f t="shared" si="235"/>
        <v>25690.41</v>
      </c>
      <c r="G709" s="158">
        <f t="shared" si="236"/>
        <v>6.29</v>
      </c>
      <c r="H709" s="98"/>
      <c r="I709" s="207">
        <f t="shared" si="237"/>
        <v>138</v>
      </c>
      <c r="J709" s="108">
        <f t="shared" si="238"/>
        <v>29877.97</v>
      </c>
      <c r="K709" s="108">
        <f t="shared" si="239"/>
        <v>23971.279999999999</v>
      </c>
      <c r="L709" s="106">
        <f t="shared" si="240"/>
        <v>6.19</v>
      </c>
      <c r="M709" s="106">
        <f t="shared" si="241"/>
        <v>4.8499999999999996</v>
      </c>
      <c r="N709" s="106">
        <f t="shared" si="242"/>
        <v>4.51</v>
      </c>
      <c r="O709" s="12">
        <f t="shared" si="243"/>
        <v>1</v>
      </c>
      <c r="P709" s="102">
        <f t="shared" si="244"/>
        <v>1.2284999999999999</v>
      </c>
      <c r="Q709" s="102">
        <f t="shared" si="245"/>
        <v>1.1133999999999999</v>
      </c>
      <c r="R709" s="160" t="str">
        <f t="shared" si="246"/>
        <v>AP</v>
      </c>
      <c r="S709" s="98"/>
      <c r="T709" s="184" t="str">
        <f t="shared" si="247"/>
        <v>A</v>
      </c>
      <c r="U709" s="102">
        <f t="shared" si="248"/>
        <v>1.7801</v>
      </c>
      <c r="V709" s="102">
        <f t="shared" si="249"/>
        <v>1.5620000000000001</v>
      </c>
      <c r="W709" s="102">
        <f t="shared" si="250"/>
        <v>1.5620000000000001</v>
      </c>
      <c r="X709" s="102">
        <f t="shared" si="251"/>
        <v>0</v>
      </c>
      <c r="Y709" s="103">
        <f t="shared" si="252"/>
        <v>-0.21809999999999996</v>
      </c>
      <c r="Z709" s="100">
        <f t="shared" si="253"/>
        <v>-0.12252120667378234</v>
      </c>
      <c r="AA709" s="8"/>
      <c r="AB709" s="8"/>
    </row>
    <row r="710" spans="1:28" x14ac:dyDescent="0.25">
      <c r="A710" s="172" t="s">
        <v>715</v>
      </c>
      <c r="B710" s="52" t="str">
        <f t="shared" si="231"/>
        <v>ALCOHOL/DRUG ABUSE OR DEPENDENCE W/O REHABILITATION THERAPY W/O MCC</v>
      </c>
      <c r="C710" s="49">
        <f t="shared" si="232"/>
        <v>1092</v>
      </c>
      <c r="D710" s="49">
        <f t="shared" si="233"/>
        <v>245</v>
      </c>
      <c r="E710" s="49">
        <f t="shared" si="234"/>
        <v>12825.41</v>
      </c>
      <c r="F710" s="49">
        <f t="shared" si="235"/>
        <v>9327.68</v>
      </c>
      <c r="G710" s="158">
        <f t="shared" si="236"/>
        <v>5.28</v>
      </c>
      <c r="H710" s="98"/>
      <c r="I710" s="207">
        <f t="shared" si="237"/>
        <v>1071</v>
      </c>
      <c r="J710" s="108">
        <f t="shared" si="238"/>
        <v>12046.48</v>
      </c>
      <c r="K710" s="108">
        <f t="shared" si="239"/>
        <v>7471.93</v>
      </c>
      <c r="L710" s="106">
        <f t="shared" si="240"/>
        <v>5.12</v>
      </c>
      <c r="M710" s="106">
        <f t="shared" si="241"/>
        <v>4.05</v>
      </c>
      <c r="N710" s="106">
        <f t="shared" si="242"/>
        <v>4.07</v>
      </c>
      <c r="O710" s="12">
        <f t="shared" si="243"/>
        <v>1</v>
      </c>
      <c r="P710" s="102">
        <f t="shared" si="244"/>
        <v>0.49530000000000002</v>
      </c>
      <c r="Q710" s="102">
        <f t="shared" si="245"/>
        <v>0.50570000000000004</v>
      </c>
      <c r="R710" s="160" t="str">
        <f t="shared" si="246"/>
        <v>A</v>
      </c>
      <c r="S710" s="98"/>
      <c r="T710" s="184" t="str">
        <f t="shared" si="247"/>
        <v>A</v>
      </c>
      <c r="U710" s="102">
        <f t="shared" si="248"/>
        <v>0.72550000000000003</v>
      </c>
      <c r="V710" s="102">
        <f t="shared" si="249"/>
        <v>0.70940000000000003</v>
      </c>
      <c r="W710" s="102">
        <f t="shared" si="250"/>
        <v>0.70940000000000003</v>
      </c>
      <c r="X710" s="102">
        <f t="shared" si="251"/>
        <v>0</v>
      </c>
      <c r="Y710" s="103">
        <f t="shared" si="252"/>
        <v>-1.6100000000000003E-2</v>
      </c>
      <c r="Z710" s="100">
        <f t="shared" si="253"/>
        <v>-2.2191592005513443E-2</v>
      </c>
      <c r="AA710" s="8"/>
      <c r="AB710" s="8"/>
    </row>
    <row r="711" spans="1:28" x14ac:dyDescent="0.25">
      <c r="A711" s="172" t="s">
        <v>716</v>
      </c>
      <c r="B711" s="52" t="str">
        <f t="shared" si="231"/>
        <v>WOUND DEBRIDEMENTS FOR INJURIES W MCC</v>
      </c>
      <c r="C711" s="49">
        <f t="shared" si="232"/>
        <v>6</v>
      </c>
      <c r="D711" s="49">
        <f t="shared" si="233"/>
        <v>0</v>
      </c>
      <c r="E711" s="49">
        <f t="shared" si="234"/>
        <v>74798.64</v>
      </c>
      <c r="F711" s="49">
        <f t="shared" si="235"/>
        <v>51209.13</v>
      </c>
      <c r="G711" s="158">
        <f t="shared" si="236"/>
        <v>12.83</v>
      </c>
      <c r="H711" s="98"/>
      <c r="I711" s="207">
        <f t="shared" si="237"/>
        <v>6</v>
      </c>
      <c r="J711" s="108">
        <f t="shared" si="238"/>
        <v>74798.64</v>
      </c>
      <c r="K711" s="108">
        <f t="shared" si="239"/>
        <v>51209.13</v>
      </c>
      <c r="L711" s="106">
        <f t="shared" si="240"/>
        <v>13.7</v>
      </c>
      <c r="M711" s="106">
        <f t="shared" si="241"/>
        <v>10.81</v>
      </c>
      <c r="N711" s="106">
        <f t="shared" si="242"/>
        <v>9.1999999999999993</v>
      </c>
      <c r="O711" s="12">
        <f t="shared" si="243"/>
        <v>0</v>
      </c>
      <c r="P711" s="102">
        <f t="shared" si="244"/>
        <v>3.0754999999999999</v>
      </c>
      <c r="Q711" s="102">
        <f t="shared" si="245"/>
        <v>4.5593000000000004</v>
      </c>
      <c r="R711" s="160" t="str">
        <f t="shared" si="246"/>
        <v>M</v>
      </c>
      <c r="S711" s="98"/>
      <c r="T711" s="184" t="str">
        <f t="shared" si="247"/>
        <v>M</v>
      </c>
      <c r="U711" s="102">
        <f t="shared" si="248"/>
        <v>6.5427</v>
      </c>
      <c r="V711" s="102">
        <f t="shared" si="249"/>
        <v>6.3962000000000003</v>
      </c>
      <c r="W711" s="102">
        <f t="shared" si="250"/>
        <v>6.3962000000000003</v>
      </c>
      <c r="X711" s="102">
        <f t="shared" si="251"/>
        <v>0</v>
      </c>
      <c r="Y711" s="103">
        <f t="shared" si="252"/>
        <v>-0.14649999999999963</v>
      </c>
      <c r="Z711" s="100">
        <f t="shared" si="253"/>
        <v>-2.2391367478258154E-2</v>
      </c>
      <c r="AA711" s="8"/>
      <c r="AB711" s="8"/>
    </row>
    <row r="712" spans="1:28" x14ac:dyDescent="0.25">
      <c r="A712" s="174" t="s">
        <v>717</v>
      </c>
      <c r="B712" s="142" t="str">
        <f t="shared" ref="B712:B774" si="254">VLOOKUP($A712, Data_Tab, 6, FALSE)</f>
        <v>WOUND DEBRIDEMENTS FOR INJURIES W CC</v>
      </c>
      <c r="C712" s="143">
        <f t="shared" ref="C712:C774" si="255">VLOOKUP($A712, Data_Tab, 8, FALSE)</f>
        <v>26</v>
      </c>
      <c r="D712" s="143">
        <f t="shared" ref="D712:D774" si="256">VLOOKUP($A712, Data_Tab, 9, FALSE)</f>
        <v>2</v>
      </c>
      <c r="E712" s="143">
        <f t="shared" ref="E712:E774" si="257">VLOOKUP($A712, Data_Tab, 12, FALSE)</f>
        <v>32306.959999999999</v>
      </c>
      <c r="F712" s="143">
        <f t="shared" ref="F712:F774" si="258">VLOOKUP($A712, Data_Tab, 13, FALSE)</f>
        <v>24890.77</v>
      </c>
      <c r="G712" s="159">
        <f t="shared" ref="G712:G774" si="259">VLOOKUP($A712, Data_Tab, 14, FALSE)</f>
        <v>5.04</v>
      </c>
      <c r="H712" s="98"/>
      <c r="I712" s="208">
        <f t="shared" ref="I712:I774" si="260">VLOOKUP($A712, Data_Tab, 16, FALSE)</f>
        <v>25</v>
      </c>
      <c r="J712" s="144">
        <f t="shared" ref="J712:J774" si="261">VLOOKUP($A712, Data_Tab, 17, FALSE)</f>
        <v>28521.54</v>
      </c>
      <c r="K712" s="144">
        <f t="shared" ref="K712:K774" si="262">VLOOKUP($A712, Data_Tab, 18, FALSE)</f>
        <v>16485.38</v>
      </c>
      <c r="L712" s="145">
        <f t="shared" ref="L712:L774" si="263">VLOOKUP($A712, Data_Tab, 19, FALSE)</f>
        <v>4.4000000000000004</v>
      </c>
      <c r="M712" s="145">
        <f t="shared" ref="M712:M774" si="264">VLOOKUP($A712, Data_Tab, 20, FALSE)</f>
        <v>3.38</v>
      </c>
      <c r="N712" s="145">
        <f t="shared" ref="N712:N774" si="265">VLOOKUP($A712, Data_Tab, 21, FALSE)</f>
        <v>3.26</v>
      </c>
      <c r="O712" s="146">
        <f t="shared" ref="O712:O774" si="266">VLOOKUP($A712, Data_Tab, 22, FALSE)</f>
        <v>1</v>
      </c>
      <c r="P712" s="147">
        <f t="shared" ref="P712:P774" si="267">VLOOKUP($A712, Data_Tab, 23, FALSE)</f>
        <v>1.1727000000000001</v>
      </c>
      <c r="Q712" s="147">
        <f t="shared" ref="Q712:Q774" si="268">VLOOKUP($A712, Data_Tab, 32, FALSE)</f>
        <v>1.1974</v>
      </c>
      <c r="R712" s="161" t="str">
        <f t="shared" ref="R712:R774" si="269">VLOOKUP($A712, Data_Tab, 36, FALSE)</f>
        <v>A</v>
      </c>
      <c r="S712" s="98"/>
      <c r="T712" s="185" t="str">
        <f t="shared" ref="T712:T774" si="270">IFERROR(VLOOKUP($A712, Previous_Update, 5, FALSE), "")</f>
        <v>A</v>
      </c>
      <c r="U712" s="147">
        <f t="shared" ref="U712:U774" si="271">IFERROR(VLOOKUP($A712, Previous_Update, 4, FALSE), "")</f>
        <v>2.2063000000000001</v>
      </c>
      <c r="V712" s="147">
        <f t="shared" ref="V712:V774" si="272">IFERROR(VLOOKUP($A712, Data_Tab, 39, FALSE),"")</f>
        <v>1.6798</v>
      </c>
      <c r="W712" s="147">
        <f t="shared" si="250"/>
        <v>1.6798</v>
      </c>
      <c r="X712" s="147">
        <f t="shared" si="251"/>
        <v>0</v>
      </c>
      <c r="Y712" s="104">
        <f t="shared" si="252"/>
        <v>-0.52650000000000019</v>
      </c>
      <c r="Z712" s="101">
        <f t="shared" si="253"/>
        <v>-0.23863481847436893</v>
      </c>
      <c r="AA712" s="8"/>
      <c r="AB712" s="8"/>
    </row>
    <row r="713" spans="1:28" x14ac:dyDescent="0.25">
      <c r="A713" s="172" t="s">
        <v>718</v>
      </c>
      <c r="B713" s="52" t="str">
        <f t="shared" si="254"/>
        <v>WOUND DEBRIDEMENTS FOR INJURIES W/O CC/MCC</v>
      </c>
      <c r="C713" s="49">
        <f t="shared" si="255"/>
        <v>11</v>
      </c>
      <c r="D713" s="49">
        <f t="shared" si="256"/>
        <v>0</v>
      </c>
      <c r="E713" s="49">
        <f t="shared" si="257"/>
        <v>24861.09</v>
      </c>
      <c r="F713" s="49">
        <f t="shared" si="258"/>
        <v>16147.29</v>
      </c>
      <c r="G713" s="158">
        <f t="shared" si="259"/>
        <v>3.91</v>
      </c>
      <c r="H713" s="98"/>
      <c r="I713" s="207">
        <f t="shared" si="260"/>
        <v>10</v>
      </c>
      <c r="J713" s="108">
        <f t="shared" si="261"/>
        <v>20393.560000000001</v>
      </c>
      <c r="K713" s="108">
        <f t="shared" si="262"/>
        <v>8201.31</v>
      </c>
      <c r="L713" s="106">
        <f t="shared" si="263"/>
        <v>3.8</v>
      </c>
      <c r="M713" s="106">
        <f t="shared" si="264"/>
        <v>2.09</v>
      </c>
      <c r="N713" s="106">
        <f t="shared" si="265"/>
        <v>3.34</v>
      </c>
      <c r="O713" s="12">
        <f t="shared" si="266"/>
        <v>1</v>
      </c>
      <c r="P713" s="102">
        <f t="shared" si="267"/>
        <v>0.83850000000000002</v>
      </c>
      <c r="Q713" s="102">
        <f t="shared" si="268"/>
        <v>0.85619999999999996</v>
      </c>
      <c r="R713" s="160" t="str">
        <f t="shared" si="269"/>
        <v>A</v>
      </c>
      <c r="S713" s="98"/>
      <c r="T713" s="184" t="str">
        <f t="shared" si="270"/>
        <v>A</v>
      </c>
      <c r="U713" s="102">
        <f t="shared" si="271"/>
        <v>1.1158999999999999</v>
      </c>
      <c r="V713" s="102">
        <f t="shared" si="272"/>
        <v>1.2012</v>
      </c>
      <c r="W713" s="102">
        <f t="shared" ref="W713:W767" si="273">IF(R713 = "Z", Q713, ROUND(Q713 * $W$5, 4))</f>
        <v>1.2012</v>
      </c>
      <c r="X713" s="102">
        <f t="shared" ref="X713:X767" si="274">W713 - V713</f>
        <v>0</v>
      </c>
      <c r="Y713" s="103">
        <f t="shared" ref="Y713:Y766" si="275">IF(U713 &lt;&gt; "", IF(V713 &lt;&gt; "", V713 - U713, ""), "")</f>
        <v>8.5300000000000153E-2</v>
      </c>
      <c r="Z713" s="100">
        <f t="shared" ref="Z713:Z768" si="276">IF(Y713 = "", "", Y713 / U713)</f>
        <v>7.6440541267138784E-2</v>
      </c>
      <c r="AA713" s="8"/>
      <c r="AB713" s="8"/>
    </row>
    <row r="714" spans="1:28" x14ac:dyDescent="0.25">
      <c r="A714" s="172" t="s">
        <v>719</v>
      </c>
      <c r="B714" s="52" t="str">
        <f t="shared" si="254"/>
        <v>SKIN GRAFTS FOR INJURIES W CC/MCC</v>
      </c>
      <c r="C714" s="49">
        <f t="shared" si="255"/>
        <v>10</v>
      </c>
      <c r="D714" s="49">
        <f t="shared" si="256"/>
        <v>1</v>
      </c>
      <c r="E714" s="49">
        <f t="shared" si="257"/>
        <v>63239.11</v>
      </c>
      <c r="F714" s="49">
        <f t="shared" si="258"/>
        <v>56049.23</v>
      </c>
      <c r="G714" s="158">
        <f t="shared" si="259"/>
        <v>9.9</v>
      </c>
      <c r="H714" s="98"/>
      <c r="I714" s="207">
        <f t="shared" si="260"/>
        <v>9</v>
      </c>
      <c r="J714" s="108">
        <f t="shared" si="261"/>
        <v>46613.52</v>
      </c>
      <c r="K714" s="108">
        <f t="shared" si="262"/>
        <v>26953.15</v>
      </c>
      <c r="L714" s="106">
        <f t="shared" si="263"/>
        <v>9.8000000000000007</v>
      </c>
      <c r="M714" s="106">
        <f t="shared" si="264"/>
        <v>4.4800000000000004</v>
      </c>
      <c r="N714" s="106">
        <f t="shared" si="265"/>
        <v>6.7</v>
      </c>
      <c r="O714" s="12">
        <f t="shared" si="266"/>
        <v>0</v>
      </c>
      <c r="P714" s="102">
        <f t="shared" si="267"/>
        <v>1.9166000000000001</v>
      </c>
      <c r="Q714" s="102">
        <f t="shared" si="268"/>
        <v>3.2942</v>
      </c>
      <c r="R714" s="160" t="str">
        <f t="shared" si="269"/>
        <v>M</v>
      </c>
      <c r="S714" s="98"/>
      <c r="T714" s="184" t="str">
        <f t="shared" si="270"/>
        <v>M</v>
      </c>
      <c r="U714" s="102">
        <f t="shared" si="271"/>
        <v>5.12</v>
      </c>
      <c r="V714" s="102">
        <f t="shared" si="272"/>
        <v>4.6214000000000004</v>
      </c>
      <c r="W714" s="102">
        <f t="shared" si="273"/>
        <v>4.6214000000000004</v>
      </c>
      <c r="X714" s="102">
        <f t="shared" si="274"/>
        <v>0</v>
      </c>
      <c r="Y714" s="103">
        <f t="shared" si="275"/>
        <v>-0.49859999999999971</v>
      </c>
      <c r="Z714" s="100">
        <f t="shared" si="276"/>
        <v>-9.7382812499999943E-2</v>
      </c>
      <c r="AA714" s="8"/>
      <c r="AB714" s="8"/>
    </row>
    <row r="715" spans="1:28" x14ac:dyDescent="0.25">
      <c r="A715" s="172" t="s">
        <v>720</v>
      </c>
      <c r="B715" s="52" t="str">
        <f t="shared" si="254"/>
        <v>SKIN GRAFTS FOR INJURIES W/O CC/MCC</v>
      </c>
      <c r="C715" s="49">
        <f t="shared" si="255"/>
        <v>1</v>
      </c>
      <c r="D715" s="49">
        <f t="shared" si="256"/>
        <v>0</v>
      </c>
      <c r="E715" s="49">
        <f t="shared" si="257"/>
        <v>72119.759999999995</v>
      </c>
      <c r="F715" s="49">
        <f t="shared" si="258"/>
        <v>0</v>
      </c>
      <c r="G715" s="158">
        <f t="shared" si="259"/>
        <v>7</v>
      </c>
      <c r="H715" s="98"/>
      <c r="I715" s="207">
        <f t="shared" si="260"/>
        <v>1</v>
      </c>
      <c r="J715" s="108">
        <f t="shared" si="261"/>
        <v>72119.759999999995</v>
      </c>
      <c r="K715" s="108">
        <f t="shared" si="262"/>
        <v>0</v>
      </c>
      <c r="L715" s="106">
        <f t="shared" si="263"/>
        <v>4.8</v>
      </c>
      <c r="M715" s="106">
        <f t="shared" si="264"/>
        <v>0</v>
      </c>
      <c r="N715" s="106">
        <f t="shared" si="265"/>
        <v>3.5</v>
      </c>
      <c r="O715" s="12">
        <f t="shared" si="266"/>
        <v>0</v>
      </c>
      <c r="P715" s="102">
        <f t="shared" si="267"/>
        <v>0</v>
      </c>
      <c r="Q715" s="102">
        <f t="shared" si="268"/>
        <v>1.8065</v>
      </c>
      <c r="R715" s="160" t="str">
        <f t="shared" si="269"/>
        <v>M</v>
      </c>
      <c r="S715" s="98"/>
      <c r="T715" s="184" t="str">
        <f t="shared" si="270"/>
        <v>M</v>
      </c>
      <c r="U715" s="102">
        <f t="shared" si="271"/>
        <v>2.302</v>
      </c>
      <c r="V715" s="102">
        <f t="shared" si="272"/>
        <v>2.5343</v>
      </c>
      <c r="W715" s="102">
        <f t="shared" si="273"/>
        <v>2.5343</v>
      </c>
      <c r="X715" s="102">
        <f t="shared" si="274"/>
        <v>0</v>
      </c>
      <c r="Y715" s="103">
        <f t="shared" si="275"/>
        <v>0.23229999999999995</v>
      </c>
      <c r="Z715" s="100">
        <f t="shared" si="276"/>
        <v>0.1009122502172024</v>
      </c>
      <c r="AA715" s="8"/>
      <c r="AB715" s="8"/>
    </row>
    <row r="716" spans="1:28" x14ac:dyDescent="0.25">
      <c r="A716" s="172" t="s">
        <v>721</v>
      </c>
      <c r="B716" s="52" t="str">
        <f t="shared" si="254"/>
        <v>HAND PROCEDURES FOR INJURIES</v>
      </c>
      <c r="C716" s="49">
        <f t="shared" si="255"/>
        <v>18</v>
      </c>
      <c r="D716" s="49">
        <f t="shared" si="256"/>
        <v>0</v>
      </c>
      <c r="E716" s="49">
        <f t="shared" si="257"/>
        <v>46794.49</v>
      </c>
      <c r="F716" s="49">
        <f t="shared" si="258"/>
        <v>43554.28</v>
      </c>
      <c r="G716" s="158">
        <f t="shared" si="259"/>
        <v>5.22</v>
      </c>
      <c r="H716" s="98"/>
      <c r="I716" s="207">
        <f t="shared" si="260"/>
        <v>16</v>
      </c>
      <c r="J716" s="108">
        <f t="shared" si="261"/>
        <v>32513.69</v>
      </c>
      <c r="K716" s="108">
        <f t="shared" si="262"/>
        <v>17124.53</v>
      </c>
      <c r="L716" s="106">
        <f t="shared" si="263"/>
        <v>4.13</v>
      </c>
      <c r="M716" s="106">
        <f t="shared" si="264"/>
        <v>2.42</v>
      </c>
      <c r="N716" s="106">
        <f t="shared" si="265"/>
        <v>3.36</v>
      </c>
      <c r="O716" s="12">
        <f t="shared" si="266"/>
        <v>1</v>
      </c>
      <c r="P716" s="102">
        <f t="shared" si="267"/>
        <v>1.3369</v>
      </c>
      <c r="Q716" s="102">
        <f t="shared" si="268"/>
        <v>1.3652</v>
      </c>
      <c r="R716" s="160" t="str">
        <f t="shared" si="269"/>
        <v>A</v>
      </c>
      <c r="S716" s="98"/>
      <c r="T716" s="184" t="str">
        <f t="shared" si="270"/>
        <v>M</v>
      </c>
      <c r="U716" s="102">
        <f t="shared" si="271"/>
        <v>2.6255999999999999</v>
      </c>
      <c r="V716" s="102">
        <f t="shared" si="272"/>
        <v>1.9152</v>
      </c>
      <c r="W716" s="102">
        <f t="shared" si="273"/>
        <v>1.9152</v>
      </c>
      <c r="X716" s="102">
        <f t="shared" si="274"/>
        <v>0</v>
      </c>
      <c r="Y716" s="103">
        <f t="shared" si="275"/>
        <v>-0.71039999999999992</v>
      </c>
      <c r="Z716" s="100">
        <f t="shared" si="276"/>
        <v>-0.2705667276051188</v>
      </c>
      <c r="AA716" s="8"/>
      <c r="AB716" s="8"/>
    </row>
    <row r="717" spans="1:28" x14ac:dyDescent="0.25">
      <c r="A717" s="174" t="s">
        <v>722</v>
      </c>
      <c r="B717" s="142" t="str">
        <f t="shared" si="254"/>
        <v>OTHER O.R. PROCEDURES FOR INJURIES W MCC</v>
      </c>
      <c r="C717" s="143">
        <f t="shared" si="255"/>
        <v>49</v>
      </c>
      <c r="D717" s="143">
        <f t="shared" si="256"/>
        <v>6</v>
      </c>
      <c r="E717" s="143">
        <f t="shared" si="257"/>
        <v>88418.95</v>
      </c>
      <c r="F717" s="143">
        <f t="shared" si="258"/>
        <v>68850.399999999994</v>
      </c>
      <c r="G717" s="159">
        <f t="shared" si="259"/>
        <v>11.04</v>
      </c>
      <c r="H717" s="98"/>
      <c r="I717" s="208">
        <f t="shared" si="260"/>
        <v>44</v>
      </c>
      <c r="J717" s="144">
        <f t="shared" si="261"/>
        <v>68772.27</v>
      </c>
      <c r="K717" s="144">
        <f t="shared" si="262"/>
        <v>37644.26</v>
      </c>
      <c r="L717" s="145">
        <f t="shared" si="263"/>
        <v>8.5</v>
      </c>
      <c r="M717" s="145">
        <f t="shared" si="264"/>
        <v>5.96</v>
      </c>
      <c r="N717" s="145">
        <f t="shared" si="265"/>
        <v>6.99</v>
      </c>
      <c r="O717" s="146">
        <f t="shared" si="266"/>
        <v>1</v>
      </c>
      <c r="P717" s="147">
        <f t="shared" si="267"/>
        <v>2.8277000000000001</v>
      </c>
      <c r="Q717" s="147">
        <f t="shared" si="268"/>
        <v>2.6536</v>
      </c>
      <c r="R717" s="161" t="str">
        <f t="shared" si="269"/>
        <v>A</v>
      </c>
      <c r="S717" s="98"/>
      <c r="T717" s="185" t="str">
        <f t="shared" si="270"/>
        <v>A</v>
      </c>
      <c r="U717" s="147">
        <f t="shared" si="271"/>
        <v>5.0259999999999998</v>
      </c>
      <c r="V717" s="147">
        <f t="shared" si="272"/>
        <v>3.7227000000000001</v>
      </c>
      <c r="W717" s="147">
        <f t="shared" si="273"/>
        <v>3.7227000000000001</v>
      </c>
      <c r="X717" s="147">
        <f t="shared" si="274"/>
        <v>0</v>
      </c>
      <c r="Y717" s="104">
        <f t="shared" si="275"/>
        <v>-1.3032999999999997</v>
      </c>
      <c r="Z717" s="101">
        <f t="shared" si="276"/>
        <v>-0.25931157978511732</v>
      </c>
      <c r="AA717" s="8"/>
      <c r="AB717" s="8"/>
    </row>
    <row r="718" spans="1:28" x14ac:dyDescent="0.25">
      <c r="A718" s="172" t="s">
        <v>723</v>
      </c>
      <c r="B718" s="52" t="str">
        <f t="shared" si="254"/>
        <v>OTHER O.R. PROCEDURES FOR INJURIES W CC</v>
      </c>
      <c r="C718" s="49">
        <f t="shared" si="255"/>
        <v>89</v>
      </c>
      <c r="D718" s="49">
        <f t="shared" si="256"/>
        <v>3</v>
      </c>
      <c r="E718" s="49">
        <f t="shared" si="257"/>
        <v>36300.050000000003</v>
      </c>
      <c r="F718" s="49">
        <f t="shared" si="258"/>
        <v>18196.580000000002</v>
      </c>
      <c r="G718" s="158">
        <f t="shared" si="259"/>
        <v>4.13</v>
      </c>
      <c r="H718" s="98"/>
      <c r="I718" s="207">
        <f t="shared" si="260"/>
        <v>87</v>
      </c>
      <c r="J718" s="108">
        <f t="shared" si="261"/>
        <v>34604.410000000003</v>
      </c>
      <c r="K718" s="108">
        <f t="shared" si="262"/>
        <v>14503.19</v>
      </c>
      <c r="L718" s="106">
        <f t="shared" si="263"/>
        <v>4.0999999999999996</v>
      </c>
      <c r="M718" s="106">
        <f t="shared" si="264"/>
        <v>2.35</v>
      </c>
      <c r="N718" s="106">
        <f t="shared" si="265"/>
        <v>3.36</v>
      </c>
      <c r="O718" s="12">
        <f t="shared" si="266"/>
        <v>1</v>
      </c>
      <c r="P718" s="102">
        <f t="shared" si="267"/>
        <v>1.4228000000000001</v>
      </c>
      <c r="Q718" s="102">
        <f t="shared" si="268"/>
        <v>1.4528000000000001</v>
      </c>
      <c r="R718" s="160" t="str">
        <f t="shared" si="269"/>
        <v>A</v>
      </c>
      <c r="S718" s="98"/>
      <c r="T718" s="184" t="str">
        <f t="shared" si="270"/>
        <v>A</v>
      </c>
      <c r="U718" s="102">
        <f t="shared" si="271"/>
        <v>1.9121999999999999</v>
      </c>
      <c r="V718" s="102">
        <f t="shared" si="272"/>
        <v>2.0381</v>
      </c>
      <c r="W718" s="102">
        <f t="shared" si="273"/>
        <v>2.0381</v>
      </c>
      <c r="X718" s="102">
        <f t="shared" si="274"/>
        <v>0</v>
      </c>
      <c r="Y718" s="103">
        <f t="shared" si="275"/>
        <v>0.12590000000000012</v>
      </c>
      <c r="Z718" s="100">
        <f t="shared" si="276"/>
        <v>6.5840393264302965E-2</v>
      </c>
      <c r="AA718" s="8"/>
      <c r="AB718" s="8"/>
    </row>
    <row r="719" spans="1:28" x14ac:dyDescent="0.25">
      <c r="A719" s="172" t="s">
        <v>724</v>
      </c>
      <c r="B719" s="52" t="str">
        <f t="shared" si="254"/>
        <v>OTHER O.R. PROCEDURES FOR INJURIES W/O CC/MCC</v>
      </c>
      <c r="C719" s="49">
        <f t="shared" si="255"/>
        <v>56</v>
      </c>
      <c r="D719" s="49">
        <f t="shared" si="256"/>
        <v>1</v>
      </c>
      <c r="E719" s="49">
        <f t="shared" si="257"/>
        <v>25845.05</v>
      </c>
      <c r="F719" s="49">
        <f t="shared" si="258"/>
        <v>21149.25</v>
      </c>
      <c r="G719" s="158">
        <f t="shared" si="259"/>
        <v>3</v>
      </c>
      <c r="H719" s="98"/>
      <c r="I719" s="207">
        <f t="shared" si="260"/>
        <v>53</v>
      </c>
      <c r="J719" s="108">
        <f t="shared" si="261"/>
        <v>21346.69</v>
      </c>
      <c r="K719" s="108">
        <f t="shared" si="262"/>
        <v>9691.64</v>
      </c>
      <c r="L719" s="106">
        <f t="shared" si="263"/>
        <v>2.68</v>
      </c>
      <c r="M719" s="106">
        <f t="shared" si="264"/>
        <v>1.8</v>
      </c>
      <c r="N719" s="106">
        <f t="shared" si="265"/>
        <v>2.17</v>
      </c>
      <c r="O719" s="12">
        <f t="shared" si="266"/>
        <v>1</v>
      </c>
      <c r="P719" s="102">
        <f t="shared" si="267"/>
        <v>0.87770000000000004</v>
      </c>
      <c r="Q719" s="102">
        <f t="shared" si="268"/>
        <v>0.8962</v>
      </c>
      <c r="R719" s="160" t="str">
        <f t="shared" si="269"/>
        <v>A</v>
      </c>
      <c r="S719" s="98"/>
      <c r="T719" s="184" t="str">
        <f t="shared" si="270"/>
        <v>A</v>
      </c>
      <c r="U719" s="102">
        <f t="shared" si="271"/>
        <v>1.3942000000000001</v>
      </c>
      <c r="V719" s="102">
        <f t="shared" si="272"/>
        <v>1.2573000000000001</v>
      </c>
      <c r="W719" s="102">
        <f t="shared" si="273"/>
        <v>1.2573000000000001</v>
      </c>
      <c r="X719" s="102">
        <f t="shared" si="274"/>
        <v>0</v>
      </c>
      <c r="Y719" s="103">
        <f t="shared" si="275"/>
        <v>-0.13690000000000002</v>
      </c>
      <c r="Z719" s="100">
        <f t="shared" si="276"/>
        <v>-9.8192511834743951E-2</v>
      </c>
      <c r="AA719" s="8"/>
      <c r="AB719" s="8"/>
    </row>
    <row r="720" spans="1:28" x14ac:dyDescent="0.25">
      <c r="A720" s="172" t="s">
        <v>725</v>
      </c>
      <c r="B720" s="52" t="str">
        <f t="shared" si="254"/>
        <v>TRAUMATIC INJURY W MCC</v>
      </c>
      <c r="C720" s="49">
        <f t="shared" si="255"/>
        <v>3</v>
      </c>
      <c r="D720" s="49">
        <f t="shared" si="256"/>
        <v>1</v>
      </c>
      <c r="E720" s="49">
        <f t="shared" si="257"/>
        <v>27453.4</v>
      </c>
      <c r="F720" s="49">
        <f t="shared" si="258"/>
        <v>4292.25</v>
      </c>
      <c r="G720" s="158">
        <f t="shared" si="259"/>
        <v>3</v>
      </c>
      <c r="H720" s="98"/>
      <c r="I720" s="207">
        <f t="shared" si="260"/>
        <v>3</v>
      </c>
      <c r="J720" s="108">
        <f t="shared" si="261"/>
        <v>27453.4</v>
      </c>
      <c r="K720" s="108">
        <f t="shared" si="262"/>
        <v>4292.25</v>
      </c>
      <c r="L720" s="106">
        <f t="shared" si="263"/>
        <v>5.2</v>
      </c>
      <c r="M720" s="106">
        <f t="shared" si="264"/>
        <v>0.82</v>
      </c>
      <c r="N720" s="106">
        <f t="shared" si="265"/>
        <v>3.6</v>
      </c>
      <c r="O720" s="12">
        <f t="shared" si="266"/>
        <v>0</v>
      </c>
      <c r="P720" s="102">
        <f t="shared" si="267"/>
        <v>1.1288</v>
      </c>
      <c r="Q720" s="102">
        <f t="shared" si="268"/>
        <v>1.5029999999999999</v>
      </c>
      <c r="R720" s="160" t="str">
        <f t="shared" si="269"/>
        <v>M</v>
      </c>
      <c r="S720" s="98"/>
      <c r="T720" s="184" t="str">
        <f t="shared" si="270"/>
        <v>M</v>
      </c>
      <c r="U720" s="102">
        <f t="shared" si="271"/>
        <v>2.1734</v>
      </c>
      <c r="V720" s="102">
        <f t="shared" si="272"/>
        <v>2.1086</v>
      </c>
      <c r="W720" s="102">
        <f t="shared" si="273"/>
        <v>2.1086</v>
      </c>
      <c r="X720" s="102">
        <f t="shared" si="274"/>
        <v>0</v>
      </c>
      <c r="Y720" s="103">
        <f t="shared" si="275"/>
        <v>-6.4799999999999969E-2</v>
      </c>
      <c r="Z720" s="100">
        <f t="shared" si="276"/>
        <v>-2.9815036348578249E-2</v>
      </c>
      <c r="AA720" s="8"/>
      <c r="AB720" s="8"/>
    </row>
    <row r="721" spans="1:28" x14ac:dyDescent="0.25">
      <c r="A721" s="172" t="s">
        <v>726</v>
      </c>
      <c r="B721" s="52" t="str">
        <f t="shared" si="254"/>
        <v>TRAUMATIC INJURY W/O MCC</v>
      </c>
      <c r="C721" s="49">
        <f t="shared" si="255"/>
        <v>30</v>
      </c>
      <c r="D721" s="49">
        <f t="shared" si="256"/>
        <v>2</v>
      </c>
      <c r="E721" s="49">
        <f t="shared" si="257"/>
        <v>16530.400000000001</v>
      </c>
      <c r="F721" s="49">
        <f t="shared" si="258"/>
        <v>9869.34</v>
      </c>
      <c r="G721" s="158">
        <f t="shared" si="259"/>
        <v>2.93</v>
      </c>
      <c r="H721" s="98"/>
      <c r="I721" s="207">
        <f t="shared" si="260"/>
        <v>29</v>
      </c>
      <c r="J721" s="108">
        <f t="shared" si="261"/>
        <v>15336.88</v>
      </c>
      <c r="K721" s="108">
        <f t="shared" si="262"/>
        <v>7617.62</v>
      </c>
      <c r="L721" s="106">
        <f t="shared" si="263"/>
        <v>2.72</v>
      </c>
      <c r="M721" s="106">
        <f t="shared" si="264"/>
        <v>3.83</v>
      </c>
      <c r="N721" s="106">
        <f t="shared" si="265"/>
        <v>1.92</v>
      </c>
      <c r="O721" s="12">
        <f t="shared" si="266"/>
        <v>1</v>
      </c>
      <c r="P721" s="102">
        <f t="shared" si="267"/>
        <v>0.63060000000000005</v>
      </c>
      <c r="Q721" s="102">
        <f t="shared" si="268"/>
        <v>0.64390000000000003</v>
      </c>
      <c r="R721" s="160" t="str">
        <f t="shared" si="269"/>
        <v>A</v>
      </c>
      <c r="S721" s="98"/>
      <c r="T721" s="184" t="str">
        <f t="shared" si="270"/>
        <v>A</v>
      </c>
      <c r="U721" s="102">
        <f t="shared" si="271"/>
        <v>0.61609999999999998</v>
      </c>
      <c r="V721" s="102">
        <f t="shared" si="272"/>
        <v>0.90329999999999999</v>
      </c>
      <c r="W721" s="102">
        <f t="shared" si="273"/>
        <v>0.90329999999999999</v>
      </c>
      <c r="X721" s="102">
        <f t="shared" si="274"/>
        <v>0</v>
      </c>
      <c r="Y721" s="103">
        <f t="shared" si="275"/>
        <v>0.28720000000000001</v>
      </c>
      <c r="Z721" s="100">
        <f t="shared" si="276"/>
        <v>0.46615809121895802</v>
      </c>
      <c r="AA721" s="8"/>
      <c r="AB721" s="8"/>
    </row>
    <row r="722" spans="1:28" x14ac:dyDescent="0.25">
      <c r="A722" s="174" t="s">
        <v>727</v>
      </c>
      <c r="B722" s="142" t="str">
        <f t="shared" si="254"/>
        <v>ALLERGIC REACTIONS W MCC</v>
      </c>
      <c r="C722" s="143">
        <f t="shared" si="255"/>
        <v>11</v>
      </c>
      <c r="D722" s="143">
        <f t="shared" si="256"/>
        <v>0</v>
      </c>
      <c r="E722" s="143">
        <f t="shared" si="257"/>
        <v>31226.73</v>
      </c>
      <c r="F722" s="143">
        <f t="shared" si="258"/>
        <v>17149.18</v>
      </c>
      <c r="G722" s="159">
        <f t="shared" si="259"/>
        <v>4.91</v>
      </c>
      <c r="H722" s="98"/>
      <c r="I722" s="208">
        <f t="shared" si="260"/>
        <v>10</v>
      </c>
      <c r="J722" s="144">
        <f t="shared" si="261"/>
        <v>26686.62</v>
      </c>
      <c r="K722" s="144">
        <f t="shared" si="262"/>
        <v>9836.9500000000007</v>
      </c>
      <c r="L722" s="145">
        <f t="shared" si="263"/>
        <v>4.4000000000000004</v>
      </c>
      <c r="M722" s="145">
        <f t="shared" si="264"/>
        <v>1.5</v>
      </c>
      <c r="N722" s="145">
        <f t="shared" si="265"/>
        <v>4.12</v>
      </c>
      <c r="O722" s="146">
        <f t="shared" si="266"/>
        <v>1</v>
      </c>
      <c r="P722" s="147">
        <f t="shared" si="267"/>
        <v>1.0972999999999999</v>
      </c>
      <c r="Q722" s="147">
        <f t="shared" si="268"/>
        <v>1.1205000000000001</v>
      </c>
      <c r="R722" s="161" t="str">
        <f t="shared" si="269"/>
        <v>A</v>
      </c>
      <c r="S722" s="98"/>
      <c r="T722" s="185" t="str">
        <f t="shared" si="270"/>
        <v>M</v>
      </c>
      <c r="U722" s="147">
        <f t="shared" si="271"/>
        <v>2.5486</v>
      </c>
      <c r="V722" s="147">
        <f t="shared" si="272"/>
        <v>1.5719000000000001</v>
      </c>
      <c r="W722" s="147">
        <f t="shared" si="273"/>
        <v>1.5719000000000001</v>
      </c>
      <c r="X722" s="147">
        <f t="shared" si="274"/>
        <v>0</v>
      </c>
      <c r="Y722" s="104">
        <f t="shared" si="275"/>
        <v>-0.9766999999999999</v>
      </c>
      <c r="Z722" s="101">
        <f t="shared" si="276"/>
        <v>-0.3832300086321902</v>
      </c>
      <c r="AA722" s="8"/>
      <c r="AB722" s="8"/>
    </row>
    <row r="723" spans="1:28" x14ac:dyDescent="0.25">
      <c r="A723" s="172" t="s">
        <v>728</v>
      </c>
      <c r="B723" s="52" t="str">
        <f t="shared" si="254"/>
        <v>ALLERGIC REACTIONS W/O MCC</v>
      </c>
      <c r="C723" s="49">
        <f t="shared" si="255"/>
        <v>31</v>
      </c>
      <c r="D723" s="49">
        <f t="shared" si="256"/>
        <v>2</v>
      </c>
      <c r="E723" s="49">
        <f t="shared" si="257"/>
        <v>13059.63</v>
      </c>
      <c r="F723" s="49">
        <f t="shared" si="258"/>
        <v>7018.29</v>
      </c>
      <c r="G723" s="158">
        <f t="shared" si="259"/>
        <v>2.3199999999999998</v>
      </c>
      <c r="H723" s="98"/>
      <c r="I723" s="207">
        <f t="shared" si="260"/>
        <v>30</v>
      </c>
      <c r="J723" s="108">
        <f t="shared" si="261"/>
        <v>12555.39</v>
      </c>
      <c r="K723" s="108">
        <f t="shared" si="262"/>
        <v>6558.66</v>
      </c>
      <c r="L723" s="106">
        <f t="shared" si="263"/>
        <v>2.33</v>
      </c>
      <c r="M723" s="106">
        <f t="shared" si="264"/>
        <v>1.47</v>
      </c>
      <c r="N723" s="106">
        <f t="shared" si="265"/>
        <v>1.98</v>
      </c>
      <c r="O723" s="12">
        <f t="shared" si="266"/>
        <v>1</v>
      </c>
      <c r="P723" s="102">
        <f t="shared" si="267"/>
        <v>0.51619999999999999</v>
      </c>
      <c r="Q723" s="102">
        <f t="shared" si="268"/>
        <v>0.52710000000000001</v>
      </c>
      <c r="R723" s="160" t="str">
        <f t="shared" si="269"/>
        <v>A</v>
      </c>
      <c r="S723" s="98"/>
      <c r="T723" s="184" t="str">
        <f t="shared" si="270"/>
        <v>A</v>
      </c>
      <c r="U723" s="102">
        <f t="shared" si="271"/>
        <v>0.70620000000000005</v>
      </c>
      <c r="V723" s="102">
        <f t="shared" si="272"/>
        <v>0.73950000000000005</v>
      </c>
      <c r="W723" s="102">
        <f t="shared" si="273"/>
        <v>0.73950000000000005</v>
      </c>
      <c r="X723" s="102">
        <f t="shared" si="274"/>
        <v>0</v>
      </c>
      <c r="Y723" s="103">
        <f t="shared" si="275"/>
        <v>3.3299999999999996E-2</v>
      </c>
      <c r="Z723" s="100">
        <f t="shared" si="276"/>
        <v>4.7153780798640604E-2</v>
      </c>
      <c r="AA723" s="8"/>
      <c r="AB723" s="8"/>
    </row>
    <row r="724" spans="1:28" x14ac:dyDescent="0.25">
      <c r="A724" s="172" t="s">
        <v>729</v>
      </c>
      <c r="B724" s="52" t="str">
        <f t="shared" si="254"/>
        <v>POISONING &amp; TOXIC EFFECTS OF DRUGS W MCC</v>
      </c>
      <c r="C724" s="49">
        <f t="shared" si="255"/>
        <v>690</v>
      </c>
      <c r="D724" s="49">
        <f t="shared" si="256"/>
        <v>154</v>
      </c>
      <c r="E724" s="49">
        <f t="shared" si="257"/>
        <v>29460.1</v>
      </c>
      <c r="F724" s="49">
        <f t="shared" si="258"/>
        <v>28129.599999999999</v>
      </c>
      <c r="G724" s="158">
        <f t="shared" si="259"/>
        <v>4.3</v>
      </c>
      <c r="H724" s="98"/>
      <c r="I724" s="207">
        <f t="shared" si="260"/>
        <v>673</v>
      </c>
      <c r="J724" s="108">
        <f t="shared" si="261"/>
        <v>26254.78</v>
      </c>
      <c r="K724" s="108">
        <f t="shared" si="262"/>
        <v>19009.04</v>
      </c>
      <c r="L724" s="106">
        <f t="shared" si="263"/>
        <v>3.84</v>
      </c>
      <c r="M724" s="106">
        <f t="shared" si="264"/>
        <v>3.51</v>
      </c>
      <c r="N724" s="106">
        <f t="shared" si="265"/>
        <v>2.81</v>
      </c>
      <c r="O724" s="12">
        <f t="shared" si="266"/>
        <v>1</v>
      </c>
      <c r="P724" s="102">
        <f t="shared" si="267"/>
        <v>1.0794999999999999</v>
      </c>
      <c r="Q724" s="102">
        <f t="shared" si="268"/>
        <v>1.0421</v>
      </c>
      <c r="R724" s="160" t="str">
        <f t="shared" si="269"/>
        <v>A</v>
      </c>
      <c r="S724" s="98"/>
      <c r="T724" s="184" t="str">
        <f t="shared" si="270"/>
        <v>A</v>
      </c>
      <c r="U724" s="102">
        <f t="shared" si="271"/>
        <v>1.4666999999999999</v>
      </c>
      <c r="V724" s="102">
        <f t="shared" si="272"/>
        <v>1.462</v>
      </c>
      <c r="W724" s="102">
        <f t="shared" si="273"/>
        <v>1.462</v>
      </c>
      <c r="X724" s="102">
        <f t="shared" si="274"/>
        <v>0</v>
      </c>
      <c r="Y724" s="103">
        <f t="shared" si="275"/>
        <v>-4.6999999999999265E-3</v>
      </c>
      <c r="Z724" s="100">
        <f t="shared" si="276"/>
        <v>-3.2044726256220952E-3</v>
      </c>
      <c r="AA724" s="8"/>
      <c r="AB724" s="8"/>
    </row>
    <row r="725" spans="1:28" x14ac:dyDescent="0.25">
      <c r="A725" s="172" t="s">
        <v>730</v>
      </c>
      <c r="B725" s="52" t="str">
        <f t="shared" si="254"/>
        <v>POISONING &amp; TOXIC EFFECTS OF DRUGS W/O MCC</v>
      </c>
      <c r="C725" s="49">
        <f t="shared" si="255"/>
        <v>584</v>
      </c>
      <c r="D725" s="49">
        <f t="shared" si="256"/>
        <v>254</v>
      </c>
      <c r="E725" s="49">
        <f t="shared" si="257"/>
        <v>11614.96</v>
      </c>
      <c r="F725" s="49">
        <f t="shared" si="258"/>
        <v>9376.02</v>
      </c>
      <c r="G725" s="158">
        <f t="shared" si="259"/>
        <v>2.48</v>
      </c>
      <c r="H725" s="98"/>
      <c r="I725" s="207">
        <f t="shared" si="260"/>
        <v>573</v>
      </c>
      <c r="J725" s="108">
        <f t="shared" si="261"/>
        <v>10787.76</v>
      </c>
      <c r="K725" s="108">
        <f t="shared" si="262"/>
        <v>6702.72</v>
      </c>
      <c r="L725" s="106">
        <f t="shared" si="263"/>
        <v>2.4300000000000002</v>
      </c>
      <c r="M725" s="106">
        <f t="shared" si="264"/>
        <v>2.2799999999999998</v>
      </c>
      <c r="N725" s="106">
        <f t="shared" si="265"/>
        <v>1.85</v>
      </c>
      <c r="O725" s="12">
        <f t="shared" si="266"/>
        <v>1</v>
      </c>
      <c r="P725" s="102">
        <f t="shared" si="267"/>
        <v>0.44359999999999999</v>
      </c>
      <c r="Q725" s="102">
        <f t="shared" si="268"/>
        <v>0.45290000000000002</v>
      </c>
      <c r="R725" s="160" t="str">
        <f t="shared" si="269"/>
        <v>A</v>
      </c>
      <c r="S725" s="98"/>
      <c r="T725" s="184" t="str">
        <f t="shared" si="270"/>
        <v>A</v>
      </c>
      <c r="U725" s="102">
        <f t="shared" si="271"/>
        <v>0.627</v>
      </c>
      <c r="V725" s="102">
        <f t="shared" si="272"/>
        <v>0.63539999999999996</v>
      </c>
      <c r="W725" s="102">
        <f t="shared" si="273"/>
        <v>0.63539999999999996</v>
      </c>
      <c r="X725" s="102">
        <f t="shared" si="274"/>
        <v>0</v>
      </c>
      <c r="Y725" s="103">
        <f t="shared" si="275"/>
        <v>8.3999999999999631E-3</v>
      </c>
      <c r="Z725" s="100">
        <f t="shared" si="276"/>
        <v>1.3397129186602812E-2</v>
      </c>
      <c r="AA725" s="8"/>
      <c r="AB725" s="8"/>
    </row>
    <row r="726" spans="1:28" x14ac:dyDescent="0.25">
      <c r="A726" s="172" t="s">
        <v>731</v>
      </c>
      <c r="B726" s="52" t="str">
        <f t="shared" si="254"/>
        <v>COMPLICATIONS OF TREATMENT W MCC</v>
      </c>
      <c r="C726" s="49">
        <f t="shared" si="255"/>
        <v>31</v>
      </c>
      <c r="D726" s="49">
        <f t="shared" si="256"/>
        <v>5</v>
      </c>
      <c r="E726" s="49">
        <f t="shared" si="257"/>
        <v>26218.57</v>
      </c>
      <c r="F726" s="49">
        <f t="shared" si="258"/>
        <v>18291.16</v>
      </c>
      <c r="G726" s="158">
        <f t="shared" si="259"/>
        <v>5.26</v>
      </c>
      <c r="H726" s="98"/>
      <c r="I726" s="207">
        <f t="shared" si="260"/>
        <v>30</v>
      </c>
      <c r="J726" s="108">
        <f t="shared" si="261"/>
        <v>24763.74</v>
      </c>
      <c r="K726" s="108">
        <f t="shared" si="262"/>
        <v>16736.38</v>
      </c>
      <c r="L726" s="106">
        <f t="shared" si="263"/>
        <v>4.7699999999999996</v>
      </c>
      <c r="M726" s="106">
        <f t="shared" si="264"/>
        <v>3.26</v>
      </c>
      <c r="N726" s="106">
        <f t="shared" si="265"/>
        <v>3.82</v>
      </c>
      <c r="O726" s="12">
        <f t="shared" si="266"/>
        <v>1</v>
      </c>
      <c r="P726" s="102">
        <f t="shared" si="267"/>
        <v>1.0182</v>
      </c>
      <c r="Q726" s="102">
        <f t="shared" si="268"/>
        <v>1.0397000000000001</v>
      </c>
      <c r="R726" s="160" t="str">
        <f t="shared" si="269"/>
        <v>A</v>
      </c>
      <c r="S726" s="98"/>
      <c r="T726" s="184" t="str">
        <f t="shared" si="270"/>
        <v>A</v>
      </c>
      <c r="U726" s="102">
        <f t="shared" si="271"/>
        <v>1.5721000000000001</v>
      </c>
      <c r="V726" s="102">
        <f t="shared" si="272"/>
        <v>1.4585999999999999</v>
      </c>
      <c r="W726" s="102">
        <f t="shared" si="273"/>
        <v>1.4585999999999999</v>
      </c>
      <c r="X726" s="102">
        <f t="shared" si="274"/>
        <v>0</v>
      </c>
      <c r="Y726" s="103">
        <f t="shared" si="275"/>
        <v>-0.11350000000000016</v>
      </c>
      <c r="Z726" s="100">
        <f t="shared" si="276"/>
        <v>-7.2196425163793751E-2</v>
      </c>
      <c r="AA726" s="8"/>
      <c r="AB726" s="8"/>
    </row>
    <row r="727" spans="1:28" x14ac:dyDescent="0.25">
      <c r="A727" s="174" t="s">
        <v>732</v>
      </c>
      <c r="B727" s="142" t="str">
        <f t="shared" si="254"/>
        <v>COMPLICATIONS OF TREATMENT W CC</v>
      </c>
      <c r="C727" s="143">
        <f t="shared" si="255"/>
        <v>97</v>
      </c>
      <c r="D727" s="143">
        <f t="shared" si="256"/>
        <v>6</v>
      </c>
      <c r="E727" s="143">
        <f t="shared" si="257"/>
        <v>19553.38</v>
      </c>
      <c r="F727" s="143">
        <f t="shared" si="258"/>
        <v>21516.03</v>
      </c>
      <c r="G727" s="159">
        <f t="shared" si="259"/>
        <v>4.1100000000000003</v>
      </c>
      <c r="H727" s="98"/>
      <c r="I727" s="208">
        <f t="shared" si="260"/>
        <v>95</v>
      </c>
      <c r="J727" s="144">
        <f t="shared" si="261"/>
        <v>16909.45</v>
      </c>
      <c r="K727" s="144">
        <f t="shared" si="262"/>
        <v>11041.45</v>
      </c>
      <c r="L727" s="145">
        <f t="shared" si="263"/>
        <v>3.77</v>
      </c>
      <c r="M727" s="145">
        <f t="shared" si="264"/>
        <v>2.57</v>
      </c>
      <c r="N727" s="145">
        <f t="shared" si="265"/>
        <v>3.03</v>
      </c>
      <c r="O727" s="146">
        <f t="shared" si="266"/>
        <v>1</v>
      </c>
      <c r="P727" s="147">
        <f t="shared" si="267"/>
        <v>0.69530000000000003</v>
      </c>
      <c r="Q727" s="147">
        <f t="shared" si="268"/>
        <v>0.71</v>
      </c>
      <c r="R727" s="161" t="str">
        <f t="shared" si="269"/>
        <v>A</v>
      </c>
      <c r="S727" s="98"/>
      <c r="T727" s="185" t="str">
        <f t="shared" si="270"/>
        <v>A</v>
      </c>
      <c r="U727" s="147">
        <f t="shared" si="271"/>
        <v>0.93430000000000002</v>
      </c>
      <c r="V727" s="147">
        <f t="shared" si="272"/>
        <v>0.99609999999999999</v>
      </c>
      <c r="W727" s="147">
        <f t="shared" si="273"/>
        <v>0.99609999999999999</v>
      </c>
      <c r="X727" s="147">
        <f t="shared" si="274"/>
        <v>0</v>
      </c>
      <c r="Y727" s="104">
        <f t="shared" si="275"/>
        <v>6.1799999999999966E-2</v>
      </c>
      <c r="Z727" s="101">
        <f t="shared" si="276"/>
        <v>6.6145777587498622E-2</v>
      </c>
      <c r="AA727" s="8"/>
      <c r="AB727" s="8"/>
    </row>
    <row r="728" spans="1:28" x14ac:dyDescent="0.25">
      <c r="A728" s="172" t="s">
        <v>733</v>
      </c>
      <c r="B728" s="52" t="str">
        <f t="shared" si="254"/>
        <v>COMPLICATIONS OF TREATMENT W/O CC/MCC</v>
      </c>
      <c r="C728" s="49">
        <f t="shared" si="255"/>
        <v>35</v>
      </c>
      <c r="D728" s="49">
        <f t="shared" si="256"/>
        <v>3</v>
      </c>
      <c r="E728" s="49">
        <f t="shared" si="257"/>
        <v>14405.7</v>
      </c>
      <c r="F728" s="49">
        <f t="shared" si="258"/>
        <v>9631.83</v>
      </c>
      <c r="G728" s="158">
        <f t="shared" si="259"/>
        <v>2.97</v>
      </c>
      <c r="H728" s="98"/>
      <c r="I728" s="207">
        <f t="shared" si="260"/>
        <v>33</v>
      </c>
      <c r="J728" s="108">
        <f t="shared" si="261"/>
        <v>12878.92</v>
      </c>
      <c r="K728" s="108">
        <f t="shared" si="262"/>
        <v>7535.98</v>
      </c>
      <c r="L728" s="106">
        <f t="shared" si="263"/>
        <v>2.85</v>
      </c>
      <c r="M728" s="106">
        <f t="shared" si="264"/>
        <v>1.62</v>
      </c>
      <c r="N728" s="106">
        <f t="shared" si="265"/>
        <v>2.38</v>
      </c>
      <c r="O728" s="12">
        <f t="shared" si="266"/>
        <v>1</v>
      </c>
      <c r="P728" s="102">
        <f t="shared" si="267"/>
        <v>0.52949999999999997</v>
      </c>
      <c r="Q728" s="102">
        <f t="shared" si="268"/>
        <v>0.54069999999999996</v>
      </c>
      <c r="R728" s="160" t="str">
        <f t="shared" si="269"/>
        <v>A</v>
      </c>
      <c r="S728" s="98"/>
      <c r="T728" s="184" t="str">
        <f t="shared" si="270"/>
        <v>A</v>
      </c>
      <c r="U728" s="102">
        <f t="shared" si="271"/>
        <v>0.66969999999999996</v>
      </c>
      <c r="V728" s="102">
        <f t="shared" si="272"/>
        <v>0.75849999999999995</v>
      </c>
      <c r="W728" s="102">
        <f t="shared" si="273"/>
        <v>0.75849999999999995</v>
      </c>
      <c r="X728" s="102">
        <f t="shared" si="274"/>
        <v>0</v>
      </c>
      <c r="Y728" s="103">
        <f t="shared" si="275"/>
        <v>8.879999999999999E-2</v>
      </c>
      <c r="Z728" s="100">
        <f t="shared" si="276"/>
        <v>0.13259668508287292</v>
      </c>
      <c r="AA728" s="8"/>
      <c r="AB728" s="8"/>
    </row>
    <row r="729" spans="1:28" x14ac:dyDescent="0.25">
      <c r="A729" s="172" t="s">
        <v>734</v>
      </c>
      <c r="B729" s="52" t="str">
        <f t="shared" si="254"/>
        <v>OTHER INJURY, POISONING &amp; TOXIC EFFECT DIAG W MCC</v>
      </c>
      <c r="C729" s="49">
        <f t="shared" si="255"/>
        <v>12</v>
      </c>
      <c r="D729" s="49">
        <f t="shared" si="256"/>
        <v>4</v>
      </c>
      <c r="E729" s="49">
        <f t="shared" si="257"/>
        <v>27070.81</v>
      </c>
      <c r="F729" s="49">
        <f t="shared" si="258"/>
        <v>18028.88</v>
      </c>
      <c r="G729" s="158">
        <f t="shared" si="259"/>
        <v>2.83</v>
      </c>
      <c r="H729" s="98"/>
      <c r="I729" s="207">
        <f t="shared" si="260"/>
        <v>11</v>
      </c>
      <c r="J729" s="108">
        <f t="shared" si="261"/>
        <v>23332.73</v>
      </c>
      <c r="K729" s="108">
        <f t="shared" si="262"/>
        <v>13671.51</v>
      </c>
      <c r="L729" s="106">
        <f t="shared" si="263"/>
        <v>2.4500000000000002</v>
      </c>
      <c r="M729" s="106">
        <f t="shared" si="264"/>
        <v>1.67</v>
      </c>
      <c r="N729" s="106">
        <f t="shared" si="265"/>
        <v>1.99</v>
      </c>
      <c r="O729" s="12">
        <f t="shared" si="266"/>
        <v>1</v>
      </c>
      <c r="P729" s="102">
        <f t="shared" si="267"/>
        <v>0.95940000000000003</v>
      </c>
      <c r="Q729" s="102">
        <f t="shared" si="268"/>
        <v>0.97970000000000002</v>
      </c>
      <c r="R729" s="160" t="str">
        <f t="shared" si="269"/>
        <v>A</v>
      </c>
      <c r="S729" s="98"/>
      <c r="T729" s="184" t="str">
        <f t="shared" si="270"/>
        <v>A</v>
      </c>
      <c r="U729" s="102">
        <f t="shared" si="271"/>
        <v>1.4716</v>
      </c>
      <c r="V729" s="102">
        <f t="shared" si="272"/>
        <v>1.3744000000000001</v>
      </c>
      <c r="W729" s="102">
        <f t="shared" si="273"/>
        <v>1.3744000000000001</v>
      </c>
      <c r="X729" s="102">
        <f t="shared" si="274"/>
        <v>0</v>
      </c>
      <c r="Y729" s="103">
        <f t="shared" si="275"/>
        <v>-9.7199999999999953E-2</v>
      </c>
      <c r="Z729" s="100">
        <f t="shared" si="276"/>
        <v>-6.6050557216634928E-2</v>
      </c>
      <c r="AA729" s="8"/>
      <c r="AB729" s="8"/>
    </row>
    <row r="730" spans="1:28" x14ac:dyDescent="0.25">
      <c r="A730" s="172" t="s">
        <v>735</v>
      </c>
      <c r="B730" s="52" t="str">
        <f t="shared" si="254"/>
        <v>OTHER INJURY, POISONING &amp; TOXIC EFFECT DIAG W/O MCC</v>
      </c>
      <c r="C730" s="49">
        <f t="shared" si="255"/>
        <v>33</v>
      </c>
      <c r="D730" s="49">
        <f t="shared" si="256"/>
        <v>4</v>
      </c>
      <c r="E730" s="49">
        <f t="shared" si="257"/>
        <v>18197.650000000001</v>
      </c>
      <c r="F730" s="49">
        <f t="shared" si="258"/>
        <v>39403.410000000003</v>
      </c>
      <c r="G730" s="158">
        <f t="shared" si="259"/>
        <v>6.42</v>
      </c>
      <c r="H730" s="98"/>
      <c r="I730" s="207">
        <f t="shared" si="260"/>
        <v>31</v>
      </c>
      <c r="J730" s="108">
        <f t="shared" si="261"/>
        <v>8435.18</v>
      </c>
      <c r="K730" s="108">
        <f t="shared" si="262"/>
        <v>7887.96</v>
      </c>
      <c r="L730" s="106">
        <f t="shared" si="263"/>
        <v>1.32</v>
      </c>
      <c r="M730" s="106">
        <f t="shared" si="264"/>
        <v>0.86</v>
      </c>
      <c r="N730" s="106">
        <f t="shared" si="265"/>
        <v>1.18</v>
      </c>
      <c r="O730" s="12">
        <f t="shared" si="266"/>
        <v>1</v>
      </c>
      <c r="P730" s="102">
        <f t="shared" si="267"/>
        <v>0.3468</v>
      </c>
      <c r="Q730" s="102">
        <f t="shared" si="268"/>
        <v>0.3528</v>
      </c>
      <c r="R730" s="160" t="str">
        <f t="shared" si="269"/>
        <v>A</v>
      </c>
      <c r="S730" s="98"/>
      <c r="T730" s="184" t="str">
        <f t="shared" si="270"/>
        <v>A</v>
      </c>
      <c r="U730" s="102">
        <f t="shared" si="271"/>
        <v>0.67679999999999996</v>
      </c>
      <c r="V730" s="102">
        <f t="shared" si="272"/>
        <v>0.49490000000000001</v>
      </c>
      <c r="W730" s="102">
        <f t="shared" si="273"/>
        <v>0.49490000000000001</v>
      </c>
      <c r="X730" s="102">
        <f t="shared" si="274"/>
        <v>0</v>
      </c>
      <c r="Y730" s="103">
        <f t="shared" si="275"/>
        <v>-0.18189999999999995</v>
      </c>
      <c r="Z730" s="100">
        <f t="shared" si="276"/>
        <v>-0.26876477541371152</v>
      </c>
      <c r="AA730" s="8"/>
      <c r="AB730" s="8"/>
    </row>
    <row r="731" spans="1:28" x14ac:dyDescent="0.25">
      <c r="A731" s="172" t="s">
        <v>736</v>
      </c>
      <c r="B731" s="52" t="str">
        <f t="shared" si="254"/>
        <v>EXTENSIVE BURNS OR FULL THICKNESS BURNS W MV &gt;96 HRS W SKIN GRAFT</v>
      </c>
      <c r="C731" s="49">
        <f t="shared" si="255"/>
        <v>2</v>
      </c>
      <c r="D731" s="49">
        <f t="shared" si="256"/>
        <v>2</v>
      </c>
      <c r="E731" s="49">
        <f t="shared" si="257"/>
        <v>481571.21</v>
      </c>
      <c r="F731" s="49">
        <f t="shared" si="258"/>
        <v>327820.67</v>
      </c>
      <c r="G731" s="158">
        <f t="shared" si="259"/>
        <v>48.5</v>
      </c>
      <c r="H731" s="98"/>
      <c r="I731" s="207">
        <f t="shared" si="260"/>
        <v>2</v>
      </c>
      <c r="J731" s="108">
        <f t="shared" si="261"/>
        <v>481571.21</v>
      </c>
      <c r="K731" s="108">
        <f t="shared" si="262"/>
        <v>327820.67</v>
      </c>
      <c r="L731" s="106">
        <f t="shared" si="263"/>
        <v>29</v>
      </c>
      <c r="M731" s="106">
        <f t="shared" si="264"/>
        <v>18.5</v>
      </c>
      <c r="N731" s="106">
        <f t="shared" si="265"/>
        <v>22.2</v>
      </c>
      <c r="O731" s="12">
        <f t="shared" si="266"/>
        <v>0</v>
      </c>
      <c r="P731" s="102">
        <f t="shared" si="267"/>
        <v>0</v>
      </c>
      <c r="Q731" s="102">
        <f t="shared" si="268"/>
        <v>15.5099</v>
      </c>
      <c r="R731" s="160" t="str">
        <f t="shared" si="269"/>
        <v>M</v>
      </c>
      <c r="S731" s="98"/>
      <c r="T731" s="184" t="str">
        <f t="shared" si="270"/>
        <v>M</v>
      </c>
      <c r="U731" s="102">
        <f t="shared" si="271"/>
        <v>20.3689</v>
      </c>
      <c r="V731" s="102">
        <f t="shared" si="272"/>
        <v>21.758800000000001</v>
      </c>
      <c r="W731" s="102">
        <f t="shared" si="273"/>
        <v>21.758800000000001</v>
      </c>
      <c r="X731" s="102">
        <f t="shared" si="274"/>
        <v>0</v>
      </c>
      <c r="Y731" s="103">
        <f t="shared" si="275"/>
        <v>1.3899000000000008</v>
      </c>
      <c r="Z731" s="100">
        <f t="shared" si="276"/>
        <v>6.8236379971427064E-2</v>
      </c>
      <c r="AA731" s="8"/>
      <c r="AB731" s="8"/>
    </row>
    <row r="732" spans="1:28" x14ac:dyDescent="0.25">
      <c r="A732" s="174" t="s">
        <v>737</v>
      </c>
      <c r="B732" s="142" t="str">
        <f t="shared" si="254"/>
        <v>FULL THICKNESS BURN W SKIN GRAFT OR INHAL INJ W CC/MCC</v>
      </c>
      <c r="C732" s="143">
        <f t="shared" si="255"/>
        <v>17</v>
      </c>
      <c r="D732" s="143">
        <f t="shared" si="256"/>
        <v>1</v>
      </c>
      <c r="E732" s="143">
        <f t="shared" si="257"/>
        <v>134646.51</v>
      </c>
      <c r="F732" s="143">
        <f t="shared" si="258"/>
        <v>92339.76</v>
      </c>
      <c r="G732" s="159">
        <f t="shared" si="259"/>
        <v>14.82</v>
      </c>
      <c r="H732" s="98"/>
      <c r="I732" s="208">
        <f t="shared" si="260"/>
        <v>16</v>
      </c>
      <c r="J732" s="144">
        <f t="shared" si="261"/>
        <v>123096.7</v>
      </c>
      <c r="K732" s="144">
        <f t="shared" si="262"/>
        <v>82412.23</v>
      </c>
      <c r="L732" s="145">
        <f t="shared" si="263"/>
        <v>13.5</v>
      </c>
      <c r="M732" s="145">
        <f t="shared" si="264"/>
        <v>7.97</v>
      </c>
      <c r="N732" s="145">
        <f t="shared" si="265"/>
        <v>11.1</v>
      </c>
      <c r="O732" s="146">
        <f t="shared" si="266"/>
        <v>1</v>
      </c>
      <c r="P732" s="147">
        <f t="shared" si="267"/>
        <v>5.0613999999999999</v>
      </c>
      <c r="Q732" s="147">
        <f t="shared" si="268"/>
        <v>5.008</v>
      </c>
      <c r="R732" s="161" t="str">
        <f t="shared" si="269"/>
        <v>A</v>
      </c>
      <c r="S732" s="98"/>
      <c r="T732" s="185" t="str">
        <f t="shared" si="270"/>
        <v>M</v>
      </c>
      <c r="U732" s="147">
        <f t="shared" si="271"/>
        <v>8.9853000000000005</v>
      </c>
      <c r="V732" s="147">
        <f t="shared" si="272"/>
        <v>7.0256999999999996</v>
      </c>
      <c r="W732" s="147">
        <f t="shared" si="273"/>
        <v>7.0256999999999996</v>
      </c>
      <c r="X732" s="147">
        <f t="shared" si="274"/>
        <v>0</v>
      </c>
      <c r="Y732" s="104">
        <f t="shared" si="275"/>
        <v>-1.9596000000000009</v>
      </c>
      <c r="Z732" s="101">
        <f t="shared" si="276"/>
        <v>-0.2180895462588896</v>
      </c>
      <c r="AA732" s="8"/>
      <c r="AB732" s="8"/>
    </row>
    <row r="733" spans="1:28" x14ac:dyDescent="0.25">
      <c r="A733" s="172" t="s">
        <v>739</v>
      </c>
      <c r="B733" s="52" t="str">
        <f t="shared" si="254"/>
        <v>FULL THICKNESS BURN W SKIN GRAFT OR INHAL INJ W/O CC/MCC</v>
      </c>
      <c r="C733" s="49">
        <f t="shared" si="255"/>
        <v>9</v>
      </c>
      <c r="D733" s="49">
        <f t="shared" si="256"/>
        <v>1</v>
      </c>
      <c r="E733" s="49">
        <f t="shared" si="257"/>
        <v>57169.62</v>
      </c>
      <c r="F733" s="49">
        <f t="shared" si="258"/>
        <v>42411.5</v>
      </c>
      <c r="G733" s="158">
        <f t="shared" si="259"/>
        <v>8.33</v>
      </c>
      <c r="H733" s="98"/>
      <c r="I733" s="207">
        <f t="shared" si="260"/>
        <v>8</v>
      </c>
      <c r="J733" s="108">
        <f t="shared" si="261"/>
        <v>44961.11</v>
      </c>
      <c r="K733" s="108">
        <f t="shared" si="262"/>
        <v>26117.93</v>
      </c>
      <c r="L733" s="106">
        <f t="shared" si="263"/>
        <v>7.9</v>
      </c>
      <c r="M733" s="106">
        <f t="shared" si="264"/>
        <v>2.77</v>
      </c>
      <c r="N733" s="106">
        <f t="shared" si="265"/>
        <v>5.8</v>
      </c>
      <c r="O733" s="12">
        <f t="shared" si="266"/>
        <v>0</v>
      </c>
      <c r="P733" s="102">
        <f t="shared" si="267"/>
        <v>1.8487</v>
      </c>
      <c r="Q733" s="102">
        <f t="shared" si="268"/>
        <v>3.0350000000000001</v>
      </c>
      <c r="R733" s="160" t="str">
        <f t="shared" si="269"/>
        <v>M</v>
      </c>
      <c r="S733" s="98"/>
      <c r="T733" s="184" t="str">
        <f t="shared" si="270"/>
        <v>M</v>
      </c>
      <c r="U733" s="102">
        <f t="shared" si="271"/>
        <v>4.1509999999999998</v>
      </c>
      <c r="V733" s="102">
        <f t="shared" si="272"/>
        <v>4.2577999999999996</v>
      </c>
      <c r="W733" s="102">
        <f t="shared" si="273"/>
        <v>4.2577999999999996</v>
      </c>
      <c r="X733" s="102">
        <f t="shared" si="274"/>
        <v>0</v>
      </c>
      <c r="Y733" s="103">
        <f t="shared" si="275"/>
        <v>0.10679999999999978</v>
      </c>
      <c r="Z733" s="100">
        <f t="shared" si="276"/>
        <v>2.5728740062635459E-2</v>
      </c>
      <c r="AA733" s="8"/>
      <c r="AB733" s="8"/>
    </row>
    <row r="734" spans="1:28" x14ac:dyDescent="0.25">
      <c r="A734" s="172" t="s">
        <v>741</v>
      </c>
      <c r="B734" s="52" t="str">
        <f t="shared" si="254"/>
        <v>EXTENSIVE BURNS OR FULL THICKNESS BURNS W MV &gt;96 HRS W/O SKIN GRAFT</v>
      </c>
      <c r="C734" s="49">
        <f t="shared" si="255"/>
        <v>1</v>
      </c>
      <c r="D734" s="49">
        <f t="shared" si="256"/>
        <v>0</v>
      </c>
      <c r="E734" s="49">
        <f t="shared" si="257"/>
        <v>0</v>
      </c>
      <c r="F734" s="49">
        <f t="shared" si="258"/>
        <v>0</v>
      </c>
      <c r="G734" s="158">
        <f t="shared" si="259"/>
        <v>0</v>
      </c>
      <c r="H734" s="98"/>
      <c r="I734" s="207">
        <f t="shared" si="260"/>
        <v>0</v>
      </c>
      <c r="J734" s="108">
        <f t="shared" si="261"/>
        <v>0</v>
      </c>
      <c r="K734" s="108">
        <f t="shared" si="262"/>
        <v>0</v>
      </c>
      <c r="L734" s="106">
        <f t="shared" si="263"/>
        <v>4.5</v>
      </c>
      <c r="M734" s="106">
        <f t="shared" si="264"/>
        <v>0</v>
      </c>
      <c r="N734" s="106">
        <f t="shared" si="265"/>
        <v>2.6</v>
      </c>
      <c r="O734" s="12">
        <f t="shared" si="266"/>
        <v>0</v>
      </c>
      <c r="P734" s="102">
        <f t="shared" si="267"/>
        <v>0</v>
      </c>
      <c r="Q734" s="102">
        <f t="shared" si="268"/>
        <v>0.73229999999999995</v>
      </c>
      <c r="R734" s="160" t="str">
        <f t="shared" si="269"/>
        <v>M</v>
      </c>
      <c r="S734" s="98"/>
      <c r="T734" s="184" t="str">
        <f t="shared" si="270"/>
        <v>M</v>
      </c>
      <c r="U734" s="102">
        <f t="shared" si="271"/>
        <v>5.1289999999999996</v>
      </c>
      <c r="V734" s="102">
        <f t="shared" si="272"/>
        <v>1.0273000000000001</v>
      </c>
      <c r="W734" s="102">
        <f t="shared" si="273"/>
        <v>1.0273000000000001</v>
      </c>
      <c r="X734" s="102">
        <f t="shared" si="274"/>
        <v>0</v>
      </c>
      <c r="Y734" s="103">
        <f t="shared" si="275"/>
        <v>-4.1016999999999992</v>
      </c>
      <c r="Z734" s="100">
        <f t="shared" si="276"/>
        <v>-0.79970754533047372</v>
      </c>
      <c r="AA734" s="8"/>
      <c r="AB734" s="8"/>
    </row>
    <row r="735" spans="1:28" x14ac:dyDescent="0.25">
      <c r="A735" s="172" t="s">
        <v>742</v>
      </c>
      <c r="B735" s="52" t="str">
        <f t="shared" si="254"/>
        <v>FULL THICKNESS BURN W/O SKIN GRAFT OR INHAL INJ</v>
      </c>
      <c r="C735" s="49">
        <f t="shared" si="255"/>
        <v>21</v>
      </c>
      <c r="D735" s="49">
        <f t="shared" si="256"/>
        <v>0</v>
      </c>
      <c r="E735" s="49">
        <f t="shared" si="257"/>
        <v>62058.720000000001</v>
      </c>
      <c r="F735" s="49">
        <f t="shared" si="258"/>
        <v>42052.28</v>
      </c>
      <c r="G735" s="158">
        <f t="shared" si="259"/>
        <v>7.43</v>
      </c>
      <c r="H735" s="98"/>
      <c r="I735" s="207">
        <f t="shared" si="260"/>
        <v>19</v>
      </c>
      <c r="J735" s="108">
        <f t="shared" si="261"/>
        <v>50529.38</v>
      </c>
      <c r="K735" s="108">
        <f t="shared" si="262"/>
        <v>23604.07</v>
      </c>
      <c r="L735" s="106">
        <f t="shared" si="263"/>
        <v>6.11</v>
      </c>
      <c r="M735" s="106">
        <f t="shared" si="264"/>
        <v>2.0499999999999998</v>
      </c>
      <c r="N735" s="106">
        <f t="shared" si="265"/>
        <v>5.71</v>
      </c>
      <c r="O735" s="12">
        <f t="shared" si="266"/>
        <v>1</v>
      </c>
      <c r="P735" s="102">
        <f t="shared" si="267"/>
        <v>2.0775999999999999</v>
      </c>
      <c r="Q735" s="102">
        <f t="shared" si="268"/>
        <v>2.1215000000000002</v>
      </c>
      <c r="R735" s="160" t="str">
        <f t="shared" si="269"/>
        <v>A</v>
      </c>
      <c r="S735" s="98"/>
      <c r="T735" s="184" t="str">
        <f t="shared" si="270"/>
        <v>A</v>
      </c>
      <c r="U735" s="102">
        <f t="shared" si="271"/>
        <v>2.4782000000000002</v>
      </c>
      <c r="V735" s="102">
        <f t="shared" si="272"/>
        <v>2.9763000000000002</v>
      </c>
      <c r="W735" s="102">
        <f t="shared" si="273"/>
        <v>2.9763000000000002</v>
      </c>
      <c r="X735" s="102">
        <f t="shared" si="274"/>
        <v>0</v>
      </c>
      <c r="Y735" s="103">
        <f t="shared" si="275"/>
        <v>0.49809999999999999</v>
      </c>
      <c r="Z735" s="100">
        <f t="shared" si="276"/>
        <v>0.20099265595997093</v>
      </c>
      <c r="AA735" s="8"/>
      <c r="AB735" s="8"/>
    </row>
    <row r="736" spans="1:28" x14ac:dyDescent="0.25">
      <c r="A736" s="172" t="s">
        <v>744</v>
      </c>
      <c r="B736" s="52" t="str">
        <f t="shared" si="254"/>
        <v>NON-EXTENSIVE BURNS</v>
      </c>
      <c r="C736" s="49">
        <f t="shared" si="255"/>
        <v>45</v>
      </c>
      <c r="D736" s="49">
        <f t="shared" si="256"/>
        <v>5</v>
      </c>
      <c r="E736" s="49">
        <f t="shared" si="257"/>
        <v>43324.14</v>
      </c>
      <c r="F736" s="49">
        <f t="shared" si="258"/>
        <v>61499.32</v>
      </c>
      <c r="G736" s="158">
        <f t="shared" si="259"/>
        <v>5.22</v>
      </c>
      <c r="H736" s="98"/>
      <c r="I736" s="207">
        <f t="shared" si="260"/>
        <v>43</v>
      </c>
      <c r="J736" s="108">
        <f t="shared" si="261"/>
        <v>31707.39</v>
      </c>
      <c r="K736" s="108">
        <f t="shared" si="262"/>
        <v>27701.05</v>
      </c>
      <c r="L736" s="106">
        <f t="shared" si="263"/>
        <v>4.3499999999999996</v>
      </c>
      <c r="M736" s="106">
        <f t="shared" si="264"/>
        <v>3.05</v>
      </c>
      <c r="N736" s="106">
        <f t="shared" si="265"/>
        <v>3.33</v>
      </c>
      <c r="O736" s="12">
        <f t="shared" si="266"/>
        <v>1</v>
      </c>
      <c r="P736" s="102">
        <f t="shared" si="267"/>
        <v>1.3037000000000001</v>
      </c>
      <c r="Q736" s="102">
        <f t="shared" si="268"/>
        <v>1.1913</v>
      </c>
      <c r="R736" s="160" t="str">
        <f t="shared" si="269"/>
        <v>A</v>
      </c>
      <c r="S736" s="98"/>
      <c r="T736" s="184" t="str">
        <f t="shared" si="270"/>
        <v>A</v>
      </c>
      <c r="U736" s="102">
        <f t="shared" si="271"/>
        <v>1.5621</v>
      </c>
      <c r="V736" s="102">
        <f t="shared" si="272"/>
        <v>1.6713</v>
      </c>
      <c r="W736" s="102">
        <f t="shared" si="273"/>
        <v>1.6713</v>
      </c>
      <c r="X736" s="102">
        <f t="shared" si="274"/>
        <v>0</v>
      </c>
      <c r="Y736" s="103">
        <f t="shared" si="275"/>
        <v>0.10919999999999996</v>
      </c>
      <c r="Z736" s="100">
        <f t="shared" si="276"/>
        <v>6.9905895909352769E-2</v>
      </c>
      <c r="AA736" s="8"/>
      <c r="AB736" s="8"/>
    </row>
    <row r="737" spans="1:28" x14ac:dyDescent="0.25">
      <c r="A737" s="174" t="s">
        <v>745</v>
      </c>
      <c r="B737" s="142" t="str">
        <f t="shared" si="254"/>
        <v>O.R. PROC W DIAGNOSES OF OTHER CONTACT W HEALTH SERVICES W MCC</v>
      </c>
      <c r="C737" s="143">
        <f t="shared" si="255"/>
        <v>6</v>
      </c>
      <c r="D737" s="143">
        <f t="shared" si="256"/>
        <v>2</v>
      </c>
      <c r="E737" s="143">
        <f t="shared" si="257"/>
        <v>96090.84</v>
      </c>
      <c r="F737" s="143">
        <f t="shared" si="258"/>
        <v>63877.73</v>
      </c>
      <c r="G737" s="159">
        <f t="shared" si="259"/>
        <v>11.17</v>
      </c>
      <c r="H737" s="98"/>
      <c r="I737" s="208">
        <f t="shared" si="260"/>
        <v>6</v>
      </c>
      <c r="J737" s="144">
        <f t="shared" si="261"/>
        <v>96090.84</v>
      </c>
      <c r="K737" s="144">
        <f t="shared" si="262"/>
        <v>63877.73</v>
      </c>
      <c r="L737" s="145">
        <f t="shared" si="263"/>
        <v>9.4</v>
      </c>
      <c r="M737" s="145">
        <f t="shared" si="264"/>
        <v>9.8699999999999992</v>
      </c>
      <c r="N737" s="145">
        <f t="shared" si="265"/>
        <v>6.5</v>
      </c>
      <c r="O737" s="146">
        <f t="shared" si="266"/>
        <v>0</v>
      </c>
      <c r="P737" s="147">
        <f t="shared" si="267"/>
        <v>3.9510000000000001</v>
      </c>
      <c r="Q737" s="147">
        <f t="shared" si="268"/>
        <v>3.3479999999999999</v>
      </c>
      <c r="R737" s="161" t="str">
        <f t="shared" si="269"/>
        <v>M</v>
      </c>
      <c r="S737" s="98"/>
      <c r="T737" s="185" t="str">
        <f t="shared" si="270"/>
        <v>M</v>
      </c>
      <c r="U737" s="147">
        <f t="shared" si="271"/>
        <v>5.4831000000000003</v>
      </c>
      <c r="V737" s="147">
        <f t="shared" si="272"/>
        <v>4.6969000000000003</v>
      </c>
      <c r="W737" s="147">
        <f t="shared" si="273"/>
        <v>4.6969000000000003</v>
      </c>
      <c r="X737" s="147">
        <f t="shared" si="274"/>
        <v>0</v>
      </c>
      <c r="Y737" s="104">
        <f t="shared" si="275"/>
        <v>-0.78620000000000001</v>
      </c>
      <c r="Z737" s="101">
        <f t="shared" si="276"/>
        <v>-0.1433860407433751</v>
      </c>
      <c r="AA737" s="8"/>
      <c r="AB737" s="8"/>
    </row>
    <row r="738" spans="1:28" x14ac:dyDescent="0.25">
      <c r="A738" s="172" t="s">
        <v>746</v>
      </c>
      <c r="B738" s="52" t="str">
        <f t="shared" si="254"/>
        <v>O.R. PROC W DIAGNOSES OF OTHER CONTACT W HEALTH SERVICES W CC</v>
      </c>
      <c r="C738" s="49">
        <f t="shared" si="255"/>
        <v>32</v>
      </c>
      <c r="D738" s="49">
        <f t="shared" si="256"/>
        <v>1</v>
      </c>
      <c r="E738" s="49">
        <f t="shared" si="257"/>
        <v>51304.97</v>
      </c>
      <c r="F738" s="49">
        <f t="shared" si="258"/>
        <v>54184.58</v>
      </c>
      <c r="G738" s="158">
        <f t="shared" si="259"/>
        <v>7.09</v>
      </c>
      <c r="H738" s="98"/>
      <c r="I738" s="207">
        <f t="shared" si="260"/>
        <v>30</v>
      </c>
      <c r="J738" s="108">
        <f t="shared" si="261"/>
        <v>40160.47</v>
      </c>
      <c r="K738" s="108">
        <f t="shared" si="262"/>
        <v>32154.42</v>
      </c>
      <c r="L738" s="106">
        <f t="shared" si="263"/>
        <v>6.2</v>
      </c>
      <c r="M738" s="106">
        <f t="shared" si="264"/>
        <v>9.5500000000000007</v>
      </c>
      <c r="N738" s="106">
        <f t="shared" si="265"/>
        <v>3.89</v>
      </c>
      <c r="O738" s="12">
        <f t="shared" si="266"/>
        <v>1</v>
      </c>
      <c r="P738" s="102">
        <f t="shared" si="267"/>
        <v>1.6513</v>
      </c>
      <c r="Q738" s="102">
        <f t="shared" si="268"/>
        <v>1.8378000000000001</v>
      </c>
      <c r="R738" s="160" t="str">
        <f t="shared" si="269"/>
        <v>AP</v>
      </c>
      <c r="S738" s="98"/>
      <c r="T738" s="184" t="str">
        <f t="shared" si="270"/>
        <v>A</v>
      </c>
      <c r="U738" s="102">
        <f t="shared" si="271"/>
        <v>2.7606000000000002</v>
      </c>
      <c r="V738" s="102">
        <f t="shared" si="272"/>
        <v>2.5781999999999998</v>
      </c>
      <c r="W738" s="102">
        <f t="shared" si="273"/>
        <v>2.5781999999999998</v>
      </c>
      <c r="X738" s="102">
        <f t="shared" si="274"/>
        <v>0</v>
      </c>
      <c r="Y738" s="103">
        <f t="shared" si="275"/>
        <v>-0.18240000000000034</v>
      </c>
      <c r="Z738" s="100">
        <f t="shared" si="276"/>
        <v>-6.6072592914583908E-2</v>
      </c>
      <c r="AA738" s="8"/>
      <c r="AB738" s="8"/>
    </row>
    <row r="739" spans="1:28" x14ac:dyDescent="0.25">
      <c r="A739" s="172" t="s">
        <v>747</v>
      </c>
      <c r="B739" s="52" t="str">
        <f t="shared" si="254"/>
        <v>O.R. PROC W DIAGNOSES OF OTHER CONTACT W HEALTH SERVICES W/O CC/MCC</v>
      </c>
      <c r="C739" s="49">
        <f t="shared" si="255"/>
        <v>17</v>
      </c>
      <c r="D739" s="49">
        <f t="shared" si="256"/>
        <v>0</v>
      </c>
      <c r="E739" s="49">
        <f t="shared" si="257"/>
        <v>44911.29</v>
      </c>
      <c r="F739" s="49">
        <f t="shared" si="258"/>
        <v>27674.71</v>
      </c>
      <c r="G739" s="158">
        <f t="shared" si="259"/>
        <v>3.71</v>
      </c>
      <c r="H739" s="98"/>
      <c r="I739" s="207">
        <f t="shared" si="260"/>
        <v>16</v>
      </c>
      <c r="J739" s="108">
        <f t="shared" si="261"/>
        <v>41201.81</v>
      </c>
      <c r="K739" s="108">
        <f t="shared" si="262"/>
        <v>24079.72</v>
      </c>
      <c r="L739" s="106">
        <f t="shared" si="263"/>
        <v>3.5</v>
      </c>
      <c r="M739" s="106">
        <f t="shared" si="264"/>
        <v>3.06</v>
      </c>
      <c r="N739" s="106">
        <f t="shared" si="265"/>
        <v>2.75</v>
      </c>
      <c r="O739" s="12">
        <f t="shared" si="266"/>
        <v>1</v>
      </c>
      <c r="P739" s="102">
        <f t="shared" si="267"/>
        <v>1.6940999999999999</v>
      </c>
      <c r="Q739" s="102">
        <f t="shared" si="268"/>
        <v>1.341</v>
      </c>
      <c r="R739" s="160" t="str">
        <f t="shared" si="269"/>
        <v>AP</v>
      </c>
      <c r="S739" s="98"/>
      <c r="T739" s="184" t="str">
        <f t="shared" si="270"/>
        <v>M</v>
      </c>
      <c r="U739" s="102">
        <f t="shared" si="271"/>
        <v>1.9787999999999999</v>
      </c>
      <c r="V739" s="102">
        <f t="shared" si="272"/>
        <v>1.8813</v>
      </c>
      <c r="W739" s="102">
        <f t="shared" si="273"/>
        <v>1.8813</v>
      </c>
      <c r="X739" s="102">
        <f t="shared" si="274"/>
        <v>0</v>
      </c>
      <c r="Y739" s="103">
        <f t="shared" si="275"/>
        <v>-9.749999999999992E-2</v>
      </c>
      <c r="Z739" s="100">
        <f t="shared" si="276"/>
        <v>-4.9272286234081225E-2</v>
      </c>
      <c r="AA739" s="8"/>
      <c r="AB739" s="8"/>
    </row>
    <row r="740" spans="1:28" x14ac:dyDescent="0.25">
      <c r="A740" s="172" t="s">
        <v>748</v>
      </c>
      <c r="B740" s="52" t="str">
        <f t="shared" si="254"/>
        <v>REHABILITATION W CC/MCC</v>
      </c>
      <c r="C740" s="49">
        <f t="shared" si="255"/>
        <v>0</v>
      </c>
      <c r="D740" s="49">
        <f t="shared" si="256"/>
        <v>0</v>
      </c>
      <c r="E740" s="49">
        <f t="shared" si="257"/>
        <v>0</v>
      </c>
      <c r="F740" s="49">
        <f t="shared" si="258"/>
        <v>0</v>
      </c>
      <c r="G740" s="158">
        <f t="shared" si="259"/>
        <v>0</v>
      </c>
      <c r="H740" s="98"/>
      <c r="I740" s="207">
        <f t="shared" si="260"/>
        <v>0</v>
      </c>
      <c r="J740" s="108">
        <f t="shared" si="261"/>
        <v>0</v>
      </c>
      <c r="K740" s="108">
        <f t="shared" si="262"/>
        <v>0</v>
      </c>
      <c r="L740" s="106">
        <f t="shared" si="263"/>
        <v>0</v>
      </c>
      <c r="M740" s="106">
        <f t="shared" si="264"/>
        <v>0</v>
      </c>
      <c r="N740" s="106">
        <f t="shared" si="265"/>
        <v>0</v>
      </c>
      <c r="O740" s="12">
        <f t="shared" si="266"/>
        <v>0</v>
      </c>
      <c r="P740" s="102">
        <f t="shared" si="267"/>
        <v>0</v>
      </c>
      <c r="Q740" s="102">
        <f t="shared" si="268"/>
        <v>0</v>
      </c>
      <c r="R740" s="160" t="str">
        <f t="shared" si="269"/>
        <v>X</v>
      </c>
      <c r="S740" s="98"/>
      <c r="T740" s="184" t="str">
        <f t="shared" si="270"/>
        <v/>
      </c>
      <c r="U740" s="102" t="str">
        <f>IFERROR(VLOOKUP($A740, Previous_Update, 4, FALSE), "")</f>
        <v/>
      </c>
      <c r="V740" s="102">
        <f t="shared" si="272"/>
        <v>0</v>
      </c>
      <c r="W740" s="102">
        <f t="shared" si="273"/>
        <v>0</v>
      </c>
      <c r="X740" s="102">
        <f t="shared" si="274"/>
        <v>0</v>
      </c>
      <c r="Y740" s="103" t="str">
        <f>IF(U740 &lt;&gt; "", IF(V740 &lt;&gt; "", V740 - U740, ""), "")</f>
        <v/>
      </c>
      <c r="Z740" s="100" t="str">
        <f>IF(Y740 = "", "", Y740 / U740)</f>
        <v/>
      </c>
      <c r="AA740" s="8"/>
      <c r="AB740" s="8"/>
    </row>
    <row r="741" spans="1:28" x14ac:dyDescent="0.25">
      <c r="A741" s="172" t="s">
        <v>749</v>
      </c>
      <c r="B741" s="52" t="str">
        <f t="shared" si="254"/>
        <v>REHABILITATION W/O CC/MCC</v>
      </c>
      <c r="C741" s="49">
        <f t="shared" si="255"/>
        <v>0</v>
      </c>
      <c r="D741" s="49">
        <f t="shared" si="256"/>
        <v>0</v>
      </c>
      <c r="E741" s="49">
        <f t="shared" si="257"/>
        <v>0</v>
      </c>
      <c r="F741" s="49">
        <f t="shared" si="258"/>
        <v>0</v>
      </c>
      <c r="G741" s="158">
        <f t="shared" si="259"/>
        <v>0</v>
      </c>
      <c r="H741" s="98"/>
      <c r="I741" s="207">
        <f t="shared" si="260"/>
        <v>0</v>
      </c>
      <c r="J741" s="108">
        <f t="shared" si="261"/>
        <v>0</v>
      </c>
      <c r="K741" s="108">
        <f t="shared" si="262"/>
        <v>0</v>
      </c>
      <c r="L741" s="106">
        <f t="shared" si="263"/>
        <v>0</v>
      </c>
      <c r="M741" s="106">
        <f t="shared" si="264"/>
        <v>0</v>
      </c>
      <c r="N741" s="106">
        <f t="shared" si="265"/>
        <v>0</v>
      </c>
      <c r="O741" s="12">
        <f t="shared" si="266"/>
        <v>0</v>
      </c>
      <c r="P741" s="102">
        <f t="shared" si="267"/>
        <v>0</v>
      </c>
      <c r="Q741" s="102">
        <f t="shared" si="268"/>
        <v>0</v>
      </c>
      <c r="R741" s="160" t="str">
        <f t="shared" si="269"/>
        <v>X</v>
      </c>
      <c r="S741" s="98"/>
      <c r="T741" s="184" t="str">
        <f t="shared" si="270"/>
        <v/>
      </c>
      <c r="U741" s="102" t="str">
        <f t="shared" si="271"/>
        <v/>
      </c>
      <c r="V741" s="102">
        <f t="shared" si="272"/>
        <v>0</v>
      </c>
      <c r="W741" s="102">
        <f t="shared" si="273"/>
        <v>0</v>
      </c>
      <c r="X741" s="102">
        <f t="shared" si="274"/>
        <v>0</v>
      </c>
      <c r="Y741" s="103" t="str">
        <f t="shared" si="275"/>
        <v/>
      </c>
      <c r="Z741" s="100" t="str">
        <f>IF(Y741 = "", "", Y741 / U741)</f>
        <v/>
      </c>
      <c r="AA741" s="8"/>
      <c r="AB741" s="8"/>
    </row>
    <row r="742" spans="1:28" x14ac:dyDescent="0.25">
      <c r="A742" s="174" t="s">
        <v>750</v>
      </c>
      <c r="B742" s="142" t="str">
        <f t="shared" si="254"/>
        <v>SIGNS &amp; SYMPTOMS W MCC</v>
      </c>
      <c r="C742" s="143">
        <f t="shared" si="255"/>
        <v>52</v>
      </c>
      <c r="D742" s="143">
        <f t="shared" si="256"/>
        <v>6</v>
      </c>
      <c r="E742" s="143">
        <f t="shared" si="257"/>
        <v>28596.17</v>
      </c>
      <c r="F742" s="143">
        <f t="shared" si="258"/>
        <v>18737.41</v>
      </c>
      <c r="G742" s="159">
        <f t="shared" si="259"/>
        <v>6.48</v>
      </c>
      <c r="H742" s="98"/>
      <c r="I742" s="208">
        <f t="shared" si="260"/>
        <v>51</v>
      </c>
      <c r="J742" s="144">
        <f t="shared" si="261"/>
        <v>27300.880000000001</v>
      </c>
      <c r="K742" s="144">
        <f t="shared" si="262"/>
        <v>16453.89</v>
      </c>
      <c r="L742" s="145">
        <f t="shared" si="263"/>
        <v>5.45</v>
      </c>
      <c r="M742" s="145">
        <f t="shared" si="264"/>
        <v>4.67</v>
      </c>
      <c r="N742" s="145">
        <f t="shared" si="265"/>
        <v>4.17</v>
      </c>
      <c r="O742" s="146">
        <f t="shared" si="266"/>
        <v>1</v>
      </c>
      <c r="P742" s="147">
        <f t="shared" si="267"/>
        <v>1.1225000000000001</v>
      </c>
      <c r="Q742" s="147">
        <f t="shared" si="268"/>
        <v>1.1463000000000001</v>
      </c>
      <c r="R742" s="161" t="str">
        <f t="shared" si="269"/>
        <v>A</v>
      </c>
      <c r="S742" s="98"/>
      <c r="T742" s="185" t="str">
        <f t="shared" si="270"/>
        <v>A</v>
      </c>
      <c r="U742" s="147">
        <f t="shared" si="271"/>
        <v>1.5592999999999999</v>
      </c>
      <c r="V742" s="147">
        <f t="shared" si="272"/>
        <v>1.6081000000000001</v>
      </c>
      <c r="W742" s="147">
        <f t="shared" si="273"/>
        <v>1.6081000000000001</v>
      </c>
      <c r="X742" s="147">
        <f t="shared" si="274"/>
        <v>0</v>
      </c>
      <c r="Y742" s="104">
        <f t="shared" si="275"/>
        <v>4.8800000000000177E-2</v>
      </c>
      <c r="Z742" s="101">
        <f t="shared" si="276"/>
        <v>3.1296094401334046E-2</v>
      </c>
      <c r="AA742" s="8"/>
      <c r="AB742" s="8"/>
    </row>
    <row r="743" spans="1:28" x14ac:dyDescent="0.25">
      <c r="A743" s="172" t="s">
        <v>751</v>
      </c>
      <c r="B743" s="52" t="str">
        <f t="shared" si="254"/>
        <v>SIGNS &amp; SYMPTOMS W/O MCC</v>
      </c>
      <c r="C743" s="49">
        <f t="shared" si="255"/>
        <v>241</v>
      </c>
      <c r="D743" s="49">
        <f t="shared" si="256"/>
        <v>14</v>
      </c>
      <c r="E743" s="49">
        <f t="shared" si="257"/>
        <v>15290.75</v>
      </c>
      <c r="F743" s="49">
        <f t="shared" si="258"/>
        <v>11884.41</v>
      </c>
      <c r="G743" s="158">
        <f t="shared" si="259"/>
        <v>3.19</v>
      </c>
      <c r="H743" s="98"/>
      <c r="I743" s="207">
        <f t="shared" si="260"/>
        <v>236</v>
      </c>
      <c r="J743" s="108">
        <f t="shared" si="261"/>
        <v>14208.52</v>
      </c>
      <c r="K743" s="108">
        <f t="shared" si="262"/>
        <v>9281.5</v>
      </c>
      <c r="L743" s="106">
        <f t="shared" si="263"/>
        <v>3.02</v>
      </c>
      <c r="M743" s="106">
        <f t="shared" si="264"/>
        <v>2.17</v>
      </c>
      <c r="N743" s="106">
        <f t="shared" si="265"/>
        <v>2.42</v>
      </c>
      <c r="O743" s="12">
        <f t="shared" si="266"/>
        <v>1</v>
      </c>
      <c r="P743" s="102">
        <f t="shared" si="267"/>
        <v>0.58420000000000005</v>
      </c>
      <c r="Q743" s="102">
        <f t="shared" si="268"/>
        <v>0.59650000000000003</v>
      </c>
      <c r="R743" s="160" t="str">
        <f t="shared" si="269"/>
        <v>A</v>
      </c>
      <c r="S743" s="98"/>
      <c r="T743" s="184" t="str">
        <f t="shared" si="270"/>
        <v>A</v>
      </c>
      <c r="U743" s="102">
        <f t="shared" si="271"/>
        <v>0.85060000000000002</v>
      </c>
      <c r="V743" s="102">
        <f t="shared" si="272"/>
        <v>0.83679999999999999</v>
      </c>
      <c r="W743" s="102">
        <f t="shared" si="273"/>
        <v>0.83679999999999999</v>
      </c>
      <c r="X743" s="102">
        <f t="shared" si="274"/>
        <v>0</v>
      </c>
      <c r="Y743" s="103">
        <f t="shared" si="275"/>
        <v>-1.3800000000000034E-2</v>
      </c>
      <c r="Z743" s="100">
        <f t="shared" si="276"/>
        <v>-1.6223841993886708E-2</v>
      </c>
      <c r="AA743" s="8"/>
      <c r="AB743" s="8"/>
    </row>
    <row r="744" spans="1:28" x14ac:dyDescent="0.25">
      <c r="A744" s="172" t="s">
        <v>752</v>
      </c>
      <c r="B744" s="52" t="str">
        <f t="shared" si="254"/>
        <v>AFTERCARE W CC/MCC</v>
      </c>
      <c r="C744" s="49">
        <f t="shared" si="255"/>
        <v>22</v>
      </c>
      <c r="D744" s="49">
        <f t="shared" si="256"/>
        <v>1</v>
      </c>
      <c r="E744" s="49">
        <f t="shared" si="257"/>
        <v>27418.76</v>
      </c>
      <c r="F744" s="49">
        <f t="shared" si="258"/>
        <v>32088.84</v>
      </c>
      <c r="G744" s="158">
        <f t="shared" si="259"/>
        <v>6.82</v>
      </c>
      <c r="H744" s="98"/>
      <c r="I744" s="207">
        <f t="shared" si="260"/>
        <v>21</v>
      </c>
      <c r="J744" s="108">
        <f t="shared" si="261"/>
        <v>21698.58</v>
      </c>
      <c r="K744" s="108">
        <f t="shared" si="262"/>
        <v>18944.02</v>
      </c>
      <c r="L744" s="106">
        <f t="shared" si="263"/>
        <v>5.62</v>
      </c>
      <c r="M744" s="106">
        <f t="shared" si="264"/>
        <v>4.76</v>
      </c>
      <c r="N744" s="106">
        <f t="shared" si="265"/>
        <v>4.01</v>
      </c>
      <c r="O744" s="12">
        <f t="shared" si="266"/>
        <v>1</v>
      </c>
      <c r="P744" s="102">
        <f t="shared" si="267"/>
        <v>0.89219999999999999</v>
      </c>
      <c r="Q744" s="102">
        <f t="shared" si="268"/>
        <v>0.91100000000000003</v>
      </c>
      <c r="R744" s="160" t="str">
        <f t="shared" si="269"/>
        <v>A</v>
      </c>
      <c r="S744" s="98"/>
      <c r="T744" s="184" t="str">
        <f t="shared" si="270"/>
        <v>A</v>
      </c>
      <c r="U744" s="102">
        <f t="shared" si="271"/>
        <v>1.0784</v>
      </c>
      <c r="V744" s="102">
        <f t="shared" si="272"/>
        <v>1.278</v>
      </c>
      <c r="W744" s="102">
        <f t="shared" si="273"/>
        <v>1.278</v>
      </c>
      <c r="X744" s="102">
        <f t="shared" si="274"/>
        <v>0</v>
      </c>
      <c r="Y744" s="103">
        <f t="shared" si="275"/>
        <v>0.1996</v>
      </c>
      <c r="Z744" s="100">
        <f t="shared" si="276"/>
        <v>0.18508902077151335</v>
      </c>
      <c r="AA744" s="8"/>
      <c r="AB744" s="8"/>
    </row>
    <row r="745" spans="1:28" x14ac:dyDescent="0.25">
      <c r="A745" s="172" t="s">
        <v>753</v>
      </c>
      <c r="B745" s="52" t="str">
        <f t="shared" si="254"/>
        <v>AFTERCARE W/O CC/MCC</v>
      </c>
      <c r="C745" s="49">
        <f t="shared" si="255"/>
        <v>4</v>
      </c>
      <c r="D745" s="49">
        <f t="shared" si="256"/>
        <v>0</v>
      </c>
      <c r="E745" s="49">
        <f t="shared" si="257"/>
        <v>16836.740000000002</v>
      </c>
      <c r="F745" s="49">
        <f t="shared" si="258"/>
        <v>9066.2900000000009</v>
      </c>
      <c r="G745" s="158">
        <f t="shared" si="259"/>
        <v>8.25</v>
      </c>
      <c r="H745" s="98"/>
      <c r="I745" s="207">
        <f t="shared" si="260"/>
        <v>4</v>
      </c>
      <c r="J745" s="108">
        <f t="shared" si="261"/>
        <v>16836.740000000002</v>
      </c>
      <c r="K745" s="108">
        <f t="shared" si="262"/>
        <v>9066.2900000000009</v>
      </c>
      <c r="L745" s="106">
        <f t="shared" si="263"/>
        <v>4.8</v>
      </c>
      <c r="M745" s="106">
        <f t="shared" si="264"/>
        <v>3.96</v>
      </c>
      <c r="N745" s="106">
        <f t="shared" si="265"/>
        <v>3.4</v>
      </c>
      <c r="O745" s="12">
        <f t="shared" si="266"/>
        <v>0</v>
      </c>
      <c r="P745" s="102">
        <f t="shared" si="267"/>
        <v>0.69230000000000003</v>
      </c>
      <c r="Q745" s="102">
        <f t="shared" si="268"/>
        <v>0.76060000000000005</v>
      </c>
      <c r="R745" s="160" t="str">
        <f t="shared" si="269"/>
        <v>M</v>
      </c>
      <c r="S745" s="98"/>
      <c r="T745" s="184" t="str">
        <f t="shared" si="270"/>
        <v>M</v>
      </c>
      <c r="U745" s="102">
        <f t="shared" si="271"/>
        <v>0.68089999999999995</v>
      </c>
      <c r="V745" s="102">
        <f t="shared" si="272"/>
        <v>1.0669999999999999</v>
      </c>
      <c r="W745" s="102">
        <f t="shared" si="273"/>
        <v>1.0669999999999999</v>
      </c>
      <c r="X745" s="102">
        <f t="shared" si="274"/>
        <v>0</v>
      </c>
      <c r="Y745" s="103">
        <f t="shared" si="275"/>
        <v>0.3861</v>
      </c>
      <c r="Z745" s="100">
        <f t="shared" si="276"/>
        <v>0.56704361873990305</v>
      </c>
      <c r="AA745" s="8"/>
      <c r="AB745" s="8"/>
    </row>
    <row r="746" spans="1:28" x14ac:dyDescent="0.25">
      <c r="A746" s="172" t="s">
        <v>754</v>
      </c>
      <c r="B746" s="52" t="str">
        <f t="shared" si="254"/>
        <v>OTHER FACTORS INFLUENCING HEALTH STATUS</v>
      </c>
      <c r="C746" s="49">
        <f t="shared" si="255"/>
        <v>40</v>
      </c>
      <c r="D746" s="49">
        <f t="shared" si="256"/>
        <v>0</v>
      </c>
      <c r="E746" s="49">
        <f t="shared" si="257"/>
        <v>38465.410000000003</v>
      </c>
      <c r="F746" s="49">
        <f t="shared" si="258"/>
        <v>175625.29</v>
      </c>
      <c r="G746" s="158">
        <f t="shared" si="259"/>
        <v>6.83</v>
      </c>
      <c r="H746" s="98"/>
      <c r="I746" s="207">
        <f t="shared" si="260"/>
        <v>39</v>
      </c>
      <c r="J746" s="108">
        <f t="shared" si="261"/>
        <v>10404.24</v>
      </c>
      <c r="K746" s="108">
        <f t="shared" si="262"/>
        <v>11745.08</v>
      </c>
      <c r="L746" s="106">
        <f t="shared" si="263"/>
        <v>2.9</v>
      </c>
      <c r="M746" s="106">
        <f t="shared" si="264"/>
        <v>3.36</v>
      </c>
      <c r="N746" s="106">
        <f t="shared" si="265"/>
        <v>2.16</v>
      </c>
      <c r="O746" s="12">
        <f t="shared" si="266"/>
        <v>1</v>
      </c>
      <c r="P746" s="102">
        <f t="shared" si="267"/>
        <v>0.42780000000000001</v>
      </c>
      <c r="Q746" s="102">
        <f t="shared" si="268"/>
        <v>0.1171</v>
      </c>
      <c r="R746" s="160" t="str">
        <f t="shared" si="269"/>
        <v>A</v>
      </c>
      <c r="S746" s="98"/>
      <c r="T746" s="184" t="str">
        <f t="shared" si="270"/>
        <v>A</v>
      </c>
      <c r="U746" s="102">
        <f t="shared" si="271"/>
        <v>7.3700000000000002E-2</v>
      </c>
      <c r="V746" s="102">
        <f t="shared" si="272"/>
        <v>0.1643</v>
      </c>
      <c r="W746" s="102">
        <f t="shared" si="273"/>
        <v>0.1643</v>
      </c>
      <c r="X746" s="102">
        <f t="shared" si="274"/>
        <v>0</v>
      </c>
      <c r="Y746" s="103">
        <f t="shared" si="275"/>
        <v>9.06E-2</v>
      </c>
      <c r="Z746" s="100">
        <f t="shared" si="276"/>
        <v>1.2293080054274084</v>
      </c>
      <c r="AA746" s="8"/>
      <c r="AB746" s="8"/>
    </row>
    <row r="747" spans="1:28" x14ac:dyDescent="0.25">
      <c r="A747" s="174" t="s">
        <v>755</v>
      </c>
      <c r="B747" s="142" t="str">
        <f t="shared" si="254"/>
        <v>CRANIOTOMY FOR MULTIPLE SIGNIFICANT TRAUMA</v>
      </c>
      <c r="C747" s="143">
        <f t="shared" si="255"/>
        <v>16</v>
      </c>
      <c r="D747" s="143">
        <f t="shared" si="256"/>
        <v>5</v>
      </c>
      <c r="E747" s="143">
        <f t="shared" si="257"/>
        <v>138954.85</v>
      </c>
      <c r="F747" s="143">
        <f t="shared" si="258"/>
        <v>74627.86</v>
      </c>
      <c r="G747" s="159">
        <f t="shared" si="259"/>
        <v>16.059999999999999</v>
      </c>
      <c r="H747" s="98"/>
      <c r="I747" s="208">
        <f t="shared" si="260"/>
        <v>15</v>
      </c>
      <c r="J747" s="144">
        <f t="shared" si="261"/>
        <v>124884.92</v>
      </c>
      <c r="K747" s="144">
        <f t="shared" si="262"/>
        <v>52661.18</v>
      </c>
      <c r="L747" s="145">
        <f t="shared" si="263"/>
        <v>13.73</v>
      </c>
      <c r="M747" s="145">
        <f t="shared" si="264"/>
        <v>12.78</v>
      </c>
      <c r="N747" s="145">
        <f t="shared" si="265"/>
        <v>8.5399999999999991</v>
      </c>
      <c r="O747" s="146">
        <f t="shared" si="266"/>
        <v>1</v>
      </c>
      <c r="P747" s="147">
        <f t="shared" si="267"/>
        <v>5.1349</v>
      </c>
      <c r="Q747" s="147">
        <f t="shared" si="268"/>
        <v>4.7751000000000001</v>
      </c>
      <c r="R747" s="161" t="str">
        <f t="shared" si="269"/>
        <v>A</v>
      </c>
      <c r="S747" s="98"/>
      <c r="T747" s="185" t="str">
        <f t="shared" si="270"/>
        <v>A</v>
      </c>
      <c r="U747" s="147">
        <f t="shared" si="271"/>
        <v>7.6360000000000001</v>
      </c>
      <c r="V747" s="147">
        <f t="shared" si="272"/>
        <v>6.6989999999999998</v>
      </c>
      <c r="W747" s="147">
        <f t="shared" si="273"/>
        <v>6.6989999999999998</v>
      </c>
      <c r="X747" s="147">
        <f t="shared" si="274"/>
        <v>0</v>
      </c>
      <c r="Y747" s="104">
        <f t="shared" si="275"/>
        <v>-0.93700000000000028</v>
      </c>
      <c r="Z747" s="101">
        <f t="shared" si="276"/>
        <v>-0.12270822420115247</v>
      </c>
      <c r="AA747" s="8"/>
      <c r="AB747" s="8"/>
    </row>
    <row r="748" spans="1:28" x14ac:dyDescent="0.25">
      <c r="A748" s="172" t="s">
        <v>756</v>
      </c>
      <c r="B748" s="52" t="str">
        <f t="shared" si="254"/>
        <v>LIMB REATTACHMENT, HIP &amp; FEMUR PROC FOR MULTIPLE SIGNIFICANT TRAUMA</v>
      </c>
      <c r="C748" s="49">
        <f t="shared" si="255"/>
        <v>55</v>
      </c>
      <c r="D748" s="49">
        <f t="shared" si="256"/>
        <v>10</v>
      </c>
      <c r="E748" s="49">
        <f t="shared" si="257"/>
        <v>149561.09</v>
      </c>
      <c r="F748" s="49">
        <f t="shared" si="258"/>
        <v>100413.48</v>
      </c>
      <c r="G748" s="158">
        <f t="shared" si="259"/>
        <v>14.09</v>
      </c>
      <c r="H748" s="98"/>
      <c r="I748" s="207">
        <f t="shared" si="260"/>
        <v>54</v>
      </c>
      <c r="J748" s="108">
        <f t="shared" si="261"/>
        <v>142426.94</v>
      </c>
      <c r="K748" s="108">
        <f t="shared" si="262"/>
        <v>86430.88</v>
      </c>
      <c r="L748" s="106">
        <f t="shared" si="263"/>
        <v>13.11</v>
      </c>
      <c r="M748" s="106">
        <f t="shared" si="264"/>
        <v>9.48</v>
      </c>
      <c r="N748" s="106">
        <f t="shared" si="265"/>
        <v>10.09</v>
      </c>
      <c r="O748" s="12">
        <f t="shared" si="266"/>
        <v>1</v>
      </c>
      <c r="P748" s="102">
        <f t="shared" si="267"/>
        <v>5.8562000000000003</v>
      </c>
      <c r="Q748" s="102">
        <f t="shared" si="268"/>
        <v>5.59</v>
      </c>
      <c r="R748" s="160" t="str">
        <f t="shared" si="269"/>
        <v>A</v>
      </c>
      <c r="S748" s="98"/>
      <c r="T748" s="184" t="str">
        <f t="shared" si="270"/>
        <v>A</v>
      </c>
      <c r="U748" s="102">
        <f t="shared" si="271"/>
        <v>5.1849999999999996</v>
      </c>
      <c r="V748" s="102">
        <f t="shared" si="272"/>
        <v>7.8422000000000001</v>
      </c>
      <c r="W748" s="102">
        <f t="shared" si="273"/>
        <v>7.8422000000000001</v>
      </c>
      <c r="X748" s="102">
        <f t="shared" si="274"/>
        <v>0</v>
      </c>
      <c r="Y748" s="103">
        <f t="shared" si="275"/>
        <v>2.6572000000000005</v>
      </c>
      <c r="Z748" s="100">
        <f t="shared" si="276"/>
        <v>0.51247830279652862</v>
      </c>
      <c r="AA748" s="8"/>
      <c r="AB748" s="8"/>
    </row>
    <row r="749" spans="1:28" x14ac:dyDescent="0.25">
      <c r="A749" s="172" t="s">
        <v>757</v>
      </c>
      <c r="B749" s="52" t="str">
        <f t="shared" si="254"/>
        <v>OTHER O.R. PROCEDURES FOR MULTIPLE SIGNIFICANT TRAUMA W MCC</v>
      </c>
      <c r="C749" s="49">
        <f t="shared" si="255"/>
        <v>43</v>
      </c>
      <c r="D749" s="49">
        <f t="shared" si="256"/>
        <v>7</v>
      </c>
      <c r="E749" s="49">
        <f t="shared" si="257"/>
        <v>132767.48000000001</v>
      </c>
      <c r="F749" s="49">
        <f t="shared" si="258"/>
        <v>86804.43</v>
      </c>
      <c r="G749" s="158">
        <f t="shared" si="259"/>
        <v>14.79</v>
      </c>
      <c r="H749" s="98"/>
      <c r="I749" s="207">
        <f t="shared" si="260"/>
        <v>41</v>
      </c>
      <c r="J749" s="108">
        <f t="shared" si="261"/>
        <v>120704.54</v>
      </c>
      <c r="K749" s="108">
        <f t="shared" si="262"/>
        <v>68672.11</v>
      </c>
      <c r="L749" s="106">
        <f t="shared" si="263"/>
        <v>13.27</v>
      </c>
      <c r="M749" s="106">
        <f t="shared" si="264"/>
        <v>10.65</v>
      </c>
      <c r="N749" s="106">
        <f t="shared" si="265"/>
        <v>9.8000000000000007</v>
      </c>
      <c r="O749" s="12">
        <f t="shared" si="266"/>
        <v>1</v>
      </c>
      <c r="P749" s="102">
        <f t="shared" si="267"/>
        <v>4.9630000000000001</v>
      </c>
      <c r="Q749" s="102">
        <f t="shared" si="268"/>
        <v>4.5364000000000004</v>
      </c>
      <c r="R749" s="160" t="str">
        <f t="shared" si="269"/>
        <v>A</v>
      </c>
      <c r="S749" s="98"/>
      <c r="T749" s="184" t="str">
        <f t="shared" si="270"/>
        <v>A</v>
      </c>
      <c r="U749" s="102">
        <f t="shared" si="271"/>
        <v>7.4391999999999996</v>
      </c>
      <c r="V749" s="102">
        <f t="shared" si="272"/>
        <v>6.3640999999999996</v>
      </c>
      <c r="W749" s="102">
        <f t="shared" si="273"/>
        <v>6.3640999999999996</v>
      </c>
      <c r="X749" s="102">
        <f t="shared" si="274"/>
        <v>0</v>
      </c>
      <c r="Y749" s="103">
        <f t="shared" si="275"/>
        <v>-1.0750999999999999</v>
      </c>
      <c r="Z749" s="100">
        <f t="shared" si="276"/>
        <v>-0.1445182277664265</v>
      </c>
      <c r="AA749" s="8"/>
      <c r="AB749" s="8"/>
    </row>
    <row r="750" spans="1:28" x14ac:dyDescent="0.25">
      <c r="A750" s="172" t="s">
        <v>758</v>
      </c>
      <c r="B750" s="52" t="str">
        <f t="shared" si="254"/>
        <v>OTHER O.R. PROCEDURES FOR MULTIPLE SIGNIFICANT TRAUMA W CC</v>
      </c>
      <c r="C750" s="49">
        <f t="shared" si="255"/>
        <v>60</v>
      </c>
      <c r="D750" s="49">
        <f t="shared" si="256"/>
        <v>12</v>
      </c>
      <c r="E750" s="49">
        <f t="shared" si="257"/>
        <v>86344.11</v>
      </c>
      <c r="F750" s="49">
        <f t="shared" si="258"/>
        <v>44773.85</v>
      </c>
      <c r="G750" s="158">
        <f t="shared" si="259"/>
        <v>8.08</v>
      </c>
      <c r="H750" s="98"/>
      <c r="I750" s="207">
        <f t="shared" si="260"/>
        <v>59</v>
      </c>
      <c r="J750" s="108">
        <f t="shared" si="261"/>
        <v>83081.38</v>
      </c>
      <c r="K750" s="108">
        <f t="shared" si="262"/>
        <v>37415.879999999997</v>
      </c>
      <c r="L750" s="106">
        <f t="shared" si="263"/>
        <v>7.83</v>
      </c>
      <c r="M750" s="106">
        <f t="shared" si="264"/>
        <v>4.05</v>
      </c>
      <c r="N750" s="106">
        <f t="shared" si="265"/>
        <v>6.7</v>
      </c>
      <c r="O750" s="12">
        <f t="shared" si="266"/>
        <v>1</v>
      </c>
      <c r="P750" s="102">
        <f t="shared" si="267"/>
        <v>3.4161000000000001</v>
      </c>
      <c r="Q750" s="102">
        <f t="shared" si="268"/>
        <v>3.3435999999999999</v>
      </c>
      <c r="R750" s="160" t="str">
        <f t="shared" si="269"/>
        <v>A</v>
      </c>
      <c r="S750" s="98"/>
      <c r="T750" s="184" t="str">
        <f t="shared" si="270"/>
        <v>A</v>
      </c>
      <c r="U750" s="102">
        <f t="shared" si="271"/>
        <v>4.3475000000000001</v>
      </c>
      <c r="V750" s="102">
        <f t="shared" si="272"/>
        <v>4.6906999999999996</v>
      </c>
      <c r="W750" s="102">
        <f t="shared" si="273"/>
        <v>4.6906999999999996</v>
      </c>
      <c r="X750" s="102">
        <f t="shared" si="274"/>
        <v>0</v>
      </c>
      <c r="Y750" s="103">
        <f t="shared" si="275"/>
        <v>0.34319999999999951</v>
      </c>
      <c r="Z750" s="100">
        <f t="shared" si="276"/>
        <v>7.8941920644048189E-2</v>
      </c>
      <c r="AA750" s="8"/>
      <c r="AB750" s="8"/>
    </row>
    <row r="751" spans="1:28" x14ac:dyDescent="0.25">
      <c r="A751" s="172" t="s">
        <v>759</v>
      </c>
      <c r="B751" s="52" t="str">
        <f t="shared" si="254"/>
        <v>OTHER O.R. PROCEDURES FOR MULTIPLE SIGNIFICANT TRAUMA W/O CC/MCC</v>
      </c>
      <c r="C751" s="49">
        <f t="shared" si="255"/>
        <v>5</v>
      </c>
      <c r="D751" s="49">
        <f t="shared" si="256"/>
        <v>2</v>
      </c>
      <c r="E751" s="49">
        <f t="shared" si="257"/>
        <v>50082.400000000001</v>
      </c>
      <c r="F751" s="49">
        <f t="shared" si="258"/>
        <v>17441.91</v>
      </c>
      <c r="G751" s="158">
        <f t="shared" si="259"/>
        <v>4</v>
      </c>
      <c r="H751" s="98"/>
      <c r="I751" s="207">
        <f t="shared" si="260"/>
        <v>5</v>
      </c>
      <c r="J751" s="108">
        <f t="shared" si="261"/>
        <v>50082.400000000001</v>
      </c>
      <c r="K751" s="108">
        <f t="shared" si="262"/>
        <v>17441.91</v>
      </c>
      <c r="L751" s="106">
        <f t="shared" si="263"/>
        <v>4.7</v>
      </c>
      <c r="M751" s="106">
        <f t="shared" si="264"/>
        <v>0.89</v>
      </c>
      <c r="N751" s="106">
        <f t="shared" si="265"/>
        <v>3.8</v>
      </c>
      <c r="O751" s="12">
        <f t="shared" si="266"/>
        <v>0</v>
      </c>
      <c r="P751" s="102">
        <f t="shared" si="267"/>
        <v>2.0592000000000001</v>
      </c>
      <c r="Q751" s="102">
        <f t="shared" si="268"/>
        <v>2.5024999999999999</v>
      </c>
      <c r="R751" s="160" t="str">
        <f t="shared" si="269"/>
        <v>M</v>
      </c>
      <c r="S751" s="98"/>
      <c r="T751" s="184" t="str">
        <f t="shared" si="270"/>
        <v>A</v>
      </c>
      <c r="U751" s="102">
        <f t="shared" si="271"/>
        <v>3.2376999999999998</v>
      </c>
      <c r="V751" s="102">
        <f t="shared" si="272"/>
        <v>3.5108000000000001</v>
      </c>
      <c r="W751" s="102">
        <f t="shared" si="273"/>
        <v>3.5108000000000001</v>
      </c>
      <c r="X751" s="102">
        <f t="shared" si="274"/>
        <v>0</v>
      </c>
      <c r="Y751" s="103">
        <f t="shared" si="275"/>
        <v>0.27310000000000034</v>
      </c>
      <c r="Z751" s="100">
        <f t="shared" si="276"/>
        <v>8.4350001544306261E-2</v>
      </c>
      <c r="AA751" s="8"/>
      <c r="AB751" s="8"/>
    </row>
    <row r="752" spans="1:28" x14ac:dyDescent="0.25">
      <c r="A752" s="174" t="s">
        <v>760</v>
      </c>
      <c r="B752" s="142" t="str">
        <f t="shared" si="254"/>
        <v>OTHER MULTIPLE SIGNIFICANT TRAUMA W MCC</v>
      </c>
      <c r="C752" s="143">
        <f t="shared" si="255"/>
        <v>20</v>
      </c>
      <c r="D752" s="143">
        <f t="shared" si="256"/>
        <v>8</v>
      </c>
      <c r="E752" s="143">
        <f t="shared" si="257"/>
        <v>75708.259999999995</v>
      </c>
      <c r="F752" s="143">
        <f t="shared" si="258"/>
        <v>57478.77</v>
      </c>
      <c r="G752" s="159">
        <f t="shared" si="259"/>
        <v>14.35</v>
      </c>
      <c r="H752" s="98"/>
      <c r="I752" s="208">
        <f t="shared" si="260"/>
        <v>19</v>
      </c>
      <c r="J752" s="144">
        <f t="shared" si="261"/>
        <v>65358.44</v>
      </c>
      <c r="K752" s="144">
        <f t="shared" si="262"/>
        <v>36542.01</v>
      </c>
      <c r="L752" s="145">
        <f t="shared" si="263"/>
        <v>10.79</v>
      </c>
      <c r="M752" s="145">
        <f t="shared" si="264"/>
        <v>6.53</v>
      </c>
      <c r="N752" s="145">
        <f t="shared" si="265"/>
        <v>8.23</v>
      </c>
      <c r="O752" s="146">
        <f t="shared" si="266"/>
        <v>1</v>
      </c>
      <c r="P752" s="147">
        <f t="shared" si="267"/>
        <v>2.6873999999999998</v>
      </c>
      <c r="Q752" s="147">
        <f t="shared" si="268"/>
        <v>2.6577999999999999</v>
      </c>
      <c r="R752" s="161" t="str">
        <f t="shared" si="269"/>
        <v>A</v>
      </c>
      <c r="S752" s="98"/>
      <c r="T752" s="185" t="str">
        <f t="shared" si="270"/>
        <v>A</v>
      </c>
      <c r="U752" s="147">
        <f t="shared" si="271"/>
        <v>3.2195</v>
      </c>
      <c r="V752" s="147">
        <f t="shared" si="272"/>
        <v>3.7286000000000001</v>
      </c>
      <c r="W752" s="147">
        <f t="shared" si="273"/>
        <v>3.7286000000000001</v>
      </c>
      <c r="X752" s="147">
        <f t="shared" si="274"/>
        <v>0</v>
      </c>
      <c r="Y752" s="104">
        <f t="shared" si="275"/>
        <v>0.50910000000000011</v>
      </c>
      <c r="Z752" s="101">
        <f t="shared" si="276"/>
        <v>0.15813014443236531</v>
      </c>
      <c r="AA752" s="8"/>
      <c r="AB752" s="8"/>
    </row>
    <row r="753" spans="1:28" x14ac:dyDescent="0.25">
      <c r="A753" s="172" t="s">
        <v>761</v>
      </c>
      <c r="B753" s="52" t="str">
        <f t="shared" si="254"/>
        <v>OTHER MULTIPLE SIGNIFICANT TRAUMA W CC</v>
      </c>
      <c r="C753" s="49">
        <f t="shared" si="255"/>
        <v>45</v>
      </c>
      <c r="D753" s="49">
        <f t="shared" si="256"/>
        <v>2</v>
      </c>
      <c r="E753" s="49">
        <f t="shared" si="257"/>
        <v>30304.48</v>
      </c>
      <c r="F753" s="49">
        <f t="shared" si="258"/>
        <v>15104.08</v>
      </c>
      <c r="G753" s="158">
        <f t="shared" si="259"/>
        <v>4.7300000000000004</v>
      </c>
      <c r="H753" s="98"/>
      <c r="I753" s="207">
        <f t="shared" si="260"/>
        <v>43</v>
      </c>
      <c r="J753" s="108">
        <f t="shared" si="261"/>
        <v>28430.81</v>
      </c>
      <c r="K753" s="108">
        <f t="shared" si="262"/>
        <v>12615.72</v>
      </c>
      <c r="L753" s="106">
        <f t="shared" si="263"/>
        <v>4.37</v>
      </c>
      <c r="M753" s="106">
        <f t="shared" si="264"/>
        <v>2.2400000000000002</v>
      </c>
      <c r="N753" s="106">
        <f t="shared" si="265"/>
        <v>3.83</v>
      </c>
      <c r="O753" s="12">
        <f t="shared" si="266"/>
        <v>1</v>
      </c>
      <c r="P753" s="102">
        <f t="shared" si="267"/>
        <v>1.169</v>
      </c>
      <c r="Q753" s="102">
        <f t="shared" si="268"/>
        <v>1.1937</v>
      </c>
      <c r="R753" s="160" t="str">
        <f t="shared" si="269"/>
        <v>A</v>
      </c>
      <c r="S753" s="98"/>
      <c r="T753" s="184" t="str">
        <f t="shared" si="270"/>
        <v>A</v>
      </c>
      <c r="U753" s="102">
        <f t="shared" si="271"/>
        <v>1.833</v>
      </c>
      <c r="V753" s="102">
        <f t="shared" si="272"/>
        <v>1.6746000000000001</v>
      </c>
      <c r="W753" s="102">
        <f t="shared" si="273"/>
        <v>1.6746000000000001</v>
      </c>
      <c r="X753" s="102">
        <f t="shared" si="274"/>
        <v>0</v>
      </c>
      <c r="Y753" s="103">
        <f t="shared" si="275"/>
        <v>-0.15839999999999987</v>
      </c>
      <c r="Z753" s="100">
        <f t="shared" si="276"/>
        <v>-8.6415711947626775E-2</v>
      </c>
      <c r="AA753" s="8"/>
      <c r="AB753" s="8"/>
    </row>
    <row r="754" spans="1:28" x14ac:dyDescent="0.25">
      <c r="A754" s="172" t="s">
        <v>762</v>
      </c>
      <c r="B754" s="52" t="str">
        <f t="shared" si="254"/>
        <v>OTHER MULTIPLE SIGNIFICANT TRAUMA W/O CC/MCC</v>
      </c>
      <c r="C754" s="49">
        <f t="shared" si="255"/>
        <v>15</v>
      </c>
      <c r="D754" s="49">
        <f t="shared" si="256"/>
        <v>1</v>
      </c>
      <c r="E754" s="49">
        <f t="shared" si="257"/>
        <v>20623.310000000001</v>
      </c>
      <c r="F754" s="49">
        <f t="shared" si="258"/>
        <v>8926.83</v>
      </c>
      <c r="G754" s="158">
        <f t="shared" si="259"/>
        <v>3.67</v>
      </c>
      <c r="H754" s="98"/>
      <c r="I754" s="207">
        <f t="shared" si="260"/>
        <v>14</v>
      </c>
      <c r="J754" s="108">
        <f t="shared" si="261"/>
        <v>19319.900000000001</v>
      </c>
      <c r="K754" s="108">
        <f t="shared" si="262"/>
        <v>7739.33</v>
      </c>
      <c r="L754" s="106">
        <f t="shared" si="263"/>
        <v>3.36</v>
      </c>
      <c r="M754" s="106">
        <f t="shared" si="264"/>
        <v>1.49</v>
      </c>
      <c r="N754" s="106">
        <f t="shared" si="265"/>
        <v>2.96</v>
      </c>
      <c r="O754" s="12">
        <f t="shared" si="266"/>
        <v>1</v>
      </c>
      <c r="P754" s="102">
        <f t="shared" si="267"/>
        <v>0.7944</v>
      </c>
      <c r="Q754" s="102">
        <f t="shared" si="268"/>
        <v>0.81120000000000003</v>
      </c>
      <c r="R754" s="160" t="str">
        <f t="shared" si="269"/>
        <v>A</v>
      </c>
      <c r="S754" s="98"/>
      <c r="T754" s="184" t="str">
        <f t="shared" si="270"/>
        <v>A</v>
      </c>
      <c r="U754" s="102">
        <f t="shared" si="271"/>
        <v>1.1677</v>
      </c>
      <c r="V754" s="102">
        <f t="shared" si="272"/>
        <v>1.1379999999999999</v>
      </c>
      <c r="W754" s="102">
        <f t="shared" si="273"/>
        <v>1.1379999999999999</v>
      </c>
      <c r="X754" s="102">
        <f t="shared" si="274"/>
        <v>0</v>
      </c>
      <c r="Y754" s="103">
        <f t="shared" si="275"/>
        <v>-2.970000000000006E-2</v>
      </c>
      <c r="Z754" s="100">
        <f t="shared" si="276"/>
        <v>-2.5434615055236844E-2</v>
      </c>
      <c r="AA754" s="8"/>
      <c r="AB754" s="8"/>
    </row>
    <row r="755" spans="1:28" x14ac:dyDescent="0.25">
      <c r="A755" s="172" t="s">
        <v>763</v>
      </c>
      <c r="B755" s="52" t="str">
        <f t="shared" si="254"/>
        <v>HIV W EXTENSIVE O.R. PROCEDURE W MCC</v>
      </c>
      <c r="C755" s="49">
        <f t="shared" si="255"/>
        <v>3</v>
      </c>
      <c r="D755" s="49">
        <f t="shared" si="256"/>
        <v>0</v>
      </c>
      <c r="E755" s="49">
        <f t="shared" si="257"/>
        <v>95368.58</v>
      </c>
      <c r="F755" s="49">
        <f t="shared" si="258"/>
        <v>77161.67</v>
      </c>
      <c r="G755" s="158">
        <f t="shared" si="259"/>
        <v>11.67</v>
      </c>
      <c r="H755" s="98"/>
      <c r="I755" s="207">
        <f t="shared" si="260"/>
        <v>3</v>
      </c>
      <c r="J755" s="108">
        <f t="shared" si="261"/>
        <v>95368.58</v>
      </c>
      <c r="K755" s="108">
        <f t="shared" si="262"/>
        <v>77161.67</v>
      </c>
      <c r="L755" s="106">
        <f t="shared" si="263"/>
        <v>15.9</v>
      </c>
      <c r="M755" s="106">
        <f t="shared" si="264"/>
        <v>8.65</v>
      </c>
      <c r="N755" s="106">
        <f t="shared" si="265"/>
        <v>11.7</v>
      </c>
      <c r="O755" s="12">
        <f t="shared" si="266"/>
        <v>0</v>
      </c>
      <c r="P755" s="102">
        <f t="shared" si="267"/>
        <v>3.9213</v>
      </c>
      <c r="Q755" s="102">
        <f t="shared" si="268"/>
        <v>5.7169999999999996</v>
      </c>
      <c r="R755" s="160" t="str">
        <f t="shared" si="269"/>
        <v>M</v>
      </c>
      <c r="S755" s="98"/>
      <c r="T755" s="184" t="str">
        <f t="shared" si="270"/>
        <v>M</v>
      </c>
      <c r="U755" s="102">
        <f t="shared" si="271"/>
        <v>8.5739000000000001</v>
      </c>
      <c r="V755" s="102">
        <f t="shared" si="272"/>
        <v>8.0204000000000004</v>
      </c>
      <c r="W755" s="102">
        <f t="shared" si="273"/>
        <v>8.0204000000000004</v>
      </c>
      <c r="X755" s="102">
        <f t="shared" si="274"/>
        <v>0</v>
      </c>
      <c r="Y755" s="103">
        <f t="shared" si="275"/>
        <v>-0.55349999999999966</v>
      </c>
      <c r="Z755" s="100">
        <f t="shared" si="276"/>
        <v>-6.4556386241966857E-2</v>
      </c>
      <c r="AA755" s="8"/>
      <c r="AB755" s="8"/>
    </row>
    <row r="756" spans="1:28" x14ac:dyDescent="0.25">
      <c r="A756" s="172" t="s">
        <v>764</v>
      </c>
      <c r="B756" s="52" t="str">
        <f t="shared" si="254"/>
        <v>HIV W EXTENSIVE O.R. PROCEDURE W/O MCC</v>
      </c>
      <c r="C756" s="49">
        <f t="shared" si="255"/>
        <v>1</v>
      </c>
      <c r="D756" s="49">
        <f t="shared" si="256"/>
        <v>0</v>
      </c>
      <c r="E756" s="49">
        <f t="shared" si="257"/>
        <v>30656.13</v>
      </c>
      <c r="F756" s="49">
        <f t="shared" si="258"/>
        <v>0</v>
      </c>
      <c r="G756" s="158">
        <f t="shared" si="259"/>
        <v>5</v>
      </c>
      <c r="H756" s="98"/>
      <c r="I756" s="207">
        <f t="shared" si="260"/>
        <v>1</v>
      </c>
      <c r="J756" s="108">
        <f t="shared" si="261"/>
        <v>30656.13</v>
      </c>
      <c r="K756" s="108">
        <f t="shared" si="262"/>
        <v>0</v>
      </c>
      <c r="L756" s="106">
        <f t="shared" si="263"/>
        <v>8.6999999999999993</v>
      </c>
      <c r="M756" s="106">
        <f t="shared" si="264"/>
        <v>0</v>
      </c>
      <c r="N756" s="106">
        <f t="shared" si="265"/>
        <v>6.5</v>
      </c>
      <c r="O756" s="12">
        <f t="shared" si="266"/>
        <v>0</v>
      </c>
      <c r="P756" s="102">
        <f t="shared" si="267"/>
        <v>0</v>
      </c>
      <c r="Q756" s="102">
        <f t="shared" si="268"/>
        <v>2.8466999999999998</v>
      </c>
      <c r="R756" s="160" t="str">
        <f t="shared" si="269"/>
        <v>M</v>
      </c>
      <c r="S756" s="98"/>
      <c r="T756" s="184" t="str">
        <f t="shared" si="270"/>
        <v>M</v>
      </c>
      <c r="U756" s="102">
        <f t="shared" si="271"/>
        <v>4.048</v>
      </c>
      <c r="V756" s="102">
        <f t="shared" si="272"/>
        <v>3.9935999999999998</v>
      </c>
      <c r="W756" s="102">
        <f t="shared" si="273"/>
        <v>3.9935999999999998</v>
      </c>
      <c r="X756" s="102">
        <f t="shared" si="274"/>
        <v>0</v>
      </c>
      <c r="Y756" s="103">
        <f t="shared" si="275"/>
        <v>-5.4400000000000226E-2</v>
      </c>
      <c r="Z756" s="100">
        <f t="shared" si="276"/>
        <v>-1.3438735177865669E-2</v>
      </c>
      <c r="AA756" s="8"/>
      <c r="AB756" s="8"/>
    </row>
    <row r="757" spans="1:28" x14ac:dyDescent="0.25">
      <c r="A757" s="174" t="s">
        <v>765</v>
      </c>
      <c r="B757" s="142" t="str">
        <f t="shared" si="254"/>
        <v>HIV W MAJOR RELATED CONDITION W MCC</v>
      </c>
      <c r="C757" s="143">
        <f t="shared" si="255"/>
        <v>19</v>
      </c>
      <c r="D757" s="143">
        <f t="shared" si="256"/>
        <v>5</v>
      </c>
      <c r="E757" s="143">
        <f t="shared" si="257"/>
        <v>63550.879999999997</v>
      </c>
      <c r="F757" s="143">
        <f t="shared" si="258"/>
        <v>34869.07</v>
      </c>
      <c r="G757" s="159">
        <f t="shared" si="259"/>
        <v>11.05</v>
      </c>
      <c r="H757" s="98"/>
      <c r="I757" s="208">
        <f t="shared" si="260"/>
        <v>18</v>
      </c>
      <c r="J757" s="144">
        <f t="shared" si="261"/>
        <v>59098.44</v>
      </c>
      <c r="K757" s="144">
        <f t="shared" si="262"/>
        <v>30112.1</v>
      </c>
      <c r="L757" s="145">
        <f t="shared" si="263"/>
        <v>10.17</v>
      </c>
      <c r="M757" s="145">
        <f t="shared" si="264"/>
        <v>6.64</v>
      </c>
      <c r="N757" s="145">
        <f t="shared" si="265"/>
        <v>8.27</v>
      </c>
      <c r="O757" s="146">
        <f t="shared" si="266"/>
        <v>1</v>
      </c>
      <c r="P757" s="147">
        <f t="shared" si="267"/>
        <v>2.4300000000000002</v>
      </c>
      <c r="Q757" s="147">
        <f t="shared" si="268"/>
        <v>2.3776999999999999</v>
      </c>
      <c r="R757" s="161" t="str">
        <f t="shared" si="269"/>
        <v>A</v>
      </c>
      <c r="S757" s="98"/>
      <c r="T757" s="185" t="str">
        <f t="shared" si="270"/>
        <v>A</v>
      </c>
      <c r="U757" s="147">
        <f t="shared" si="271"/>
        <v>2.3978000000000002</v>
      </c>
      <c r="V757" s="147">
        <f t="shared" si="272"/>
        <v>3.3357000000000001</v>
      </c>
      <c r="W757" s="147">
        <f t="shared" si="273"/>
        <v>3.3357000000000001</v>
      </c>
      <c r="X757" s="147">
        <f t="shared" si="274"/>
        <v>0</v>
      </c>
      <c r="Y757" s="104">
        <f t="shared" si="275"/>
        <v>0.93789999999999996</v>
      </c>
      <c r="Z757" s="101">
        <f t="shared" si="276"/>
        <v>0.3911502210359496</v>
      </c>
      <c r="AA757" s="8"/>
      <c r="AB757" s="8"/>
    </row>
    <row r="758" spans="1:28" x14ac:dyDescent="0.25">
      <c r="A758" s="172" t="s">
        <v>766</v>
      </c>
      <c r="B758" s="52" t="str">
        <f t="shared" si="254"/>
        <v>HIV W MAJOR RELATED CONDITION W CC</v>
      </c>
      <c r="C758" s="49">
        <f t="shared" si="255"/>
        <v>18</v>
      </c>
      <c r="D758" s="49">
        <f t="shared" si="256"/>
        <v>1</v>
      </c>
      <c r="E758" s="49">
        <f t="shared" si="257"/>
        <v>24924.13</v>
      </c>
      <c r="F758" s="49">
        <f t="shared" si="258"/>
        <v>12689.92</v>
      </c>
      <c r="G758" s="158">
        <f t="shared" si="259"/>
        <v>5.22</v>
      </c>
      <c r="H758" s="98"/>
      <c r="I758" s="207">
        <f t="shared" si="260"/>
        <v>16</v>
      </c>
      <c r="J758" s="108">
        <f t="shared" si="261"/>
        <v>21346.06</v>
      </c>
      <c r="K758" s="108">
        <f t="shared" si="262"/>
        <v>8115.16</v>
      </c>
      <c r="L758" s="106">
        <f t="shared" si="263"/>
        <v>4.25</v>
      </c>
      <c r="M758" s="106">
        <f t="shared" si="264"/>
        <v>2.08</v>
      </c>
      <c r="N758" s="106">
        <f t="shared" si="265"/>
        <v>3.61</v>
      </c>
      <c r="O758" s="12">
        <f t="shared" si="266"/>
        <v>1</v>
      </c>
      <c r="P758" s="102">
        <f t="shared" si="267"/>
        <v>0.87770000000000004</v>
      </c>
      <c r="Q758" s="102">
        <f t="shared" si="268"/>
        <v>0.94979999999999998</v>
      </c>
      <c r="R758" s="160" t="str">
        <f t="shared" si="269"/>
        <v>AP</v>
      </c>
      <c r="S758" s="98"/>
      <c r="T758" s="184" t="str">
        <f t="shared" si="270"/>
        <v>A</v>
      </c>
      <c r="U758" s="102">
        <f t="shared" si="271"/>
        <v>1.6021000000000001</v>
      </c>
      <c r="V758" s="102">
        <f t="shared" si="272"/>
        <v>1.3325</v>
      </c>
      <c r="W758" s="102">
        <f t="shared" si="273"/>
        <v>1.3325</v>
      </c>
      <c r="X758" s="102">
        <f t="shared" si="274"/>
        <v>0</v>
      </c>
      <c r="Y758" s="103">
        <f t="shared" si="275"/>
        <v>-0.26960000000000006</v>
      </c>
      <c r="Z758" s="100">
        <f t="shared" si="276"/>
        <v>-0.16827913363710134</v>
      </c>
      <c r="AA758" s="8"/>
      <c r="AB758" s="8"/>
    </row>
    <row r="759" spans="1:28" x14ac:dyDescent="0.25">
      <c r="A759" s="172" t="s">
        <v>767</v>
      </c>
      <c r="B759" s="52" t="str">
        <f t="shared" si="254"/>
        <v>HIV W MAJOR RELATED CONDITION W/O CC/MCC</v>
      </c>
      <c r="C759" s="49">
        <f t="shared" si="255"/>
        <v>3</v>
      </c>
      <c r="D759" s="49">
        <f t="shared" si="256"/>
        <v>0</v>
      </c>
      <c r="E759" s="49">
        <f t="shared" si="257"/>
        <v>26314.71</v>
      </c>
      <c r="F759" s="49">
        <f t="shared" si="258"/>
        <v>14170.39</v>
      </c>
      <c r="G759" s="158">
        <f t="shared" si="259"/>
        <v>9.67</v>
      </c>
      <c r="H759" s="98"/>
      <c r="I759" s="207">
        <f t="shared" si="260"/>
        <v>3</v>
      </c>
      <c r="J759" s="108">
        <f t="shared" si="261"/>
        <v>26314.71</v>
      </c>
      <c r="K759" s="108">
        <f t="shared" si="262"/>
        <v>14170.39</v>
      </c>
      <c r="L759" s="106">
        <f t="shared" si="263"/>
        <v>3.9</v>
      </c>
      <c r="M759" s="106">
        <f t="shared" si="264"/>
        <v>5.31</v>
      </c>
      <c r="N759" s="106">
        <f t="shared" si="265"/>
        <v>3.1</v>
      </c>
      <c r="O759" s="12">
        <f t="shared" si="266"/>
        <v>0</v>
      </c>
      <c r="P759" s="102">
        <f t="shared" si="267"/>
        <v>1.0820000000000001</v>
      </c>
      <c r="Q759" s="102">
        <f t="shared" si="268"/>
        <v>0.67269999999999996</v>
      </c>
      <c r="R759" s="160" t="str">
        <f t="shared" si="269"/>
        <v>MP</v>
      </c>
      <c r="S759" s="98"/>
      <c r="T759" s="184" t="str">
        <f t="shared" si="270"/>
        <v>M</v>
      </c>
      <c r="U759" s="102">
        <f t="shared" si="271"/>
        <v>1.1484000000000001</v>
      </c>
      <c r="V759" s="102">
        <f t="shared" si="272"/>
        <v>0.94369999999999998</v>
      </c>
      <c r="W759" s="102">
        <f t="shared" si="273"/>
        <v>0.94369999999999998</v>
      </c>
      <c r="X759" s="102">
        <f t="shared" si="274"/>
        <v>0</v>
      </c>
      <c r="Y759" s="103">
        <f t="shared" si="275"/>
        <v>-0.2047000000000001</v>
      </c>
      <c r="Z759" s="100">
        <f t="shared" si="276"/>
        <v>-0.17824799721351453</v>
      </c>
      <c r="AA759" s="8"/>
      <c r="AB759" s="8"/>
    </row>
    <row r="760" spans="1:28" x14ac:dyDescent="0.25">
      <c r="A760" s="172" t="s">
        <v>768</v>
      </c>
      <c r="B760" s="52" t="str">
        <f t="shared" si="254"/>
        <v>HIV W OR W/O OTHER RELATED CONDITION</v>
      </c>
      <c r="C760" s="49">
        <f t="shared" si="255"/>
        <v>7</v>
      </c>
      <c r="D760" s="49">
        <f t="shared" si="256"/>
        <v>4</v>
      </c>
      <c r="E760" s="49">
        <f t="shared" si="257"/>
        <v>52883.14</v>
      </c>
      <c r="F760" s="49">
        <f t="shared" si="258"/>
        <v>65935.42</v>
      </c>
      <c r="G760" s="158">
        <f t="shared" si="259"/>
        <v>10.43</v>
      </c>
      <c r="H760" s="98"/>
      <c r="I760" s="207">
        <f t="shared" si="260"/>
        <v>6</v>
      </c>
      <c r="J760" s="108">
        <f t="shared" si="261"/>
        <v>26198.25</v>
      </c>
      <c r="K760" s="108">
        <f t="shared" si="262"/>
        <v>9352.8700000000008</v>
      </c>
      <c r="L760" s="106">
        <f t="shared" si="263"/>
        <v>4.5999999999999996</v>
      </c>
      <c r="M760" s="106">
        <f t="shared" si="264"/>
        <v>2.11</v>
      </c>
      <c r="N760" s="106">
        <f t="shared" si="265"/>
        <v>3.4</v>
      </c>
      <c r="O760" s="12">
        <f t="shared" si="266"/>
        <v>0</v>
      </c>
      <c r="P760" s="102">
        <f t="shared" si="267"/>
        <v>1.0771999999999999</v>
      </c>
      <c r="Q760" s="102">
        <f t="shared" si="268"/>
        <v>1.1853</v>
      </c>
      <c r="R760" s="160" t="str">
        <f t="shared" si="269"/>
        <v>M</v>
      </c>
      <c r="S760" s="98"/>
      <c r="T760" s="184" t="str">
        <f t="shared" si="270"/>
        <v>M</v>
      </c>
      <c r="U760" s="102">
        <f t="shared" si="271"/>
        <v>2.0472999999999999</v>
      </c>
      <c r="V760" s="102">
        <f t="shared" si="272"/>
        <v>1.6629</v>
      </c>
      <c r="W760" s="102">
        <f t="shared" si="273"/>
        <v>1.6629</v>
      </c>
      <c r="X760" s="102">
        <f t="shared" si="274"/>
        <v>0</v>
      </c>
      <c r="Y760" s="103">
        <f t="shared" si="275"/>
        <v>-0.38439999999999985</v>
      </c>
      <c r="Z760" s="100">
        <f t="shared" si="276"/>
        <v>-0.18775948810628626</v>
      </c>
      <c r="AA760" s="8"/>
      <c r="AB760" s="8"/>
    </row>
    <row r="761" spans="1:28" x14ac:dyDescent="0.25">
      <c r="A761" s="172" t="s">
        <v>769</v>
      </c>
      <c r="B761" s="52" t="str">
        <f>VLOOKUP($A761, Data_Tab, 6, FALSE)</f>
        <v>EXTENSIVE O.R. PROCEDURE UNRELATED TO PRINCIPAL DIAGNOSIS W MCC</v>
      </c>
      <c r="C761" s="49">
        <f t="shared" si="255"/>
        <v>124</v>
      </c>
      <c r="D761" s="49">
        <f t="shared" si="256"/>
        <v>17</v>
      </c>
      <c r="E761" s="49">
        <f t="shared" si="257"/>
        <v>133944.84</v>
      </c>
      <c r="F761" s="49">
        <f t="shared" si="258"/>
        <v>171324.82</v>
      </c>
      <c r="G761" s="158">
        <f t="shared" si="259"/>
        <v>19.61</v>
      </c>
      <c r="H761" s="98"/>
      <c r="I761" s="207">
        <f t="shared" si="260"/>
        <v>120</v>
      </c>
      <c r="J761" s="108">
        <f t="shared" si="261"/>
        <v>109643.43</v>
      </c>
      <c r="K761" s="108">
        <f t="shared" si="262"/>
        <v>108726.78</v>
      </c>
      <c r="L761" s="106">
        <f t="shared" si="263"/>
        <v>16.670000000000002</v>
      </c>
      <c r="M761" s="106">
        <f t="shared" si="264"/>
        <v>21.76</v>
      </c>
      <c r="N761" s="106">
        <f t="shared" si="265"/>
        <v>10.29</v>
      </c>
      <c r="O761" s="12">
        <f t="shared" si="266"/>
        <v>1</v>
      </c>
      <c r="P761" s="102">
        <f t="shared" si="267"/>
        <v>4.5082000000000004</v>
      </c>
      <c r="Q761" s="102">
        <f t="shared" si="268"/>
        <v>3.4622999999999999</v>
      </c>
      <c r="R761" s="160" t="str">
        <f t="shared" si="269"/>
        <v>A</v>
      </c>
      <c r="S761" s="98"/>
      <c r="T761" s="184" t="str">
        <f t="shared" si="270"/>
        <v>A</v>
      </c>
      <c r="U761" s="102">
        <f t="shared" si="271"/>
        <v>3.6966999999999999</v>
      </c>
      <c r="V761" s="102">
        <f t="shared" si="272"/>
        <v>4.8573000000000004</v>
      </c>
      <c r="W761" s="102">
        <f t="shared" si="273"/>
        <v>4.8573000000000004</v>
      </c>
      <c r="X761" s="102">
        <f t="shared" si="274"/>
        <v>0</v>
      </c>
      <c r="Y761" s="103">
        <f t="shared" si="275"/>
        <v>1.1606000000000005</v>
      </c>
      <c r="Z761" s="100">
        <f t="shared" si="276"/>
        <v>0.3139556902101876</v>
      </c>
      <c r="AA761" s="8"/>
      <c r="AB761" s="8"/>
    </row>
    <row r="762" spans="1:28" x14ac:dyDescent="0.25">
      <c r="A762" s="174" t="s">
        <v>770</v>
      </c>
      <c r="B762" s="142" t="str">
        <f t="shared" si="254"/>
        <v>EXTENSIVE O.R. PROCEDURE UNRELATED TO PRINCIPAL DIAGNOSIS W CC</v>
      </c>
      <c r="C762" s="143">
        <f t="shared" si="255"/>
        <v>104</v>
      </c>
      <c r="D762" s="143">
        <f t="shared" si="256"/>
        <v>7</v>
      </c>
      <c r="E762" s="143">
        <f t="shared" si="257"/>
        <v>47441.09</v>
      </c>
      <c r="F762" s="143">
        <f t="shared" si="258"/>
        <v>31801.37</v>
      </c>
      <c r="G762" s="159">
        <f t="shared" si="259"/>
        <v>6.27</v>
      </c>
      <c r="H762" s="98"/>
      <c r="I762" s="208">
        <f t="shared" si="260"/>
        <v>101</v>
      </c>
      <c r="J762" s="144">
        <f t="shared" si="261"/>
        <v>44301.98</v>
      </c>
      <c r="K762" s="144">
        <f t="shared" si="262"/>
        <v>26422.959999999999</v>
      </c>
      <c r="L762" s="145">
        <f t="shared" si="263"/>
        <v>6.06</v>
      </c>
      <c r="M762" s="145">
        <f t="shared" si="264"/>
        <v>4.84</v>
      </c>
      <c r="N762" s="145">
        <f t="shared" si="265"/>
        <v>4.62</v>
      </c>
      <c r="O762" s="146">
        <f t="shared" si="266"/>
        <v>1</v>
      </c>
      <c r="P762" s="147">
        <f t="shared" si="267"/>
        <v>1.8216000000000001</v>
      </c>
      <c r="Q762" s="147">
        <f t="shared" si="268"/>
        <v>1.8601000000000001</v>
      </c>
      <c r="R762" s="161" t="str">
        <f t="shared" si="269"/>
        <v>A</v>
      </c>
      <c r="S762" s="98"/>
      <c r="T762" s="185" t="str">
        <f t="shared" si="270"/>
        <v>A</v>
      </c>
      <c r="U762" s="147">
        <f t="shared" si="271"/>
        <v>2.7524000000000002</v>
      </c>
      <c r="V762" s="147">
        <f t="shared" si="272"/>
        <v>2.6095000000000002</v>
      </c>
      <c r="W762" s="147">
        <f t="shared" si="273"/>
        <v>2.6095000000000002</v>
      </c>
      <c r="X762" s="147">
        <f t="shared" si="274"/>
        <v>0</v>
      </c>
      <c r="Y762" s="104">
        <f t="shared" si="275"/>
        <v>-0.14290000000000003</v>
      </c>
      <c r="Z762" s="101">
        <f t="shared" si="276"/>
        <v>-5.1918325824734782E-2</v>
      </c>
      <c r="AA762" s="8"/>
      <c r="AB762" s="8"/>
    </row>
    <row r="763" spans="1:28" x14ac:dyDescent="0.25">
      <c r="A763" s="172" t="s">
        <v>771</v>
      </c>
      <c r="B763" s="52" t="str">
        <f t="shared" si="254"/>
        <v>EXTENSIVE O.R. PROCEDURE UNRELATED TO PRINCIPAL DIAGNOSIS W/O CC/MCC</v>
      </c>
      <c r="C763" s="49">
        <f t="shared" si="255"/>
        <v>61</v>
      </c>
      <c r="D763" s="49">
        <f t="shared" si="256"/>
        <v>0</v>
      </c>
      <c r="E763" s="49">
        <f t="shared" si="257"/>
        <v>29409.1</v>
      </c>
      <c r="F763" s="49">
        <f t="shared" si="258"/>
        <v>20478.150000000001</v>
      </c>
      <c r="G763" s="158">
        <f t="shared" si="259"/>
        <v>3.02</v>
      </c>
      <c r="H763" s="98"/>
      <c r="I763" s="207">
        <f t="shared" si="260"/>
        <v>60</v>
      </c>
      <c r="J763" s="108">
        <f t="shared" si="261"/>
        <v>28182.84</v>
      </c>
      <c r="K763" s="108">
        <f t="shared" si="262"/>
        <v>18292.57</v>
      </c>
      <c r="L763" s="106">
        <f t="shared" si="263"/>
        <v>2.92</v>
      </c>
      <c r="M763" s="106">
        <f t="shared" si="264"/>
        <v>2.6</v>
      </c>
      <c r="N763" s="106">
        <f t="shared" si="265"/>
        <v>2.1800000000000002</v>
      </c>
      <c r="O763" s="12">
        <f t="shared" si="266"/>
        <v>1</v>
      </c>
      <c r="P763" s="102">
        <f t="shared" si="267"/>
        <v>1.1588000000000001</v>
      </c>
      <c r="Q763" s="102">
        <f t="shared" si="268"/>
        <v>1.1833</v>
      </c>
      <c r="R763" s="160" t="str">
        <f t="shared" si="269"/>
        <v>A</v>
      </c>
      <c r="S763" s="98"/>
      <c r="T763" s="184" t="str">
        <f t="shared" si="270"/>
        <v>A</v>
      </c>
      <c r="U763" s="102">
        <f t="shared" si="271"/>
        <v>1.6053999999999999</v>
      </c>
      <c r="V763" s="102">
        <f t="shared" si="272"/>
        <v>1.6600999999999999</v>
      </c>
      <c r="W763" s="102">
        <f t="shared" si="273"/>
        <v>1.6600999999999999</v>
      </c>
      <c r="X763" s="102">
        <f t="shared" si="274"/>
        <v>0</v>
      </c>
      <c r="Y763" s="103">
        <f t="shared" si="275"/>
        <v>5.4699999999999971E-2</v>
      </c>
      <c r="Z763" s="100">
        <f t="shared" si="276"/>
        <v>3.4072505294630608E-2</v>
      </c>
      <c r="AA763" s="8"/>
      <c r="AB763" s="8"/>
    </row>
    <row r="764" spans="1:28" x14ac:dyDescent="0.25">
      <c r="A764" s="172" t="s">
        <v>772</v>
      </c>
      <c r="B764" s="52" t="str">
        <f t="shared" si="254"/>
        <v>NON-EXTENSIVE O.R. PROC UNRELATED TO PRINCIPAL DIAGNOSIS W MCC</v>
      </c>
      <c r="C764" s="49">
        <f t="shared" si="255"/>
        <v>63</v>
      </c>
      <c r="D764" s="49">
        <f t="shared" si="256"/>
        <v>6</v>
      </c>
      <c r="E764" s="49">
        <f t="shared" si="257"/>
        <v>88907.81</v>
      </c>
      <c r="F764" s="49">
        <f t="shared" si="258"/>
        <v>132767.67999999999</v>
      </c>
      <c r="G764" s="158">
        <f t="shared" si="259"/>
        <v>9.92</v>
      </c>
      <c r="H764" s="98"/>
      <c r="I764" s="207">
        <f t="shared" si="260"/>
        <v>62</v>
      </c>
      <c r="J764" s="108">
        <f t="shared" si="261"/>
        <v>76074.8</v>
      </c>
      <c r="K764" s="108">
        <f t="shared" si="262"/>
        <v>86812.14</v>
      </c>
      <c r="L764" s="106">
        <f t="shared" si="263"/>
        <v>9.7100000000000009</v>
      </c>
      <c r="M764" s="106">
        <f t="shared" si="264"/>
        <v>6.7</v>
      </c>
      <c r="N764" s="106">
        <f t="shared" si="265"/>
        <v>7.68</v>
      </c>
      <c r="O764" s="12">
        <f t="shared" si="266"/>
        <v>1</v>
      </c>
      <c r="P764" s="102">
        <f t="shared" si="267"/>
        <v>3.1280000000000001</v>
      </c>
      <c r="Q764" s="102">
        <f t="shared" si="268"/>
        <v>2.5055999999999998</v>
      </c>
      <c r="R764" s="160" t="str">
        <f t="shared" si="269"/>
        <v>A</v>
      </c>
      <c r="S764" s="98"/>
      <c r="T764" s="184" t="str">
        <f t="shared" si="270"/>
        <v>A</v>
      </c>
      <c r="U764" s="102">
        <f t="shared" si="271"/>
        <v>3.4459</v>
      </c>
      <c r="V764" s="102">
        <f t="shared" si="272"/>
        <v>3.5150999999999999</v>
      </c>
      <c r="W764" s="102">
        <f t="shared" si="273"/>
        <v>3.5150999999999999</v>
      </c>
      <c r="X764" s="102">
        <f t="shared" si="274"/>
        <v>0</v>
      </c>
      <c r="Y764" s="103">
        <f t="shared" si="275"/>
        <v>6.9199999999999928E-2</v>
      </c>
      <c r="Z764" s="100">
        <f t="shared" si="276"/>
        <v>2.008183638526943E-2</v>
      </c>
      <c r="AA764" s="8"/>
      <c r="AB764" s="8"/>
    </row>
    <row r="765" spans="1:28" x14ac:dyDescent="0.25">
      <c r="A765" s="172" t="s">
        <v>773</v>
      </c>
      <c r="B765" s="52" t="str">
        <f t="shared" si="254"/>
        <v>NON-EXTENSIVE O.R. PROC UNRELATED TO PRINCIPAL DIAGNOSIS W CC</v>
      </c>
      <c r="C765" s="49">
        <f t="shared" si="255"/>
        <v>75</v>
      </c>
      <c r="D765" s="49">
        <f t="shared" si="256"/>
        <v>6</v>
      </c>
      <c r="E765" s="49">
        <f t="shared" si="257"/>
        <v>37766.25</v>
      </c>
      <c r="F765" s="49">
        <f t="shared" si="258"/>
        <v>22162.34</v>
      </c>
      <c r="G765" s="158">
        <f t="shared" si="259"/>
        <v>5.96</v>
      </c>
      <c r="H765" s="98"/>
      <c r="I765" s="207">
        <f t="shared" si="260"/>
        <v>75</v>
      </c>
      <c r="J765" s="108">
        <f t="shared" si="261"/>
        <v>37766.25</v>
      </c>
      <c r="K765" s="108">
        <f t="shared" si="262"/>
        <v>22162.34</v>
      </c>
      <c r="L765" s="106">
        <f t="shared" si="263"/>
        <v>5.96</v>
      </c>
      <c r="M765" s="106">
        <f t="shared" si="264"/>
        <v>4.43</v>
      </c>
      <c r="N765" s="106">
        <f t="shared" si="265"/>
        <v>4.67</v>
      </c>
      <c r="O765" s="12">
        <f t="shared" si="266"/>
        <v>1</v>
      </c>
      <c r="P765" s="102">
        <f t="shared" si="267"/>
        <v>1.5528</v>
      </c>
      <c r="Q765" s="102">
        <f t="shared" si="268"/>
        <v>1.5857000000000001</v>
      </c>
      <c r="R765" s="160" t="str">
        <f t="shared" si="269"/>
        <v>A</v>
      </c>
      <c r="S765" s="98"/>
      <c r="T765" s="184" t="str">
        <f t="shared" si="270"/>
        <v>A</v>
      </c>
      <c r="U765" s="102">
        <f t="shared" si="271"/>
        <v>1.8796999999999999</v>
      </c>
      <c r="V765" s="102">
        <f t="shared" si="272"/>
        <v>2.2246000000000001</v>
      </c>
      <c r="W765" s="102">
        <f t="shared" si="273"/>
        <v>2.2246000000000001</v>
      </c>
      <c r="X765" s="102">
        <f t="shared" si="274"/>
        <v>0</v>
      </c>
      <c r="Y765" s="103">
        <f t="shared" si="275"/>
        <v>0.34490000000000021</v>
      </c>
      <c r="Z765" s="100">
        <f t="shared" si="276"/>
        <v>0.18348672660530949</v>
      </c>
      <c r="AA765" s="8"/>
      <c r="AB765" s="8"/>
    </row>
    <row r="766" spans="1:28" x14ac:dyDescent="0.25">
      <c r="A766" s="172" t="s">
        <v>774</v>
      </c>
      <c r="B766" s="52" t="str">
        <f t="shared" si="254"/>
        <v>NON-EXTENSIVE O.R. PROC UNRELATED TO PRINCIPAL DIAGNOSIS W/O CC/MCC</v>
      </c>
      <c r="C766" s="49">
        <f t="shared" si="255"/>
        <v>32</v>
      </c>
      <c r="D766" s="49">
        <f t="shared" si="256"/>
        <v>1</v>
      </c>
      <c r="E766" s="49">
        <f t="shared" si="257"/>
        <v>19971.990000000002</v>
      </c>
      <c r="F766" s="49">
        <f t="shared" si="258"/>
        <v>10690.8</v>
      </c>
      <c r="G766" s="158">
        <f t="shared" si="259"/>
        <v>2.66</v>
      </c>
      <c r="H766" s="98"/>
      <c r="I766" s="207">
        <f t="shared" si="260"/>
        <v>30</v>
      </c>
      <c r="J766" s="108">
        <f t="shared" si="261"/>
        <v>17759.73</v>
      </c>
      <c r="K766" s="108">
        <f t="shared" si="262"/>
        <v>6567.21</v>
      </c>
      <c r="L766" s="106">
        <f t="shared" si="263"/>
        <v>2.7</v>
      </c>
      <c r="M766" s="106">
        <f t="shared" si="264"/>
        <v>1.7</v>
      </c>
      <c r="N766" s="106">
        <f t="shared" si="265"/>
        <v>2.19</v>
      </c>
      <c r="O766" s="12">
        <f t="shared" si="266"/>
        <v>1</v>
      </c>
      <c r="P766" s="102">
        <f t="shared" si="267"/>
        <v>0.73019999999999996</v>
      </c>
      <c r="Q766" s="102">
        <f t="shared" si="268"/>
        <v>0.74560000000000004</v>
      </c>
      <c r="R766" s="160" t="str">
        <f t="shared" si="269"/>
        <v>A</v>
      </c>
      <c r="S766" s="98"/>
      <c r="T766" s="184" t="str">
        <f t="shared" si="270"/>
        <v>A</v>
      </c>
      <c r="U766" s="102">
        <f t="shared" si="271"/>
        <v>1.1576</v>
      </c>
      <c r="V766" s="102">
        <f t="shared" si="272"/>
        <v>1.046</v>
      </c>
      <c r="W766" s="102">
        <f t="shared" si="273"/>
        <v>1.046</v>
      </c>
      <c r="X766" s="102">
        <f t="shared" si="274"/>
        <v>0</v>
      </c>
      <c r="Y766" s="103">
        <f t="shared" si="275"/>
        <v>-0.11159999999999992</v>
      </c>
      <c r="Z766" s="100">
        <f t="shared" si="276"/>
        <v>-9.6406357982031732E-2</v>
      </c>
      <c r="AA766" s="8"/>
      <c r="AB766" s="8"/>
    </row>
    <row r="767" spans="1:28" x14ac:dyDescent="0.25">
      <c r="A767" s="174" t="s">
        <v>775</v>
      </c>
      <c r="B767" s="142" t="str">
        <f t="shared" si="254"/>
        <v>PRINCIPAL DIAGNOSIS INVALID AS DISCHARGE DIAGNOSIS</v>
      </c>
      <c r="C767" s="143">
        <f t="shared" si="255"/>
        <v>0</v>
      </c>
      <c r="D767" s="143">
        <f t="shared" si="256"/>
        <v>0</v>
      </c>
      <c r="E767" s="143">
        <f t="shared" si="257"/>
        <v>0</v>
      </c>
      <c r="F767" s="143">
        <f t="shared" si="258"/>
        <v>0</v>
      </c>
      <c r="G767" s="159">
        <f t="shared" si="259"/>
        <v>0</v>
      </c>
      <c r="H767" s="98"/>
      <c r="I767" s="208">
        <f t="shared" si="260"/>
        <v>0</v>
      </c>
      <c r="J767" s="144">
        <f t="shared" si="261"/>
        <v>0</v>
      </c>
      <c r="K767" s="144">
        <f t="shared" si="262"/>
        <v>0</v>
      </c>
      <c r="L767" s="145">
        <f t="shared" si="263"/>
        <v>0</v>
      </c>
      <c r="M767" s="145">
        <f t="shared" si="264"/>
        <v>0</v>
      </c>
      <c r="N767" s="145">
        <f t="shared" si="265"/>
        <v>0</v>
      </c>
      <c r="O767" s="146">
        <f t="shared" si="266"/>
        <v>0</v>
      </c>
      <c r="P767" s="147">
        <f t="shared" si="267"/>
        <v>0</v>
      </c>
      <c r="Q767" s="147">
        <f t="shared" si="268"/>
        <v>0</v>
      </c>
      <c r="R767" s="161" t="str">
        <f t="shared" si="269"/>
        <v>X</v>
      </c>
      <c r="S767" s="98"/>
      <c r="T767" s="185" t="str">
        <f t="shared" si="270"/>
        <v/>
      </c>
      <c r="U767" s="147" t="str">
        <f t="shared" si="271"/>
        <v/>
      </c>
      <c r="V767" s="147">
        <f t="shared" si="272"/>
        <v>0</v>
      </c>
      <c r="W767" s="147">
        <f t="shared" si="273"/>
        <v>0</v>
      </c>
      <c r="X767" s="147">
        <f t="shared" si="274"/>
        <v>0</v>
      </c>
      <c r="Y767" s="104" t="str">
        <f>IF(U767 &lt;&gt; "", IF(V767 &lt;&gt; "", V767 - U767, ""), "")</f>
        <v/>
      </c>
      <c r="Z767" s="101" t="str">
        <f t="shared" si="276"/>
        <v/>
      </c>
      <c r="AA767" s="8"/>
      <c r="AB767" s="8"/>
    </row>
    <row r="768" spans="1:28" x14ac:dyDescent="0.25">
      <c r="A768" s="179" t="s">
        <v>776</v>
      </c>
      <c r="B768" s="52" t="str">
        <f t="shared" si="254"/>
        <v>UNGROUPABLE</v>
      </c>
      <c r="C768" s="49">
        <f t="shared" si="255"/>
        <v>0</v>
      </c>
      <c r="D768" s="49">
        <f t="shared" si="256"/>
        <v>0</v>
      </c>
      <c r="E768" s="49">
        <f t="shared" si="257"/>
        <v>0</v>
      </c>
      <c r="F768" s="49">
        <f t="shared" si="258"/>
        <v>0</v>
      </c>
      <c r="G768" s="158">
        <f t="shared" si="259"/>
        <v>0</v>
      </c>
      <c r="H768" s="98"/>
      <c r="I768" s="207">
        <f t="shared" si="260"/>
        <v>0</v>
      </c>
      <c r="J768" s="108">
        <f t="shared" si="261"/>
        <v>0</v>
      </c>
      <c r="K768" s="108">
        <f t="shared" si="262"/>
        <v>0</v>
      </c>
      <c r="L768" s="106">
        <f t="shared" si="263"/>
        <v>0</v>
      </c>
      <c r="M768" s="106">
        <f t="shared" si="264"/>
        <v>0</v>
      </c>
      <c r="N768" s="106">
        <f t="shared" si="265"/>
        <v>0</v>
      </c>
      <c r="O768" s="12">
        <f t="shared" si="266"/>
        <v>0</v>
      </c>
      <c r="P768" s="102">
        <f t="shared" si="267"/>
        <v>0</v>
      </c>
      <c r="Q768" s="102">
        <f t="shared" si="268"/>
        <v>0</v>
      </c>
      <c r="R768" s="160" t="str">
        <f t="shared" si="269"/>
        <v>X</v>
      </c>
      <c r="S768" s="98"/>
      <c r="T768" s="184" t="str">
        <f t="shared" si="270"/>
        <v/>
      </c>
      <c r="U768" s="102" t="str">
        <f t="shared" si="271"/>
        <v/>
      </c>
      <c r="V768" s="102">
        <f t="shared" si="272"/>
        <v>0</v>
      </c>
      <c r="W768" s="102">
        <f t="shared" ref="W768:W774" si="277">IF(R768 = "Z", Q768, ROUND(Q768 * $W$5, 4))</f>
        <v>0</v>
      </c>
      <c r="X768" s="102">
        <f t="shared" ref="X768:X774" si="278">W768 - V768</f>
        <v>0</v>
      </c>
      <c r="Y768" s="103" t="str">
        <f t="shared" ref="Y768:Y774" si="279">IF(U768 &lt;&gt; "", IF(V768 &lt;&gt; "", V768 - U768, ""), "")</f>
        <v/>
      </c>
      <c r="Z768" s="100" t="str">
        <f t="shared" si="276"/>
        <v/>
      </c>
      <c r="AA768" s="8"/>
      <c r="AB768" s="8"/>
    </row>
    <row r="769" spans="1:28" x14ac:dyDescent="0.25">
      <c r="A769" s="179" t="s">
        <v>777</v>
      </c>
      <c r="B769" s="52" t="str">
        <f t="shared" si="254"/>
        <v>Level III: Neonates, Died or Transferred to Another Acute Care Facility</v>
      </c>
      <c r="C769" s="49">
        <f t="shared" si="255"/>
        <v>84</v>
      </c>
      <c r="D769" s="49">
        <f t="shared" si="256"/>
        <v>0</v>
      </c>
      <c r="E769" s="49">
        <f t="shared" si="257"/>
        <v>251184.05</v>
      </c>
      <c r="F769" s="49">
        <f t="shared" si="258"/>
        <v>392327.35</v>
      </c>
      <c r="G769" s="158">
        <f t="shared" si="259"/>
        <v>35.5</v>
      </c>
      <c r="H769" s="98"/>
      <c r="I769" s="207">
        <f t="shared" si="260"/>
        <v>83</v>
      </c>
      <c r="J769" s="108">
        <f t="shared" si="261"/>
        <v>223765.71</v>
      </c>
      <c r="K769" s="108">
        <f t="shared" si="262"/>
        <v>304346.71999999997</v>
      </c>
      <c r="L769" s="106">
        <f t="shared" si="263"/>
        <v>31.3</v>
      </c>
      <c r="M769" s="106">
        <f t="shared" si="264"/>
        <v>47.19</v>
      </c>
      <c r="N769" s="106">
        <f t="shared" si="265"/>
        <v>9.35</v>
      </c>
      <c r="O769" s="12">
        <f t="shared" si="266"/>
        <v>1</v>
      </c>
      <c r="P769" s="102">
        <f t="shared" si="267"/>
        <v>9.2005999999999997</v>
      </c>
      <c r="Q769" s="102">
        <f t="shared" si="268"/>
        <v>5.8301999999999996</v>
      </c>
      <c r="R769" s="160" t="str">
        <f t="shared" si="269"/>
        <v>A</v>
      </c>
      <c r="S769" s="98"/>
      <c r="T769" s="184" t="str">
        <f t="shared" si="270"/>
        <v>A</v>
      </c>
      <c r="U769" s="102">
        <f t="shared" si="271"/>
        <v>7.9471999999999996</v>
      </c>
      <c r="V769" s="102">
        <f t="shared" si="272"/>
        <v>8.1791999999999998</v>
      </c>
      <c r="W769" s="102">
        <f t="shared" si="277"/>
        <v>8.1791999999999998</v>
      </c>
      <c r="X769" s="102">
        <f t="shared" si="278"/>
        <v>0</v>
      </c>
      <c r="Y769" s="103">
        <f t="shared" si="279"/>
        <v>0.23200000000000021</v>
      </c>
      <c r="Z769" s="100">
        <f t="shared" ref="Z769:Z774" si="280">IF(Y769 = "", "", Y769 / U769)</f>
        <v>2.9192671632776352E-2</v>
      </c>
      <c r="AA769" s="8"/>
      <c r="AB769" s="8"/>
    </row>
    <row r="770" spans="1:28" x14ac:dyDescent="0.25">
      <c r="A770" s="177" t="s">
        <v>778</v>
      </c>
      <c r="B770" s="52" t="str">
        <f t="shared" si="254"/>
        <v>Level III: Extreme Immaturity or Respiratory Distress Syndrome, Neonate</v>
      </c>
      <c r="C770" s="49">
        <f t="shared" si="255"/>
        <v>409</v>
      </c>
      <c r="D770" s="49">
        <f t="shared" si="256"/>
        <v>0</v>
      </c>
      <c r="E770" s="49">
        <f t="shared" si="257"/>
        <v>156304.1</v>
      </c>
      <c r="F770" s="49">
        <f t="shared" si="258"/>
        <v>280502.96000000002</v>
      </c>
      <c r="G770" s="158">
        <f t="shared" si="259"/>
        <v>30.08</v>
      </c>
      <c r="H770" s="98"/>
      <c r="I770" s="207">
        <f t="shared" si="260"/>
        <v>400</v>
      </c>
      <c r="J770" s="108">
        <f t="shared" si="261"/>
        <v>120886.22</v>
      </c>
      <c r="K770" s="108">
        <f t="shared" si="262"/>
        <v>127732.58</v>
      </c>
      <c r="L770" s="106">
        <f t="shared" si="263"/>
        <v>26.11</v>
      </c>
      <c r="M770" s="106">
        <f t="shared" si="264"/>
        <v>24.26</v>
      </c>
      <c r="N770" s="106">
        <f t="shared" si="265"/>
        <v>17.43</v>
      </c>
      <c r="O770" s="12">
        <f t="shared" si="266"/>
        <v>1</v>
      </c>
      <c r="P770" s="102">
        <f t="shared" si="267"/>
        <v>4.9705000000000004</v>
      </c>
      <c r="Q770" s="102">
        <f t="shared" si="268"/>
        <v>3.4531999999999998</v>
      </c>
      <c r="R770" s="160" t="str">
        <f t="shared" si="269"/>
        <v>A</v>
      </c>
      <c r="S770" s="98"/>
      <c r="T770" s="184" t="str">
        <f t="shared" si="270"/>
        <v>A</v>
      </c>
      <c r="U770" s="102">
        <f t="shared" si="271"/>
        <v>5.7763</v>
      </c>
      <c r="V770" s="102">
        <f t="shared" si="272"/>
        <v>4.8445</v>
      </c>
      <c r="W770" s="102">
        <f t="shared" si="277"/>
        <v>4.8445</v>
      </c>
      <c r="X770" s="102">
        <f t="shared" si="278"/>
        <v>0</v>
      </c>
      <c r="Y770" s="103">
        <f t="shared" si="279"/>
        <v>-0.93179999999999996</v>
      </c>
      <c r="Z770" s="100">
        <f t="shared" si="280"/>
        <v>-0.16131433616675034</v>
      </c>
      <c r="AA770" s="8"/>
      <c r="AB770" s="8"/>
    </row>
    <row r="771" spans="1:28" x14ac:dyDescent="0.25">
      <c r="A771" s="177" t="s">
        <v>779</v>
      </c>
      <c r="B771" s="52" t="str">
        <f t="shared" si="254"/>
        <v>Level III: Prematurity W Major Problems</v>
      </c>
      <c r="C771" s="49">
        <f t="shared" si="255"/>
        <v>358</v>
      </c>
      <c r="D771" s="49">
        <f t="shared" si="256"/>
        <v>0</v>
      </c>
      <c r="E771" s="49">
        <f t="shared" si="257"/>
        <v>69264.88</v>
      </c>
      <c r="F771" s="49">
        <f t="shared" si="258"/>
        <v>75915.360000000001</v>
      </c>
      <c r="G771" s="158">
        <f t="shared" si="259"/>
        <v>16.46</v>
      </c>
      <c r="H771" s="98"/>
      <c r="I771" s="207">
        <f t="shared" si="260"/>
        <v>348</v>
      </c>
      <c r="J771" s="108">
        <f t="shared" si="261"/>
        <v>60213.79</v>
      </c>
      <c r="K771" s="108">
        <f t="shared" si="262"/>
        <v>52550.12</v>
      </c>
      <c r="L771" s="106">
        <f t="shared" si="263"/>
        <v>14.79</v>
      </c>
      <c r="M771" s="106">
        <f t="shared" si="264"/>
        <v>11.23</v>
      </c>
      <c r="N771" s="106">
        <f t="shared" si="265"/>
        <v>10.92</v>
      </c>
      <c r="O771" s="12">
        <f t="shared" si="266"/>
        <v>1</v>
      </c>
      <c r="P771" s="102">
        <f t="shared" si="267"/>
        <v>2.4758</v>
      </c>
      <c r="Q771" s="102">
        <f t="shared" si="268"/>
        <v>2.3149000000000002</v>
      </c>
      <c r="R771" s="160" t="str">
        <f t="shared" si="269"/>
        <v>A</v>
      </c>
      <c r="S771" s="98"/>
      <c r="T771" s="184" t="str">
        <f t="shared" si="270"/>
        <v>A</v>
      </c>
      <c r="U771" s="102">
        <f t="shared" si="271"/>
        <v>3.1442000000000001</v>
      </c>
      <c r="V771" s="102">
        <f t="shared" si="272"/>
        <v>3.2475999999999998</v>
      </c>
      <c r="W771" s="102">
        <f t="shared" si="277"/>
        <v>3.2475999999999998</v>
      </c>
      <c r="X771" s="102">
        <f t="shared" si="278"/>
        <v>0</v>
      </c>
      <c r="Y771" s="103">
        <f t="shared" si="279"/>
        <v>0.10339999999999971</v>
      </c>
      <c r="Z771" s="100">
        <f t="shared" si="280"/>
        <v>3.2885948730996664E-2</v>
      </c>
      <c r="AA771" s="8"/>
      <c r="AB771" s="8"/>
    </row>
    <row r="772" spans="1:28" x14ac:dyDescent="0.25">
      <c r="A772" s="187" t="s">
        <v>780</v>
      </c>
      <c r="B772" s="142" t="str">
        <f t="shared" si="254"/>
        <v>Level III: Prematurity W/O Major Problems</v>
      </c>
      <c r="C772" s="143">
        <f t="shared" si="255"/>
        <v>322</v>
      </c>
      <c r="D772" s="143">
        <f t="shared" si="256"/>
        <v>0</v>
      </c>
      <c r="E772" s="143">
        <f t="shared" si="257"/>
        <v>22393.96</v>
      </c>
      <c r="F772" s="143">
        <f t="shared" si="258"/>
        <v>25084.32</v>
      </c>
      <c r="G772" s="159">
        <f t="shared" si="259"/>
        <v>6.91</v>
      </c>
      <c r="H772" s="98"/>
      <c r="I772" s="208">
        <f t="shared" si="260"/>
        <v>316</v>
      </c>
      <c r="J772" s="144">
        <f t="shared" si="261"/>
        <v>20441.32</v>
      </c>
      <c r="K772" s="144">
        <f t="shared" si="262"/>
        <v>20748.39</v>
      </c>
      <c r="L772" s="145">
        <f t="shared" si="263"/>
        <v>6.45</v>
      </c>
      <c r="M772" s="145">
        <f t="shared" si="264"/>
        <v>5.14</v>
      </c>
      <c r="N772" s="145">
        <f t="shared" si="265"/>
        <v>4.87</v>
      </c>
      <c r="O772" s="146">
        <f t="shared" si="266"/>
        <v>1</v>
      </c>
      <c r="P772" s="147">
        <f t="shared" si="267"/>
        <v>0.84050000000000002</v>
      </c>
      <c r="Q772" s="147">
        <f t="shared" si="268"/>
        <v>0.85829999999999995</v>
      </c>
      <c r="R772" s="161" t="str">
        <f t="shared" si="269"/>
        <v>A</v>
      </c>
      <c r="S772" s="98"/>
      <c r="T772" s="185" t="str">
        <f t="shared" si="270"/>
        <v>A</v>
      </c>
      <c r="U772" s="147">
        <f t="shared" si="271"/>
        <v>1.121</v>
      </c>
      <c r="V772" s="147">
        <f t="shared" si="272"/>
        <v>1.2040999999999999</v>
      </c>
      <c r="W772" s="147">
        <f t="shared" si="277"/>
        <v>1.2040999999999999</v>
      </c>
      <c r="X772" s="147">
        <f t="shared" si="278"/>
        <v>0</v>
      </c>
      <c r="Y772" s="104">
        <f t="shared" si="279"/>
        <v>8.3099999999999952E-2</v>
      </c>
      <c r="Z772" s="101">
        <f t="shared" si="280"/>
        <v>7.4130240856378191E-2</v>
      </c>
    </row>
    <row r="773" spans="1:28" x14ac:dyDescent="0.25">
      <c r="A773" s="179" t="s">
        <v>781</v>
      </c>
      <c r="B773" s="52" t="str">
        <f t="shared" si="254"/>
        <v>Level III: Full Term Neonate W Major Problems</v>
      </c>
      <c r="C773" s="49">
        <f t="shared" si="255"/>
        <v>669</v>
      </c>
      <c r="D773" s="49">
        <f t="shared" si="256"/>
        <v>1</v>
      </c>
      <c r="E773" s="49">
        <f t="shared" si="257"/>
        <v>39445.58</v>
      </c>
      <c r="F773" s="49">
        <f t="shared" si="258"/>
        <v>53963.02</v>
      </c>
      <c r="G773" s="158">
        <f t="shared" si="259"/>
        <v>12.09</v>
      </c>
      <c r="H773" s="98"/>
      <c r="I773" s="207">
        <f t="shared" si="260"/>
        <v>652</v>
      </c>
      <c r="J773" s="108">
        <f t="shared" si="261"/>
        <v>33373.79</v>
      </c>
      <c r="K773" s="108">
        <f t="shared" si="262"/>
        <v>36314.42</v>
      </c>
      <c r="L773" s="106">
        <f t="shared" si="263"/>
        <v>11.22</v>
      </c>
      <c r="M773" s="106">
        <f t="shared" si="264"/>
        <v>13.17</v>
      </c>
      <c r="N773" s="106">
        <f t="shared" si="265"/>
        <v>6.64</v>
      </c>
      <c r="O773" s="12">
        <f t="shared" si="266"/>
        <v>1</v>
      </c>
      <c r="P773" s="102">
        <f t="shared" si="267"/>
        <v>1.3722000000000001</v>
      </c>
      <c r="Q773" s="102">
        <f t="shared" si="268"/>
        <v>1.3327</v>
      </c>
      <c r="R773" s="160" t="str">
        <f t="shared" si="269"/>
        <v>A</v>
      </c>
      <c r="S773" s="98"/>
      <c r="T773" s="184" t="str">
        <f t="shared" si="270"/>
        <v>A</v>
      </c>
      <c r="U773" s="102">
        <f t="shared" si="271"/>
        <v>1.9393</v>
      </c>
      <c r="V773" s="102">
        <f t="shared" si="272"/>
        <v>1.8695999999999999</v>
      </c>
      <c r="W773" s="102">
        <f t="shared" si="277"/>
        <v>1.8695999999999999</v>
      </c>
      <c r="X773" s="102">
        <f t="shared" si="278"/>
        <v>0</v>
      </c>
      <c r="Y773" s="103">
        <f t="shared" si="279"/>
        <v>-6.9700000000000095E-2</v>
      </c>
      <c r="Z773" s="100">
        <f t="shared" si="280"/>
        <v>-3.5940803382663894E-2</v>
      </c>
    </row>
    <row r="774" spans="1:28" x14ac:dyDescent="0.25">
      <c r="A774" s="187" t="s">
        <v>782</v>
      </c>
      <c r="B774" s="142" t="str">
        <f t="shared" si="254"/>
        <v>Level III: Neonate W Other Significant Problems</v>
      </c>
      <c r="C774" s="143">
        <f t="shared" si="255"/>
        <v>1161</v>
      </c>
      <c r="D774" s="143">
        <f t="shared" si="256"/>
        <v>0</v>
      </c>
      <c r="E774" s="143">
        <f t="shared" si="257"/>
        <v>4723.95</v>
      </c>
      <c r="F774" s="143">
        <f t="shared" si="258"/>
        <v>4338.41</v>
      </c>
      <c r="G774" s="159">
        <f t="shared" si="259"/>
        <v>2.48</v>
      </c>
      <c r="H774" s="98"/>
      <c r="I774" s="208">
        <f t="shared" si="260"/>
        <v>1133</v>
      </c>
      <c r="J774" s="144">
        <f t="shared" si="261"/>
        <v>4180.5600000000004</v>
      </c>
      <c r="K774" s="144">
        <f t="shared" si="262"/>
        <v>2290.66</v>
      </c>
      <c r="L774" s="145">
        <f t="shared" si="263"/>
        <v>2.39</v>
      </c>
      <c r="M774" s="145">
        <f t="shared" si="264"/>
        <v>0.91</v>
      </c>
      <c r="N774" s="145">
        <f t="shared" si="265"/>
        <v>2.2400000000000002</v>
      </c>
      <c r="O774" s="146">
        <f t="shared" si="266"/>
        <v>1</v>
      </c>
      <c r="P774" s="147">
        <f t="shared" si="267"/>
        <v>0.1719</v>
      </c>
      <c r="Q774" s="147">
        <f t="shared" si="268"/>
        <v>0.17549999999999999</v>
      </c>
      <c r="R774" s="161" t="str">
        <f t="shared" si="269"/>
        <v>A</v>
      </c>
      <c r="S774" s="98"/>
      <c r="T774" s="185" t="str">
        <f t="shared" si="270"/>
        <v>A</v>
      </c>
      <c r="U774" s="147">
        <f t="shared" si="271"/>
        <v>0.26390000000000002</v>
      </c>
      <c r="V774" s="147">
        <f t="shared" si="272"/>
        <v>0.2462</v>
      </c>
      <c r="W774" s="147">
        <f t="shared" si="277"/>
        <v>0.2462</v>
      </c>
      <c r="X774" s="147">
        <f t="shared" si="278"/>
        <v>0</v>
      </c>
      <c r="Y774" s="104">
        <f t="shared" si="279"/>
        <v>-1.7700000000000021E-2</v>
      </c>
      <c r="Z774" s="101">
        <f t="shared" si="280"/>
        <v>-6.7070860174308522E-2</v>
      </c>
    </row>
    <row r="775" spans="1:28" x14ac:dyDescent="0.25">
      <c r="B775" s="73" t="s">
        <v>11</v>
      </c>
      <c r="C775" s="74">
        <f>SUM(C8:C774)</f>
        <v>88703</v>
      </c>
      <c r="D775" s="74">
        <f>SUM(D8:D774)</f>
        <v>4139</v>
      </c>
      <c r="E775" s="74">
        <f>SUMPRODUCT($C$8:$C$774, E8:E774)/$C$775</f>
        <v>26500.912750414253</v>
      </c>
      <c r="F775" s="74"/>
      <c r="G775" s="75">
        <f>SUMPRODUCT($C$8:$C$774, G8:G774)/$C$775</f>
        <v>4.5963092567331438</v>
      </c>
      <c r="H775" s="99"/>
      <c r="I775" s="109">
        <f>SUM(I8:I774)</f>
        <v>86970</v>
      </c>
      <c r="J775" s="109">
        <f>SUMPRODUCT($I8:$I774,J8:J774)/$I$775</f>
        <v>24509.744844084158</v>
      </c>
      <c r="K775" s="109"/>
      <c r="L775" s="107">
        <f>SUMPRODUCT(L8:L774,$I$8:$I$774)/I775</f>
        <v>4.287726572381283</v>
      </c>
      <c r="M775" s="107"/>
      <c r="N775" s="107">
        <f>SUMPRODUCT(N8:N774,$I$8:$I$774)/$I$775</f>
        <v>3.4922971139473376</v>
      </c>
      <c r="O775" s="76"/>
      <c r="P775" s="105">
        <f>SUMPRODUCT($I$8:$I$774,P8:P774)/I775</f>
        <v>1.0061850983097624</v>
      </c>
      <c r="Q775" s="105">
        <f>SUMPRODUCT($I$8:$I$774,Q8:Q774)/$I$775</f>
        <v>0.99999717833735735</v>
      </c>
      <c r="R775" s="76"/>
      <c r="S775" s="99"/>
      <c r="T775" s="76"/>
      <c r="U775" s="105">
        <f>SUMPRODUCT(U8:U774,I8:I774)/$I$775</f>
        <v>1.3061928205128199</v>
      </c>
      <c r="V775" s="105">
        <f>SUMPRODUCT(V8:V774,I8:I774)/$I$775</f>
        <v>1.4028965988271831</v>
      </c>
      <c r="W775" s="105">
        <f>SUMPRODUCT(W8:W774,I8:I774)/$I$775</f>
        <v>1.4028965988271831</v>
      </c>
      <c r="X775" s="105">
        <f>SUMPRODUCT(X8:X774,I8:I774)/$I$775</f>
        <v>0</v>
      </c>
      <c r="Y775" s="168">
        <f>V775-U775</f>
        <v>9.6703778314363165E-2</v>
      </c>
      <c r="Z775" s="79">
        <f>IF(Y775="","",Y775/U775)</f>
        <v>7.4034841407562335E-2</v>
      </c>
    </row>
  </sheetData>
  <sortState ref="A8:X764">
    <sortCondition ref="A8:A764"/>
  </sortState>
  <mergeCells count="1">
    <mergeCell ref="I5:R5"/>
  </mergeCells>
  <phoneticPr fontId="0" type="noConversion"/>
  <conditionalFormatting sqref="A8:G767 B768:G774 I8:R774 T8:Z774">
    <cfRule type="expression" dxfId="6" priority="1" stopIfTrue="1">
      <formula>RIGHT($R8,1)="P"</formula>
    </cfRule>
    <cfRule type="expression" dxfId="5" priority="2" stopIfTrue="1">
      <formula>RIGHT($R8,1)="T"</formula>
    </cfRule>
    <cfRule type="expression" dxfId="4" priority="3" stopIfTrue="1">
      <formula>RIGHT($R8,1)="O"</formula>
    </cfRule>
  </conditionalFormatting>
  <pageMargins left="0.25" right="0.25" top="0.75" bottom="0.75" header="0.3" footer="0.3"/>
  <pageSetup scale="52" fitToHeight="0" orientation="landscape" r:id="rId1"/>
  <headerFooter scaleWithDoc="0" alignWithMargins="0">
    <oddHeader>&amp;C &amp;RExhibit 8A
(Page &amp;P of &amp;N)</oddHeader>
    <oddFooter>&amp;LMyers and Stauffer LC&amp;C&amp;F [&amp;A]&amp;R&amp;D</oddFooter>
  </headerFooter>
  <rowBreaks count="11" manualBreakCount="11">
    <brk id="72" max="16383" man="1"/>
    <brk id="137" max="16383" man="1"/>
    <brk id="202" max="16383" man="1"/>
    <brk id="267" max="16383" man="1"/>
    <brk id="332" max="16383" man="1"/>
    <brk id="397" max="16383" man="1"/>
    <brk id="462" max="16383" man="1"/>
    <brk id="527" max="16383" man="1"/>
    <brk id="592" max="16383" man="1"/>
    <brk id="657" max="16383" man="1"/>
    <brk id="722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A1:M753"/>
  <sheetViews>
    <sheetView zoomScaleNormal="100" workbookViewId="0">
      <pane ySplit="8" topLeftCell="A9" activePane="bottomLeft" state="frozen"/>
      <selection pane="bottomLeft" activeCell="A8" sqref="A8"/>
    </sheetView>
  </sheetViews>
  <sheetFormatPr defaultRowHeight="13.2" x14ac:dyDescent="0.25"/>
  <cols>
    <col min="1" max="1" width="6.5546875" style="1" customWidth="1"/>
    <col min="2" max="2" width="67.5546875" style="1" bestFit="1" customWidth="1"/>
    <col min="3" max="3" width="7.109375" style="4" bestFit="1" customWidth="1"/>
    <col min="4" max="4" width="8.6640625" style="4" bestFit="1" customWidth="1"/>
    <col min="5" max="5" width="11.33203125" style="4" customWidth="1"/>
    <col min="6" max="6" width="7.33203125" style="13" customWidth="1"/>
    <col min="7" max="7" width="7.44140625" style="7" bestFit="1" customWidth="1"/>
    <col min="8" max="8" width="1.6640625" style="1" customWidth="1"/>
    <col min="9" max="9" width="7.44140625" style="7" bestFit="1" customWidth="1"/>
    <col min="10" max="10" width="9.6640625" style="1" customWidth="1"/>
    <col min="11" max="11" width="9.6640625" style="9" customWidth="1"/>
    <col min="12" max="12" width="9.6640625" style="3" customWidth="1"/>
    <col min="13" max="13" width="15.88671875" style="3" customWidth="1"/>
  </cols>
  <sheetData>
    <row r="1" spans="1:13" ht="21" x14ac:dyDescent="0.4">
      <c r="A1" s="40" t="s">
        <v>1582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</row>
    <row r="2" spans="1:13" ht="15.6" x14ac:dyDescent="0.3">
      <c r="A2" s="41" t="s">
        <v>1734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</row>
    <row r="3" spans="1:13" x14ac:dyDescent="0.25">
      <c r="A3" s="57" t="s">
        <v>1741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</row>
    <row r="4" spans="1:13" s="30" customFormat="1" x14ac:dyDescent="0.25">
      <c r="A4" s="42" t="s">
        <v>151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</row>
    <row r="5" spans="1:13" x14ac:dyDescent="0.25">
      <c r="A5" s="18"/>
      <c r="B5" s="16"/>
      <c r="C5" s="14"/>
      <c r="D5" s="14"/>
      <c r="E5" s="14"/>
      <c r="F5" s="15"/>
      <c r="G5" s="25"/>
      <c r="H5" s="26"/>
      <c r="I5" s="25"/>
      <c r="J5" s="26"/>
      <c r="K5" s="27"/>
      <c r="L5" s="28"/>
      <c r="M5" s="28"/>
    </row>
    <row r="6" spans="1:13" x14ac:dyDescent="0.25">
      <c r="A6" s="126" t="s">
        <v>1740</v>
      </c>
      <c r="B6" s="16"/>
      <c r="C6" s="14"/>
      <c r="D6" s="14"/>
      <c r="E6" s="14"/>
      <c r="F6" s="15"/>
      <c r="G6" s="25"/>
      <c r="H6" s="26"/>
      <c r="I6" s="25"/>
      <c r="J6" s="26"/>
      <c r="K6" s="27"/>
      <c r="L6" s="28"/>
      <c r="M6" s="28"/>
    </row>
    <row r="7" spans="1:13" ht="39.6" x14ac:dyDescent="0.25">
      <c r="A7" s="19" t="s">
        <v>75</v>
      </c>
      <c r="B7" s="20" t="s">
        <v>77</v>
      </c>
      <c r="C7" s="21" t="s">
        <v>3</v>
      </c>
      <c r="D7" s="21" t="s">
        <v>150</v>
      </c>
      <c r="E7" s="21" t="s">
        <v>1694</v>
      </c>
      <c r="F7" s="21" t="s">
        <v>76</v>
      </c>
      <c r="G7" s="21" t="s">
        <v>1735</v>
      </c>
      <c r="H7" s="53"/>
      <c r="I7" s="21" t="s">
        <v>1639</v>
      </c>
      <c r="J7" s="21" t="s">
        <v>1640</v>
      </c>
      <c r="K7" s="21" t="s">
        <v>1736</v>
      </c>
      <c r="L7" s="21" t="s">
        <v>813</v>
      </c>
      <c r="M7" s="97" t="s">
        <v>1699</v>
      </c>
    </row>
    <row r="8" spans="1:13" s="81" customFormat="1" x14ac:dyDescent="0.25">
      <c r="A8" s="192" t="s">
        <v>196</v>
      </c>
      <c r="B8" s="193" t="s">
        <v>1636</v>
      </c>
      <c r="C8" s="209" t="s">
        <v>198</v>
      </c>
      <c r="D8" s="209" t="s">
        <v>317</v>
      </c>
      <c r="E8" s="209" t="s">
        <v>1637</v>
      </c>
      <c r="F8" s="210" t="s">
        <v>1638</v>
      </c>
      <c r="G8" s="211" t="s">
        <v>1641</v>
      </c>
      <c r="H8" s="98"/>
      <c r="I8" s="202" t="s">
        <v>1642</v>
      </c>
      <c r="J8" s="203" t="s">
        <v>1643</v>
      </c>
      <c r="K8" s="204" t="s">
        <v>1644</v>
      </c>
      <c r="L8" s="206" t="s">
        <v>1697</v>
      </c>
      <c r="M8" s="201" t="s">
        <v>1698</v>
      </c>
    </row>
    <row r="9" spans="1:13" x14ac:dyDescent="0.25">
      <c r="A9" s="177" t="s">
        <v>500</v>
      </c>
      <c r="B9" s="58" t="str">
        <f t="shared" ref="B9:B54" si="0">VLOOKUP($A9, DRG_Tab, 2, FALSE)</f>
        <v>MAJOR SKIN DISORDERS W MCC</v>
      </c>
      <c r="C9" s="59">
        <f t="shared" ref="C9:C54" si="1">VLOOKUP($A9, DRG_Tab, 9, FALSE)</f>
        <v>1</v>
      </c>
      <c r="D9" s="59">
        <f t="shared" ref="D9:D54" si="2">VLOOKUP($A9, DRG_Tab, 10, FALSE)</f>
        <v>16323.4</v>
      </c>
      <c r="E9" s="59">
        <f t="shared" ref="E9:E54" si="3">VLOOKUP($A9, DRG_Tab, 11, FALSE)</f>
        <v>0</v>
      </c>
      <c r="F9" s="60">
        <f t="shared" ref="F9:F54" si="4">ROUND(VLOOKUP($A9, DRG_Tab, 14, FALSE), 1)</f>
        <v>5.2</v>
      </c>
      <c r="G9" s="166" t="str">
        <f t="shared" ref="G9:G54" si="5">VLOOKUP($A9, DRG_Tab, 18, FALSE)</f>
        <v>M</v>
      </c>
      <c r="H9" s="98"/>
      <c r="I9" s="184" t="str">
        <f t="shared" ref="I9:I54" si="6">VLOOKUP($A9, DRG_Tab, 20, FALSE)</f>
        <v>M</v>
      </c>
      <c r="J9" s="24">
        <f t="shared" ref="J9:J54" si="7">VLOOKUP($A9, DRG_Tab, 21, FALSE)</f>
        <v>0.96619999999999995</v>
      </c>
      <c r="K9" s="24">
        <f t="shared" ref="K9:K54" si="8">VLOOKUP($A9, DRG_Tab, 22, FALSE)</f>
        <v>2.8462999999999998</v>
      </c>
      <c r="L9" s="103">
        <f>IF(J9&lt;&gt;"", IF(K9&lt;&gt;"", K9-J9, ""), "")</f>
        <v>1.8800999999999999</v>
      </c>
      <c r="M9" s="119">
        <f>IF(L9="", "", L9/J9)</f>
        <v>1.9458704202028565</v>
      </c>
    </row>
    <row r="10" spans="1:13" x14ac:dyDescent="0.25">
      <c r="A10" s="177" t="s">
        <v>501</v>
      </c>
      <c r="B10" s="58" t="str">
        <f t="shared" si="0"/>
        <v>MAJOR SKIN DISORDERS W/O MCC</v>
      </c>
      <c r="C10" s="59">
        <f t="shared" si="1"/>
        <v>16</v>
      </c>
      <c r="D10" s="59">
        <f t="shared" si="2"/>
        <v>11183.8</v>
      </c>
      <c r="E10" s="59">
        <f t="shared" si="3"/>
        <v>5657.5</v>
      </c>
      <c r="F10" s="60">
        <f t="shared" si="4"/>
        <v>3</v>
      </c>
      <c r="G10" s="166" t="str">
        <f t="shared" si="5"/>
        <v>A</v>
      </c>
      <c r="H10" s="98"/>
      <c r="I10" s="184" t="str">
        <f t="shared" si="6"/>
        <v>A</v>
      </c>
      <c r="J10" s="24">
        <f t="shared" si="7"/>
        <v>0.2298</v>
      </c>
      <c r="K10" s="24">
        <f t="shared" si="8"/>
        <v>0.65880000000000005</v>
      </c>
      <c r="L10" s="103">
        <f t="shared" ref="L10:L54" si="9">IF(J10&lt;&gt;"", IF(K10&lt;&gt;"", K10-J10, ""), "")</f>
        <v>0.42900000000000005</v>
      </c>
      <c r="M10" s="119">
        <f t="shared" ref="M10:M54" si="10">IF(L10="", "", L10/J10)</f>
        <v>1.8668407310704962</v>
      </c>
    </row>
    <row r="11" spans="1:13" x14ac:dyDescent="0.25">
      <c r="A11" s="177" t="s">
        <v>684</v>
      </c>
      <c r="B11" s="58" t="str">
        <f t="shared" si="0"/>
        <v>RADIOTHERAPY</v>
      </c>
      <c r="C11" s="59">
        <f t="shared" si="1"/>
        <v>4</v>
      </c>
      <c r="D11" s="59">
        <f t="shared" si="2"/>
        <v>17261.21</v>
      </c>
      <c r="E11" s="59">
        <f t="shared" si="3"/>
        <v>9170.16</v>
      </c>
      <c r="F11" s="60">
        <f t="shared" si="4"/>
        <v>5</v>
      </c>
      <c r="G11" s="166" t="str">
        <f t="shared" si="5"/>
        <v>M</v>
      </c>
      <c r="H11" s="98"/>
      <c r="I11" s="184" t="str">
        <f t="shared" si="6"/>
        <v>A</v>
      </c>
      <c r="J11" s="24">
        <f t="shared" si="7"/>
        <v>1.0537000000000001</v>
      </c>
      <c r="K11" s="24">
        <f t="shared" si="8"/>
        <v>2.8224</v>
      </c>
      <c r="L11" s="103">
        <f t="shared" si="9"/>
        <v>1.7686999999999999</v>
      </c>
      <c r="M11" s="119">
        <f t="shared" si="10"/>
        <v>1.6785612603207742</v>
      </c>
    </row>
    <row r="12" spans="1:13" x14ac:dyDescent="0.25">
      <c r="A12" s="177" t="s">
        <v>754</v>
      </c>
      <c r="B12" s="58" t="str">
        <f t="shared" si="0"/>
        <v>OTHER FACTORS INFLUENCING HEALTH STATUS</v>
      </c>
      <c r="C12" s="59">
        <f t="shared" si="1"/>
        <v>39</v>
      </c>
      <c r="D12" s="59">
        <f t="shared" si="2"/>
        <v>10404.24</v>
      </c>
      <c r="E12" s="59">
        <f t="shared" si="3"/>
        <v>11745.08</v>
      </c>
      <c r="F12" s="60">
        <f t="shared" si="4"/>
        <v>2.2000000000000002</v>
      </c>
      <c r="G12" s="166" t="str">
        <f t="shared" si="5"/>
        <v>A</v>
      </c>
      <c r="H12" s="98"/>
      <c r="I12" s="184" t="str">
        <f t="shared" si="6"/>
        <v>A</v>
      </c>
      <c r="J12" s="24">
        <f t="shared" si="7"/>
        <v>7.3700000000000002E-2</v>
      </c>
      <c r="K12" s="24">
        <f t="shared" si="8"/>
        <v>0.1643</v>
      </c>
      <c r="L12" s="103">
        <f t="shared" si="9"/>
        <v>9.06E-2</v>
      </c>
      <c r="M12" s="119">
        <f t="shared" si="10"/>
        <v>1.2293080054274084</v>
      </c>
    </row>
    <row r="13" spans="1:13" x14ac:dyDescent="0.25">
      <c r="A13" s="178" t="s">
        <v>208</v>
      </c>
      <c r="B13" s="67" t="str">
        <f t="shared" si="0"/>
        <v>TRACHEOSTOMY FOR FACE, MOUTH &amp; NECK DIAGNOSES OR LARYNGECTOMY W/O CC/MCC</v>
      </c>
      <c r="C13" s="68">
        <f t="shared" si="1"/>
        <v>14</v>
      </c>
      <c r="D13" s="68">
        <f t="shared" si="2"/>
        <v>83748.800000000003</v>
      </c>
      <c r="E13" s="68">
        <f t="shared" si="3"/>
        <v>77286.679999999993</v>
      </c>
      <c r="F13" s="69">
        <f t="shared" si="4"/>
        <v>6.7</v>
      </c>
      <c r="G13" s="167" t="str">
        <f t="shared" si="5"/>
        <v>A</v>
      </c>
      <c r="H13" s="98"/>
      <c r="I13" s="185" t="str">
        <f t="shared" si="6"/>
        <v>A</v>
      </c>
      <c r="J13" s="70">
        <f t="shared" si="7"/>
        <v>2.399</v>
      </c>
      <c r="K13" s="70">
        <f t="shared" si="8"/>
        <v>4.9329000000000001</v>
      </c>
      <c r="L13" s="104">
        <f t="shared" si="9"/>
        <v>2.5339</v>
      </c>
      <c r="M13" s="120">
        <f t="shared" si="10"/>
        <v>1.0562317632346812</v>
      </c>
    </row>
    <row r="14" spans="1:13" x14ac:dyDescent="0.25">
      <c r="A14" s="177" t="s">
        <v>547</v>
      </c>
      <c r="B14" s="58" t="str">
        <f t="shared" si="0"/>
        <v>TRANSURETHRAL PROCEDURES W MCC</v>
      </c>
      <c r="C14" s="59">
        <f t="shared" si="1"/>
        <v>7</v>
      </c>
      <c r="D14" s="59">
        <f t="shared" si="2"/>
        <v>32392.41</v>
      </c>
      <c r="E14" s="59">
        <f t="shared" si="3"/>
        <v>9629.2199999999993</v>
      </c>
      <c r="F14" s="60">
        <f t="shared" si="4"/>
        <v>7.1</v>
      </c>
      <c r="G14" s="166" t="str">
        <f t="shared" si="5"/>
        <v>M</v>
      </c>
      <c r="H14" s="98"/>
      <c r="I14" s="184" t="str">
        <f t="shared" si="6"/>
        <v>A</v>
      </c>
      <c r="J14" s="24">
        <f t="shared" si="7"/>
        <v>2.0745</v>
      </c>
      <c r="K14" s="24">
        <f t="shared" si="8"/>
        <v>4.0320999999999998</v>
      </c>
      <c r="L14" s="103">
        <f t="shared" si="9"/>
        <v>1.9575999999999998</v>
      </c>
      <c r="M14" s="119">
        <f t="shared" si="10"/>
        <v>0.94364907206555781</v>
      </c>
    </row>
    <row r="15" spans="1:13" x14ac:dyDescent="0.25">
      <c r="A15" s="177" t="s">
        <v>329</v>
      </c>
      <c r="B15" s="58" t="str">
        <f t="shared" si="0"/>
        <v>TESTES PROCEDURES W CC/MCC</v>
      </c>
      <c r="C15" s="59">
        <f t="shared" si="1"/>
        <v>8</v>
      </c>
      <c r="D15" s="59">
        <f t="shared" si="2"/>
        <v>19365.150000000001</v>
      </c>
      <c r="E15" s="59">
        <f t="shared" si="3"/>
        <v>6991.48</v>
      </c>
      <c r="F15" s="60">
        <f t="shared" si="4"/>
        <v>5.2</v>
      </c>
      <c r="G15" s="166" t="str">
        <f t="shared" si="5"/>
        <v>M</v>
      </c>
      <c r="H15" s="98"/>
      <c r="I15" s="184" t="str">
        <f t="shared" si="6"/>
        <v>A</v>
      </c>
      <c r="J15" s="24">
        <f t="shared" si="7"/>
        <v>1.5940000000000001</v>
      </c>
      <c r="K15" s="24">
        <f t="shared" si="8"/>
        <v>2.9847999999999999</v>
      </c>
      <c r="L15" s="103">
        <f t="shared" si="9"/>
        <v>1.3907999999999998</v>
      </c>
      <c r="M15" s="119">
        <f t="shared" si="10"/>
        <v>0.87252195734002491</v>
      </c>
    </row>
    <row r="16" spans="1:13" x14ac:dyDescent="0.25">
      <c r="A16" s="177" t="s">
        <v>354</v>
      </c>
      <c r="B16" s="58" t="str">
        <f t="shared" si="0"/>
        <v>FX, SPRN, STRN &amp; DISL EXCEPT FEMUR, HIP, PELVIS &amp; THIGH W MCC</v>
      </c>
      <c r="C16" s="59">
        <f t="shared" si="1"/>
        <v>7</v>
      </c>
      <c r="D16" s="59">
        <f t="shared" si="2"/>
        <v>18438.45</v>
      </c>
      <c r="E16" s="59">
        <f t="shared" si="3"/>
        <v>4618.28</v>
      </c>
      <c r="F16" s="60">
        <f t="shared" si="4"/>
        <v>4.0999999999999996</v>
      </c>
      <c r="G16" s="166" t="str">
        <f t="shared" si="5"/>
        <v>M</v>
      </c>
      <c r="H16" s="98"/>
      <c r="I16" s="184" t="str">
        <f t="shared" si="6"/>
        <v>A</v>
      </c>
      <c r="J16" s="24">
        <f t="shared" si="7"/>
        <v>1.1075999999999999</v>
      </c>
      <c r="K16" s="24">
        <f t="shared" si="8"/>
        <v>2.0171999999999999</v>
      </c>
      <c r="L16" s="103">
        <f t="shared" si="9"/>
        <v>0.90959999999999996</v>
      </c>
      <c r="M16" s="119">
        <f t="shared" si="10"/>
        <v>0.82123510292524382</v>
      </c>
    </row>
    <row r="17" spans="1:13" x14ac:dyDescent="0.25">
      <c r="A17" s="177" t="s">
        <v>242</v>
      </c>
      <c r="B17" s="58" t="str">
        <f t="shared" si="0"/>
        <v>NONTRAUMATIC STUPOR &amp; COMA W/O MCC</v>
      </c>
      <c r="C17" s="59">
        <f t="shared" si="1"/>
        <v>7</v>
      </c>
      <c r="D17" s="59">
        <f t="shared" si="2"/>
        <v>14428.29</v>
      </c>
      <c r="E17" s="59">
        <f t="shared" si="3"/>
        <v>5825.02</v>
      </c>
      <c r="F17" s="60">
        <f t="shared" si="4"/>
        <v>2.7</v>
      </c>
      <c r="G17" s="166" t="str">
        <f t="shared" si="5"/>
        <v>M</v>
      </c>
      <c r="H17" s="98"/>
      <c r="I17" s="184" t="str">
        <f t="shared" si="6"/>
        <v>A</v>
      </c>
      <c r="J17" s="24">
        <f t="shared" si="7"/>
        <v>0.70389999999999997</v>
      </c>
      <c r="K17" s="24">
        <f t="shared" si="8"/>
        <v>1.2242999999999999</v>
      </c>
      <c r="L17" s="103">
        <f t="shared" si="9"/>
        <v>0.52039999999999997</v>
      </c>
      <c r="M17" s="119">
        <f t="shared" si="10"/>
        <v>0.73930956101718992</v>
      </c>
    </row>
    <row r="18" spans="1:13" x14ac:dyDescent="0.25">
      <c r="A18" s="178" t="s">
        <v>667</v>
      </c>
      <c r="B18" s="67" t="str">
        <f t="shared" si="0"/>
        <v>MYELOPROLIFERATIVE DISORDERS OR POORLY DIFFERENTIATED NEOPLASMS W OTHER PROCEDURE W CC/MCC</v>
      </c>
      <c r="C18" s="68">
        <f t="shared" si="1"/>
        <v>12</v>
      </c>
      <c r="D18" s="68">
        <f t="shared" si="2"/>
        <v>64124.97</v>
      </c>
      <c r="E18" s="68">
        <f t="shared" si="3"/>
        <v>27542.3</v>
      </c>
      <c r="F18" s="69">
        <f t="shared" si="4"/>
        <v>9.1999999999999993</v>
      </c>
      <c r="G18" s="167" t="str">
        <f t="shared" si="5"/>
        <v>A</v>
      </c>
      <c r="H18" s="98"/>
      <c r="I18" s="185" t="str">
        <f t="shared" si="6"/>
        <v>A</v>
      </c>
      <c r="J18" s="70">
        <f t="shared" si="7"/>
        <v>2.1901999999999999</v>
      </c>
      <c r="K18" s="70">
        <f t="shared" si="8"/>
        <v>3.7416999999999998</v>
      </c>
      <c r="L18" s="104">
        <f t="shared" si="9"/>
        <v>1.5514999999999999</v>
      </c>
      <c r="M18" s="120">
        <f t="shared" si="10"/>
        <v>0.70838279609168109</v>
      </c>
    </row>
    <row r="19" spans="1:13" x14ac:dyDescent="0.25">
      <c r="A19" s="177" t="s">
        <v>121</v>
      </c>
      <c r="B19" s="58" t="str">
        <f t="shared" si="0"/>
        <v>HEPATOBILIARY DIAGNOSTIC PROCEDURES W MCC</v>
      </c>
      <c r="C19" s="59">
        <f t="shared" si="1"/>
        <v>5</v>
      </c>
      <c r="D19" s="59">
        <f t="shared" si="2"/>
        <v>58669.91</v>
      </c>
      <c r="E19" s="59">
        <f t="shared" si="3"/>
        <v>31136.85</v>
      </c>
      <c r="F19" s="60">
        <f t="shared" si="4"/>
        <v>7.7</v>
      </c>
      <c r="G19" s="166" t="str">
        <f t="shared" si="5"/>
        <v>M</v>
      </c>
      <c r="H19" s="98"/>
      <c r="I19" s="184" t="str">
        <f t="shared" si="6"/>
        <v>A</v>
      </c>
      <c r="J19" s="24">
        <f t="shared" si="7"/>
        <v>3.0146999999999999</v>
      </c>
      <c r="K19" s="24">
        <f t="shared" si="8"/>
        <v>5.0391000000000004</v>
      </c>
      <c r="L19" s="103">
        <f t="shared" si="9"/>
        <v>2.0244000000000004</v>
      </c>
      <c r="M19" s="119">
        <f t="shared" si="10"/>
        <v>0.67150960294556683</v>
      </c>
    </row>
    <row r="20" spans="1:13" x14ac:dyDescent="0.25">
      <c r="A20" s="177" t="s">
        <v>654</v>
      </c>
      <c r="B20" s="58" t="str">
        <f t="shared" si="0"/>
        <v>COAGULATION DISORDERS</v>
      </c>
      <c r="C20" s="59">
        <f t="shared" si="1"/>
        <v>89</v>
      </c>
      <c r="D20" s="59">
        <f t="shared" si="2"/>
        <v>29411.8</v>
      </c>
      <c r="E20" s="59">
        <f t="shared" si="3"/>
        <v>28316.41</v>
      </c>
      <c r="F20" s="60">
        <f t="shared" si="4"/>
        <v>2.2000000000000002</v>
      </c>
      <c r="G20" s="166" t="str">
        <f t="shared" si="5"/>
        <v>A</v>
      </c>
      <c r="H20" s="98"/>
      <c r="I20" s="184" t="str">
        <f t="shared" si="6"/>
        <v>A</v>
      </c>
      <c r="J20" s="24">
        <f t="shared" si="7"/>
        <v>0.97340000000000004</v>
      </c>
      <c r="K20" s="24">
        <f t="shared" si="8"/>
        <v>1.5940000000000001</v>
      </c>
      <c r="L20" s="103">
        <f t="shared" si="9"/>
        <v>0.62060000000000004</v>
      </c>
      <c r="M20" s="119">
        <f t="shared" si="10"/>
        <v>0.63755907129648659</v>
      </c>
    </row>
    <row r="21" spans="1:13" x14ac:dyDescent="0.25">
      <c r="A21" s="177" t="s">
        <v>82</v>
      </c>
      <c r="B21" s="58" t="str">
        <f t="shared" si="0"/>
        <v>COMPLICATED PEPTIC ULCER W MCC</v>
      </c>
      <c r="C21" s="59">
        <f t="shared" si="1"/>
        <v>17</v>
      </c>
      <c r="D21" s="59">
        <f t="shared" si="2"/>
        <v>37684.160000000003</v>
      </c>
      <c r="E21" s="59">
        <f t="shared" si="3"/>
        <v>20520.14</v>
      </c>
      <c r="F21" s="60">
        <f t="shared" si="4"/>
        <v>5.2</v>
      </c>
      <c r="G21" s="166" t="str">
        <f t="shared" si="5"/>
        <v>A</v>
      </c>
      <c r="H21" s="98"/>
      <c r="I21" s="184" t="str">
        <f t="shared" si="6"/>
        <v>A</v>
      </c>
      <c r="J21" s="24">
        <f t="shared" si="7"/>
        <v>1.4134</v>
      </c>
      <c r="K21" s="24">
        <f t="shared" si="8"/>
        <v>2.2198000000000002</v>
      </c>
      <c r="L21" s="103">
        <f t="shared" si="9"/>
        <v>0.80640000000000023</v>
      </c>
      <c r="M21" s="119">
        <f t="shared" si="10"/>
        <v>0.57053912551294772</v>
      </c>
    </row>
    <row r="22" spans="1:13" x14ac:dyDescent="0.25">
      <c r="A22" s="177" t="s">
        <v>753</v>
      </c>
      <c r="B22" s="58" t="str">
        <f t="shared" si="0"/>
        <v>AFTERCARE W/O CC/MCC</v>
      </c>
      <c r="C22" s="59">
        <f t="shared" si="1"/>
        <v>4</v>
      </c>
      <c r="D22" s="59">
        <f t="shared" si="2"/>
        <v>16836.740000000002</v>
      </c>
      <c r="E22" s="59">
        <f t="shared" si="3"/>
        <v>9066.2900000000009</v>
      </c>
      <c r="F22" s="60">
        <f t="shared" si="4"/>
        <v>3.4</v>
      </c>
      <c r="G22" s="166" t="str">
        <f t="shared" si="5"/>
        <v>M</v>
      </c>
      <c r="H22" s="98"/>
      <c r="I22" s="184" t="str">
        <f t="shared" si="6"/>
        <v>M</v>
      </c>
      <c r="J22" s="24">
        <f t="shared" si="7"/>
        <v>0.68089999999999995</v>
      </c>
      <c r="K22" s="24">
        <f t="shared" si="8"/>
        <v>1.0669999999999999</v>
      </c>
      <c r="L22" s="103">
        <f t="shared" si="9"/>
        <v>0.3861</v>
      </c>
      <c r="M22" s="119">
        <f t="shared" si="10"/>
        <v>0.56704361873990305</v>
      </c>
    </row>
    <row r="23" spans="1:13" x14ac:dyDescent="0.25">
      <c r="A23" s="178" t="s">
        <v>122</v>
      </c>
      <c r="B23" s="67" t="str">
        <f t="shared" si="0"/>
        <v>HEPATOBILIARY DIAGNOSTIC PROCEDURES W CC</v>
      </c>
      <c r="C23" s="68">
        <f t="shared" si="1"/>
        <v>10</v>
      </c>
      <c r="D23" s="68">
        <f t="shared" si="2"/>
        <v>46958.04</v>
      </c>
      <c r="E23" s="68">
        <f t="shared" si="3"/>
        <v>14014.36</v>
      </c>
      <c r="F23" s="69">
        <f t="shared" si="4"/>
        <v>5.2</v>
      </c>
      <c r="G23" s="167" t="str">
        <f t="shared" si="5"/>
        <v>A</v>
      </c>
      <c r="H23" s="98"/>
      <c r="I23" s="185" t="str">
        <f t="shared" si="6"/>
        <v>A</v>
      </c>
      <c r="J23" s="70">
        <f t="shared" si="7"/>
        <v>1.7656000000000001</v>
      </c>
      <c r="K23" s="70">
        <f t="shared" si="8"/>
        <v>2.766</v>
      </c>
      <c r="L23" s="104">
        <f t="shared" si="9"/>
        <v>1.0004</v>
      </c>
      <c r="M23" s="120">
        <f t="shared" si="10"/>
        <v>0.56660625283189847</v>
      </c>
    </row>
    <row r="24" spans="1:13" x14ac:dyDescent="0.25">
      <c r="A24" s="177" t="s">
        <v>206</v>
      </c>
      <c r="B24" s="58" t="str">
        <f t="shared" si="0"/>
        <v>TRACHEOSTOMY FOR FACE, MOUTH &amp; NECK DIAGNOSES OR LARYNGECTOMY W MCC</v>
      </c>
      <c r="C24" s="59">
        <f t="shared" si="1"/>
        <v>19</v>
      </c>
      <c r="D24" s="59">
        <f t="shared" si="2"/>
        <v>133350.49</v>
      </c>
      <c r="E24" s="59">
        <f t="shared" si="3"/>
        <v>71740.81</v>
      </c>
      <c r="F24" s="60">
        <f t="shared" si="4"/>
        <v>13.7</v>
      </c>
      <c r="G24" s="166" t="str">
        <f t="shared" si="5"/>
        <v>AP</v>
      </c>
      <c r="H24" s="98"/>
      <c r="I24" s="184" t="str">
        <f t="shared" si="6"/>
        <v>A</v>
      </c>
      <c r="J24" s="24">
        <f t="shared" si="7"/>
        <v>5.9454000000000002</v>
      </c>
      <c r="K24" s="24">
        <f t="shared" si="8"/>
        <v>9.1981000000000002</v>
      </c>
      <c r="L24" s="103">
        <f t="shared" si="9"/>
        <v>3.2526999999999999</v>
      </c>
      <c r="M24" s="119">
        <f t="shared" si="10"/>
        <v>0.54709523328960197</v>
      </c>
    </row>
    <row r="25" spans="1:13" x14ac:dyDescent="0.25">
      <c r="A25" s="177" t="s">
        <v>651</v>
      </c>
      <c r="B25" s="58" t="str">
        <f t="shared" si="0"/>
        <v>MAJOR HEMATOL/IMMUN DIAG EXC SICKLE CELL CRISIS &amp; COAGUL W/O CC/MCC</v>
      </c>
      <c r="C25" s="59">
        <f t="shared" si="1"/>
        <v>17</v>
      </c>
      <c r="D25" s="59">
        <f t="shared" si="2"/>
        <v>14234.56</v>
      </c>
      <c r="E25" s="59">
        <f t="shared" si="3"/>
        <v>6842.98</v>
      </c>
      <c r="F25" s="60">
        <f t="shared" si="4"/>
        <v>3.1</v>
      </c>
      <c r="G25" s="166" t="str">
        <f t="shared" si="5"/>
        <v>A</v>
      </c>
      <c r="H25" s="98"/>
      <c r="I25" s="184" t="str">
        <f t="shared" si="6"/>
        <v>A</v>
      </c>
      <c r="J25" s="24">
        <f t="shared" si="7"/>
        <v>0.54330000000000001</v>
      </c>
      <c r="K25" s="24">
        <f t="shared" si="8"/>
        <v>0.83840000000000003</v>
      </c>
      <c r="L25" s="103">
        <f t="shared" si="9"/>
        <v>0.29510000000000003</v>
      </c>
      <c r="M25" s="119">
        <f t="shared" si="10"/>
        <v>0.54316215718755756</v>
      </c>
    </row>
    <row r="26" spans="1:13" x14ac:dyDescent="0.25">
      <c r="A26" s="177" t="s">
        <v>330</v>
      </c>
      <c r="B26" s="58" t="str">
        <f t="shared" si="0"/>
        <v>TESTES PROCEDURES W/O CC/MCC</v>
      </c>
      <c r="C26" s="59">
        <f t="shared" si="1"/>
        <v>7</v>
      </c>
      <c r="D26" s="59">
        <f t="shared" si="2"/>
        <v>14221.53</v>
      </c>
      <c r="E26" s="59">
        <f t="shared" si="3"/>
        <v>4693.46</v>
      </c>
      <c r="F26" s="60">
        <f t="shared" si="4"/>
        <v>2.4</v>
      </c>
      <c r="G26" s="166" t="str">
        <f t="shared" si="5"/>
        <v>M</v>
      </c>
      <c r="H26" s="98"/>
      <c r="I26" s="184" t="str">
        <f t="shared" si="6"/>
        <v>M</v>
      </c>
      <c r="J26" s="24">
        <f t="shared" si="7"/>
        <v>1.0065</v>
      </c>
      <c r="K26" s="24">
        <f t="shared" si="8"/>
        <v>1.5426</v>
      </c>
      <c r="L26" s="103">
        <f t="shared" si="9"/>
        <v>0.53610000000000002</v>
      </c>
      <c r="M26" s="119">
        <f t="shared" si="10"/>
        <v>0.53263785394932939</v>
      </c>
    </row>
    <row r="27" spans="1:13" x14ac:dyDescent="0.25">
      <c r="A27" s="177" t="s">
        <v>858</v>
      </c>
      <c r="B27" s="58" t="str">
        <f t="shared" si="0"/>
        <v>APPENDECTOMY W/O COMPLICATED PRINCIPAL DIAG W MCC</v>
      </c>
      <c r="C27" s="59">
        <f t="shared" si="1"/>
        <v>9</v>
      </c>
      <c r="D27" s="59">
        <f t="shared" si="2"/>
        <v>35184.160000000003</v>
      </c>
      <c r="E27" s="59">
        <f t="shared" si="3"/>
        <v>15387.25</v>
      </c>
      <c r="F27" s="60">
        <f t="shared" si="4"/>
        <v>4.5999999999999996</v>
      </c>
      <c r="G27" s="166" t="str">
        <f t="shared" si="5"/>
        <v>M</v>
      </c>
      <c r="H27" s="98"/>
      <c r="I27" s="184" t="str">
        <f t="shared" si="6"/>
        <v>A</v>
      </c>
      <c r="J27" s="24">
        <f t="shared" si="7"/>
        <v>2.1604000000000001</v>
      </c>
      <c r="K27" s="24">
        <f t="shared" si="8"/>
        <v>3.2726999999999999</v>
      </c>
      <c r="L27" s="103">
        <f t="shared" si="9"/>
        <v>1.1122999999999998</v>
      </c>
      <c r="M27" s="119">
        <f t="shared" si="10"/>
        <v>0.51485835956304382</v>
      </c>
    </row>
    <row r="28" spans="1:13" x14ac:dyDescent="0.25">
      <c r="A28" s="178" t="s">
        <v>756</v>
      </c>
      <c r="B28" s="67" t="str">
        <f t="shared" si="0"/>
        <v>LIMB REATTACHMENT, HIP &amp; FEMUR PROC FOR MULTIPLE SIGNIFICANT TRAUMA</v>
      </c>
      <c r="C28" s="68">
        <f t="shared" si="1"/>
        <v>54</v>
      </c>
      <c r="D28" s="68">
        <f t="shared" si="2"/>
        <v>142426.94</v>
      </c>
      <c r="E28" s="68">
        <f t="shared" si="3"/>
        <v>86430.88</v>
      </c>
      <c r="F28" s="69">
        <f t="shared" si="4"/>
        <v>10.1</v>
      </c>
      <c r="G28" s="167" t="str">
        <f t="shared" si="5"/>
        <v>A</v>
      </c>
      <c r="H28" s="98"/>
      <c r="I28" s="185" t="str">
        <f t="shared" si="6"/>
        <v>A</v>
      </c>
      <c r="J28" s="70">
        <f t="shared" si="7"/>
        <v>5.1849999999999996</v>
      </c>
      <c r="K28" s="70">
        <f t="shared" si="8"/>
        <v>7.8422000000000001</v>
      </c>
      <c r="L28" s="104">
        <f t="shared" si="9"/>
        <v>2.6572000000000005</v>
      </c>
      <c r="M28" s="120">
        <f t="shared" si="10"/>
        <v>0.51247830279652862</v>
      </c>
    </row>
    <row r="29" spans="1:13" x14ac:dyDescent="0.25">
      <c r="A29" s="177" t="s">
        <v>188</v>
      </c>
      <c r="B29" s="58" t="str">
        <f t="shared" si="0"/>
        <v>KNEE PROCEDURES W PDX OF INFECTION W MCC</v>
      </c>
      <c r="C29" s="59">
        <f t="shared" si="1"/>
        <v>4</v>
      </c>
      <c r="D29" s="59">
        <f t="shared" si="2"/>
        <v>83410.570000000007</v>
      </c>
      <c r="E29" s="59">
        <f t="shared" si="3"/>
        <v>52078.23</v>
      </c>
      <c r="F29" s="60">
        <f t="shared" si="4"/>
        <v>8</v>
      </c>
      <c r="G29" s="166" t="str">
        <f t="shared" si="5"/>
        <v>M</v>
      </c>
      <c r="H29" s="98"/>
      <c r="I29" s="184" t="str">
        <f t="shared" si="6"/>
        <v>M</v>
      </c>
      <c r="J29" s="24">
        <f t="shared" si="7"/>
        <v>3.1695000000000002</v>
      </c>
      <c r="K29" s="24">
        <f t="shared" si="8"/>
        <v>4.7332000000000001</v>
      </c>
      <c r="L29" s="103">
        <f t="shared" si="9"/>
        <v>1.5636999999999999</v>
      </c>
      <c r="M29" s="119">
        <f t="shared" si="10"/>
        <v>0.49335857390755633</v>
      </c>
    </row>
    <row r="30" spans="1:13" x14ac:dyDescent="0.25">
      <c r="A30" s="177" t="s">
        <v>364</v>
      </c>
      <c r="B30" s="58" t="str">
        <f t="shared" si="0"/>
        <v>SKIN GRAFT EXC FOR SKIN ULCER OR CELLULITIS W/O CC/MCC</v>
      </c>
      <c r="C30" s="59">
        <f t="shared" si="1"/>
        <v>9</v>
      </c>
      <c r="D30" s="59">
        <f t="shared" si="2"/>
        <v>50984.22</v>
      </c>
      <c r="E30" s="59">
        <f t="shared" si="3"/>
        <v>27514.59</v>
      </c>
      <c r="F30" s="60">
        <f t="shared" si="4"/>
        <v>2.7</v>
      </c>
      <c r="G30" s="166" t="str">
        <f t="shared" si="5"/>
        <v>M</v>
      </c>
      <c r="H30" s="98"/>
      <c r="I30" s="184" t="str">
        <f t="shared" si="6"/>
        <v>A</v>
      </c>
      <c r="J30" s="24">
        <f t="shared" si="7"/>
        <v>1.4815</v>
      </c>
      <c r="K30" s="24">
        <f t="shared" si="8"/>
        <v>2.1913</v>
      </c>
      <c r="L30" s="103">
        <f t="shared" si="9"/>
        <v>0.70979999999999999</v>
      </c>
      <c r="M30" s="119">
        <f t="shared" si="10"/>
        <v>0.47910901113736076</v>
      </c>
    </row>
    <row r="31" spans="1:13" x14ac:dyDescent="0.25">
      <c r="A31" s="177" t="s">
        <v>320</v>
      </c>
      <c r="B31" s="58" t="str">
        <f t="shared" si="0"/>
        <v>PERIPH/CRANIAL NERVE &amp; OTHER NERV SYST PROC W CC OR PERIPH NEUROSTIM</v>
      </c>
      <c r="C31" s="59">
        <f t="shared" si="1"/>
        <v>23</v>
      </c>
      <c r="D31" s="59">
        <f t="shared" si="2"/>
        <v>38952.129999999997</v>
      </c>
      <c r="E31" s="59">
        <f t="shared" si="3"/>
        <v>18783.830000000002</v>
      </c>
      <c r="F31" s="60">
        <f t="shared" si="4"/>
        <v>3.6</v>
      </c>
      <c r="G31" s="166" t="str">
        <f t="shared" si="5"/>
        <v>AP</v>
      </c>
      <c r="H31" s="98"/>
      <c r="I31" s="184" t="str">
        <f t="shared" si="6"/>
        <v>A</v>
      </c>
      <c r="J31" s="24">
        <f t="shared" si="7"/>
        <v>2.1953999999999998</v>
      </c>
      <c r="K31" s="24">
        <f t="shared" si="8"/>
        <v>3.2467000000000001</v>
      </c>
      <c r="L31" s="103">
        <f t="shared" si="9"/>
        <v>1.0513000000000003</v>
      </c>
      <c r="M31" s="119">
        <f t="shared" si="10"/>
        <v>0.47886489933497334</v>
      </c>
    </row>
    <row r="32" spans="1:13" x14ac:dyDescent="0.25">
      <c r="A32" s="177" t="s">
        <v>726</v>
      </c>
      <c r="B32" s="58" t="str">
        <f t="shared" si="0"/>
        <v>TRAUMATIC INJURY W/O MCC</v>
      </c>
      <c r="C32" s="59">
        <f t="shared" si="1"/>
        <v>29</v>
      </c>
      <c r="D32" s="59">
        <f t="shared" si="2"/>
        <v>15336.88</v>
      </c>
      <c r="E32" s="59">
        <f t="shared" si="3"/>
        <v>7617.62</v>
      </c>
      <c r="F32" s="60">
        <f t="shared" si="4"/>
        <v>1.9</v>
      </c>
      <c r="G32" s="166" t="str">
        <f t="shared" si="5"/>
        <v>A</v>
      </c>
      <c r="H32" s="98"/>
      <c r="I32" s="184" t="str">
        <f t="shared" si="6"/>
        <v>A</v>
      </c>
      <c r="J32" s="24">
        <f t="shared" si="7"/>
        <v>0.61609999999999998</v>
      </c>
      <c r="K32" s="24">
        <f t="shared" si="8"/>
        <v>0.90329999999999999</v>
      </c>
      <c r="L32" s="103">
        <f t="shared" si="9"/>
        <v>0.28720000000000001</v>
      </c>
      <c r="M32" s="119">
        <f t="shared" si="10"/>
        <v>0.46615809121895802</v>
      </c>
    </row>
    <row r="33" spans="1:13" x14ac:dyDescent="0.25">
      <c r="A33" s="178" t="s">
        <v>343</v>
      </c>
      <c r="B33" s="67" t="str">
        <f t="shared" si="0"/>
        <v>INFLAMMATION OF THE MALE REPRODUCTIVE SYSTEM W/O MCC</v>
      </c>
      <c r="C33" s="68">
        <f t="shared" si="1"/>
        <v>62</v>
      </c>
      <c r="D33" s="68">
        <f t="shared" si="2"/>
        <v>17656.8</v>
      </c>
      <c r="E33" s="68">
        <f t="shared" si="3"/>
        <v>13604.76</v>
      </c>
      <c r="F33" s="69">
        <f t="shared" si="4"/>
        <v>3.1</v>
      </c>
      <c r="G33" s="167" t="str">
        <f t="shared" si="5"/>
        <v>A</v>
      </c>
      <c r="H33" s="98"/>
      <c r="I33" s="185" t="str">
        <f t="shared" si="6"/>
        <v>A</v>
      </c>
      <c r="J33" s="70">
        <f t="shared" si="7"/>
        <v>0.71560000000000001</v>
      </c>
      <c r="K33" s="70">
        <f t="shared" si="8"/>
        <v>1.04</v>
      </c>
      <c r="L33" s="104">
        <f t="shared" si="9"/>
        <v>0.32440000000000002</v>
      </c>
      <c r="M33" s="120">
        <f t="shared" si="10"/>
        <v>0.45332588038010063</v>
      </c>
    </row>
    <row r="34" spans="1:13" x14ac:dyDescent="0.25">
      <c r="A34" s="177" t="s">
        <v>106</v>
      </c>
      <c r="B34" s="58" t="str">
        <f t="shared" si="0"/>
        <v>PANCREAS, LIVER &amp; SHUNT PROCEDURES W CC</v>
      </c>
      <c r="C34" s="59">
        <f t="shared" si="1"/>
        <v>24</v>
      </c>
      <c r="D34" s="59">
        <f t="shared" si="2"/>
        <v>63209.08</v>
      </c>
      <c r="E34" s="59">
        <f t="shared" si="3"/>
        <v>23754.45</v>
      </c>
      <c r="F34" s="60">
        <f t="shared" si="4"/>
        <v>5.9</v>
      </c>
      <c r="G34" s="166" t="str">
        <f t="shared" si="5"/>
        <v>AP</v>
      </c>
      <c r="H34" s="98"/>
      <c r="I34" s="184" t="str">
        <f t="shared" si="6"/>
        <v>A</v>
      </c>
      <c r="J34" s="24">
        <f t="shared" si="7"/>
        <v>3.1084000000000001</v>
      </c>
      <c r="K34" s="24">
        <f t="shared" si="8"/>
        <v>4.5033000000000003</v>
      </c>
      <c r="L34" s="103">
        <f t="shared" si="9"/>
        <v>1.3949000000000003</v>
      </c>
      <c r="M34" s="119">
        <f t="shared" si="10"/>
        <v>0.44875176939904782</v>
      </c>
    </row>
    <row r="35" spans="1:13" x14ac:dyDescent="0.25">
      <c r="A35" s="177" t="s">
        <v>681</v>
      </c>
      <c r="B35" s="58" t="str">
        <f t="shared" si="0"/>
        <v>CHEMOTHERAPY W/O ACUTE LEUKEMIA AS SECONDARY DIAGNOSIS W MCC</v>
      </c>
      <c r="C35" s="59">
        <f t="shared" si="1"/>
        <v>36</v>
      </c>
      <c r="D35" s="59">
        <f t="shared" si="2"/>
        <v>22756.97</v>
      </c>
      <c r="E35" s="59">
        <f t="shared" si="3"/>
        <v>11917.22</v>
      </c>
      <c r="F35" s="60">
        <f t="shared" si="4"/>
        <v>4.4000000000000004</v>
      </c>
      <c r="G35" s="166" t="str">
        <f t="shared" si="5"/>
        <v>A</v>
      </c>
      <c r="H35" s="98"/>
      <c r="I35" s="184" t="str">
        <f t="shared" si="6"/>
        <v>A</v>
      </c>
      <c r="J35" s="24">
        <f t="shared" si="7"/>
        <v>0.92810000000000004</v>
      </c>
      <c r="K35" s="24">
        <f t="shared" si="8"/>
        <v>1.3405</v>
      </c>
      <c r="L35" s="103">
        <f t="shared" si="9"/>
        <v>0.41239999999999999</v>
      </c>
      <c r="M35" s="119">
        <f t="shared" si="10"/>
        <v>0.44434866932442624</v>
      </c>
    </row>
    <row r="36" spans="1:13" x14ac:dyDescent="0.25">
      <c r="A36" s="177" t="s">
        <v>677</v>
      </c>
      <c r="B36" s="58" t="str">
        <f t="shared" si="0"/>
        <v>LYMPHOMA &amp; NON-ACUTE LEUKEMIA W/O CC/MCC</v>
      </c>
      <c r="C36" s="59">
        <f t="shared" si="1"/>
        <v>15</v>
      </c>
      <c r="D36" s="59">
        <f t="shared" si="2"/>
        <v>24714.52</v>
      </c>
      <c r="E36" s="59">
        <f t="shared" si="3"/>
        <v>12190.33</v>
      </c>
      <c r="F36" s="60">
        <f t="shared" si="4"/>
        <v>3.3</v>
      </c>
      <c r="G36" s="166" t="str">
        <f t="shared" si="5"/>
        <v>A</v>
      </c>
      <c r="H36" s="98"/>
      <c r="I36" s="184" t="str">
        <f t="shared" si="6"/>
        <v>A</v>
      </c>
      <c r="J36" s="24">
        <f t="shared" si="7"/>
        <v>1.0177</v>
      </c>
      <c r="K36" s="24">
        <f t="shared" si="8"/>
        <v>1.4556</v>
      </c>
      <c r="L36" s="103">
        <f t="shared" si="9"/>
        <v>0.43789999999999996</v>
      </c>
      <c r="M36" s="119">
        <f t="shared" si="10"/>
        <v>0.43028397366610976</v>
      </c>
    </row>
    <row r="37" spans="1:13" x14ac:dyDescent="0.25">
      <c r="A37" s="179" t="s">
        <v>517</v>
      </c>
      <c r="B37" s="58" t="str">
        <f t="shared" si="0"/>
        <v>CARDIAC ARREST, UNEXPLAINED W MCC OR PERIPHERAL EXTRACORPOREAL MEMBRANE OXYGENATION (ECMO)</v>
      </c>
      <c r="C37" s="59">
        <f t="shared" si="1"/>
        <v>24</v>
      </c>
      <c r="D37" s="59">
        <f t="shared" si="2"/>
        <v>40929.29</v>
      </c>
      <c r="E37" s="59">
        <f t="shared" si="3"/>
        <v>27151.03</v>
      </c>
      <c r="F37" s="60">
        <f t="shared" si="4"/>
        <v>2</v>
      </c>
      <c r="G37" s="166" t="str">
        <f t="shared" si="5"/>
        <v>A</v>
      </c>
      <c r="H37" s="98"/>
      <c r="I37" s="184" t="str">
        <f t="shared" si="6"/>
        <v>A</v>
      </c>
      <c r="J37" s="24">
        <f t="shared" si="7"/>
        <v>1.7041999999999999</v>
      </c>
      <c r="K37" s="24">
        <f t="shared" si="8"/>
        <v>2.4108999999999998</v>
      </c>
      <c r="L37" s="103">
        <f t="shared" si="9"/>
        <v>0.70669999999999988</v>
      </c>
      <c r="M37" s="119">
        <f t="shared" si="10"/>
        <v>0.4146813754254195</v>
      </c>
    </row>
    <row r="38" spans="1:13" x14ac:dyDescent="0.25">
      <c r="A38" s="178" t="s">
        <v>504</v>
      </c>
      <c r="B38" s="67" t="str">
        <f t="shared" si="0"/>
        <v>ACUTE MYOCARDIAL INFARCTION, EXPIRED W MCC</v>
      </c>
      <c r="C38" s="68">
        <f t="shared" si="1"/>
        <v>29</v>
      </c>
      <c r="D38" s="68">
        <f t="shared" si="2"/>
        <v>41730.92</v>
      </c>
      <c r="E38" s="68">
        <f t="shared" si="3"/>
        <v>25471.09</v>
      </c>
      <c r="F38" s="69">
        <f t="shared" si="4"/>
        <v>2.6</v>
      </c>
      <c r="G38" s="167" t="str">
        <f t="shared" si="5"/>
        <v>A</v>
      </c>
      <c r="H38" s="98"/>
      <c r="I38" s="185" t="str">
        <f t="shared" si="6"/>
        <v>A</v>
      </c>
      <c r="J38" s="70">
        <f t="shared" si="7"/>
        <v>1.7406999999999999</v>
      </c>
      <c r="K38" s="70">
        <f t="shared" si="8"/>
        <v>2.4582000000000002</v>
      </c>
      <c r="L38" s="104">
        <f t="shared" si="9"/>
        <v>0.71750000000000025</v>
      </c>
      <c r="M38" s="120">
        <f t="shared" si="10"/>
        <v>0.41219049807548702</v>
      </c>
    </row>
    <row r="39" spans="1:13" x14ac:dyDescent="0.25">
      <c r="A39" s="177" t="s">
        <v>352</v>
      </c>
      <c r="B39" s="58" t="str">
        <f t="shared" si="0"/>
        <v>AFTERCARE, MUSCULOSKELETAL SYSTEM &amp; CONNECTIVE TISSUE W CC</v>
      </c>
      <c r="C39" s="59">
        <f t="shared" si="1"/>
        <v>33</v>
      </c>
      <c r="D39" s="59">
        <f t="shared" si="2"/>
        <v>22596.04</v>
      </c>
      <c r="E39" s="59">
        <f t="shared" si="3"/>
        <v>23803.119999999999</v>
      </c>
      <c r="F39" s="60">
        <f t="shared" si="4"/>
        <v>6.7</v>
      </c>
      <c r="G39" s="166" t="str">
        <f t="shared" si="5"/>
        <v>A</v>
      </c>
      <c r="H39" s="98"/>
      <c r="I39" s="184" t="str">
        <f t="shared" si="6"/>
        <v>A</v>
      </c>
      <c r="J39" s="24">
        <f t="shared" si="7"/>
        <v>0.86619999999999997</v>
      </c>
      <c r="K39" s="24">
        <f t="shared" si="8"/>
        <v>1.218</v>
      </c>
      <c r="L39" s="103">
        <f t="shared" si="9"/>
        <v>0.3518</v>
      </c>
      <c r="M39" s="119">
        <f t="shared" si="10"/>
        <v>0.40614176864465484</v>
      </c>
    </row>
    <row r="40" spans="1:13" x14ac:dyDescent="0.25">
      <c r="A40" s="177" t="s">
        <v>189</v>
      </c>
      <c r="B40" s="58" t="str">
        <f t="shared" si="0"/>
        <v>KNEE PROCEDURES W PDX OF INFECTION W CC</v>
      </c>
      <c r="C40" s="59">
        <f t="shared" si="1"/>
        <v>11</v>
      </c>
      <c r="D40" s="59">
        <f t="shared" si="2"/>
        <v>44196.56</v>
      </c>
      <c r="E40" s="59">
        <f t="shared" si="3"/>
        <v>23792.04</v>
      </c>
      <c r="F40" s="60">
        <f t="shared" si="4"/>
        <v>7.1</v>
      </c>
      <c r="G40" s="166" t="str">
        <f t="shared" si="5"/>
        <v>A</v>
      </c>
      <c r="H40" s="98"/>
      <c r="I40" s="184" t="str">
        <f t="shared" si="6"/>
        <v>A</v>
      </c>
      <c r="J40" s="24">
        <f t="shared" si="7"/>
        <v>1.8563000000000001</v>
      </c>
      <c r="K40" s="24">
        <f t="shared" si="8"/>
        <v>2.6032000000000002</v>
      </c>
      <c r="L40" s="103">
        <f t="shared" si="9"/>
        <v>0.74690000000000012</v>
      </c>
      <c r="M40" s="119">
        <f t="shared" si="10"/>
        <v>0.40235953240316763</v>
      </c>
    </row>
    <row r="41" spans="1:13" x14ac:dyDescent="0.25">
      <c r="A41" s="177" t="s">
        <v>593</v>
      </c>
      <c r="B41" s="58" t="str">
        <f t="shared" si="0"/>
        <v>MAJOR ESOPHAGEAL DISORDERS W/O CC/MCC</v>
      </c>
      <c r="C41" s="59">
        <f t="shared" si="1"/>
        <v>4</v>
      </c>
      <c r="D41" s="59">
        <f t="shared" si="2"/>
        <v>16974.75</v>
      </c>
      <c r="E41" s="59">
        <f t="shared" si="3"/>
        <v>4440.99</v>
      </c>
      <c r="F41" s="60">
        <f t="shared" si="4"/>
        <v>2.2000000000000002</v>
      </c>
      <c r="G41" s="166" t="str">
        <f t="shared" si="5"/>
        <v>M</v>
      </c>
      <c r="H41" s="98"/>
      <c r="I41" s="184" t="str">
        <f t="shared" si="6"/>
        <v>M</v>
      </c>
      <c r="J41" s="24">
        <f t="shared" si="7"/>
        <v>0.7601</v>
      </c>
      <c r="K41" s="24">
        <f t="shared" si="8"/>
        <v>1.0648</v>
      </c>
      <c r="L41" s="103">
        <f t="shared" si="9"/>
        <v>0.30469999999999997</v>
      </c>
      <c r="M41" s="119">
        <f t="shared" si="10"/>
        <v>0.40086830680173657</v>
      </c>
    </row>
    <row r="42" spans="1:13" x14ac:dyDescent="0.25">
      <c r="A42" s="177" t="s">
        <v>523</v>
      </c>
      <c r="B42" s="58" t="str">
        <f t="shared" si="0"/>
        <v>ATHEROSCLEROSIS W MCC</v>
      </c>
      <c r="C42" s="59">
        <f t="shared" si="1"/>
        <v>19</v>
      </c>
      <c r="D42" s="59">
        <f t="shared" si="2"/>
        <v>26220.38</v>
      </c>
      <c r="E42" s="59">
        <f t="shared" si="3"/>
        <v>10086.34</v>
      </c>
      <c r="F42" s="60">
        <f t="shared" si="4"/>
        <v>3.9</v>
      </c>
      <c r="G42" s="166" t="str">
        <f t="shared" si="5"/>
        <v>A</v>
      </c>
      <c r="H42" s="98"/>
      <c r="I42" s="184" t="str">
        <f t="shared" si="6"/>
        <v>A</v>
      </c>
      <c r="J42" s="24">
        <f t="shared" si="7"/>
        <v>1.1033999999999999</v>
      </c>
      <c r="K42" s="24">
        <f t="shared" si="8"/>
        <v>1.5445</v>
      </c>
      <c r="L42" s="103">
        <f t="shared" si="9"/>
        <v>0.44110000000000005</v>
      </c>
      <c r="M42" s="119">
        <f t="shared" si="10"/>
        <v>0.39976436469095528</v>
      </c>
    </row>
    <row r="43" spans="1:13" x14ac:dyDescent="0.25">
      <c r="A43" s="178" t="s">
        <v>765</v>
      </c>
      <c r="B43" s="67" t="str">
        <f t="shared" si="0"/>
        <v>HIV W MAJOR RELATED CONDITION W MCC</v>
      </c>
      <c r="C43" s="68">
        <f t="shared" si="1"/>
        <v>18</v>
      </c>
      <c r="D43" s="68">
        <f t="shared" si="2"/>
        <v>59098.44</v>
      </c>
      <c r="E43" s="68">
        <f t="shared" si="3"/>
        <v>30112.1</v>
      </c>
      <c r="F43" s="69">
        <f t="shared" si="4"/>
        <v>8.3000000000000007</v>
      </c>
      <c r="G43" s="167" t="str">
        <f t="shared" si="5"/>
        <v>A</v>
      </c>
      <c r="H43" s="98"/>
      <c r="I43" s="185" t="str">
        <f t="shared" si="6"/>
        <v>A</v>
      </c>
      <c r="J43" s="70">
        <f t="shared" si="7"/>
        <v>2.3978000000000002</v>
      </c>
      <c r="K43" s="70">
        <f t="shared" si="8"/>
        <v>3.3357000000000001</v>
      </c>
      <c r="L43" s="104">
        <f t="shared" si="9"/>
        <v>0.93789999999999996</v>
      </c>
      <c r="M43" s="120">
        <f t="shared" si="10"/>
        <v>0.3911502210359496</v>
      </c>
    </row>
    <row r="44" spans="1:13" x14ac:dyDescent="0.25">
      <c r="A44" s="179" t="s">
        <v>869</v>
      </c>
      <c r="B44" s="58" t="str">
        <f t="shared" si="0"/>
        <v>LOCAL EXCISION &amp; REMOVAL INT FIX DEVICES EXC HIP &amp; FEMUR W CC</v>
      </c>
      <c r="C44" s="59">
        <f t="shared" si="1"/>
        <v>13</v>
      </c>
      <c r="D44" s="59">
        <f t="shared" si="2"/>
        <v>36576.92</v>
      </c>
      <c r="E44" s="59">
        <f t="shared" si="3"/>
        <v>15406.81</v>
      </c>
      <c r="F44" s="60">
        <f t="shared" si="4"/>
        <v>3.1</v>
      </c>
      <c r="G44" s="166" t="str">
        <f t="shared" si="5"/>
        <v>AP</v>
      </c>
      <c r="H44" s="98"/>
      <c r="I44" s="184" t="str">
        <f t="shared" si="6"/>
        <v>A</v>
      </c>
      <c r="J44" s="24">
        <f t="shared" si="7"/>
        <v>1.9771000000000001</v>
      </c>
      <c r="K44" s="24">
        <f t="shared" si="8"/>
        <v>2.7229999999999999</v>
      </c>
      <c r="L44" s="103">
        <f t="shared" si="9"/>
        <v>0.74589999999999979</v>
      </c>
      <c r="M44" s="119">
        <f t="shared" si="10"/>
        <v>0.37726973850589235</v>
      </c>
    </row>
    <row r="45" spans="1:13" x14ac:dyDescent="0.25">
      <c r="A45" s="177" t="s">
        <v>790</v>
      </c>
      <c r="B45" s="58" t="str">
        <f t="shared" si="0"/>
        <v>UPPER LIMB &amp; TOE AMPUTATION FOR CIRC SYSTEM DISORDERS W/O CC/MCC</v>
      </c>
      <c r="C45" s="59">
        <f t="shared" si="1"/>
        <v>4</v>
      </c>
      <c r="D45" s="59">
        <f t="shared" si="2"/>
        <v>50920.36</v>
      </c>
      <c r="E45" s="59">
        <f t="shared" si="3"/>
        <v>38983.85</v>
      </c>
      <c r="F45" s="60">
        <f t="shared" si="4"/>
        <v>3.5</v>
      </c>
      <c r="G45" s="166" t="str">
        <f t="shared" si="5"/>
        <v>M</v>
      </c>
      <c r="H45" s="98"/>
      <c r="I45" s="184" t="str">
        <f t="shared" si="6"/>
        <v>M</v>
      </c>
      <c r="J45" s="24">
        <f t="shared" si="7"/>
        <v>1.1733</v>
      </c>
      <c r="K45" s="24">
        <f t="shared" si="8"/>
        <v>1.6132</v>
      </c>
      <c r="L45" s="103">
        <f t="shared" si="9"/>
        <v>0.43989999999999996</v>
      </c>
      <c r="M45" s="119">
        <f t="shared" si="10"/>
        <v>0.37492542401772772</v>
      </c>
    </row>
    <row r="46" spans="1:13" x14ac:dyDescent="0.25">
      <c r="A46" s="177" t="s">
        <v>1562</v>
      </c>
      <c r="B46" s="58" t="str">
        <f t="shared" si="0"/>
        <v>SKIN DEBRIDEMENT W/O CC/MCC</v>
      </c>
      <c r="C46" s="59">
        <f t="shared" si="1"/>
        <v>50</v>
      </c>
      <c r="D46" s="59">
        <f t="shared" si="2"/>
        <v>22895.15</v>
      </c>
      <c r="E46" s="59">
        <f t="shared" si="3"/>
        <v>12470.94</v>
      </c>
      <c r="F46" s="60">
        <f t="shared" si="4"/>
        <v>3.4</v>
      </c>
      <c r="G46" s="166" t="str">
        <f t="shared" si="5"/>
        <v>A</v>
      </c>
      <c r="H46" s="98"/>
      <c r="I46" s="184" t="str">
        <f t="shared" si="6"/>
        <v>A</v>
      </c>
      <c r="J46" s="24">
        <f t="shared" si="7"/>
        <v>0.98570000000000002</v>
      </c>
      <c r="K46" s="24">
        <f t="shared" si="8"/>
        <v>1.3486</v>
      </c>
      <c r="L46" s="103">
        <f t="shared" si="9"/>
        <v>0.3629</v>
      </c>
      <c r="M46" s="119">
        <f t="shared" si="10"/>
        <v>0.36816475601095666</v>
      </c>
    </row>
    <row r="47" spans="1:13" x14ac:dyDescent="0.25">
      <c r="A47" s="177" t="s">
        <v>347</v>
      </c>
      <c r="B47" s="58" t="str">
        <f t="shared" si="0"/>
        <v>PELVIC EVISCERATION, RAD HYSTERECTOMY &amp; RAD VULVECTOMY W/O CC/MCC</v>
      </c>
      <c r="C47" s="59">
        <f t="shared" si="1"/>
        <v>9</v>
      </c>
      <c r="D47" s="59">
        <f t="shared" si="2"/>
        <v>32239.33</v>
      </c>
      <c r="E47" s="59">
        <f t="shared" si="3"/>
        <v>8001.64</v>
      </c>
      <c r="F47" s="60">
        <f t="shared" si="4"/>
        <v>1.8</v>
      </c>
      <c r="G47" s="166" t="str">
        <f t="shared" si="5"/>
        <v>M</v>
      </c>
      <c r="H47" s="98"/>
      <c r="I47" s="184" t="str">
        <f t="shared" si="6"/>
        <v>M</v>
      </c>
      <c r="J47" s="24">
        <f t="shared" si="7"/>
        <v>1.4669000000000001</v>
      </c>
      <c r="K47" s="24">
        <f t="shared" si="8"/>
        <v>1.9554</v>
      </c>
      <c r="L47" s="103">
        <f t="shared" si="9"/>
        <v>0.48849999999999993</v>
      </c>
      <c r="M47" s="119">
        <f t="shared" si="10"/>
        <v>0.33301520212693431</v>
      </c>
    </row>
    <row r="48" spans="1:13" x14ac:dyDescent="0.25">
      <c r="A48" s="178" t="s">
        <v>604</v>
      </c>
      <c r="B48" s="67" t="str">
        <f t="shared" si="0"/>
        <v>UTERINE,ADNEXA PROC FOR NON-OVARIAN/ADNEXAL MALIG W CC</v>
      </c>
      <c r="C48" s="68">
        <f t="shared" si="1"/>
        <v>33</v>
      </c>
      <c r="D48" s="68">
        <f t="shared" si="2"/>
        <v>38852.32</v>
      </c>
      <c r="E48" s="68">
        <f t="shared" si="3"/>
        <v>14771.37</v>
      </c>
      <c r="F48" s="69">
        <f t="shared" si="4"/>
        <v>3.7</v>
      </c>
      <c r="G48" s="167" t="str">
        <f t="shared" si="5"/>
        <v>A</v>
      </c>
      <c r="H48" s="98"/>
      <c r="I48" s="185" t="str">
        <f t="shared" si="6"/>
        <v>A</v>
      </c>
      <c r="J48" s="70">
        <f t="shared" si="7"/>
        <v>1.6211</v>
      </c>
      <c r="K48" s="70">
        <f t="shared" si="8"/>
        <v>2.1581999999999999</v>
      </c>
      <c r="L48" s="104">
        <f t="shared" si="9"/>
        <v>0.53709999999999991</v>
      </c>
      <c r="M48" s="120">
        <f t="shared" si="10"/>
        <v>0.33131824070075871</v>
      </c>
    </row>
    <row r="49" spans="1:13" x14ac:dyDescent="0.25">
      <c r="A49" s="177" t="s">
        <v>688</v>
      </c>
      <c r="B49" s="58" t="str">
        <f t="shared" si="0"/>
        <v>POSTOPERATIVE OR POST-TRAUMATIC INFECTIONS W O.R. PROC W MCC</v>
      </c>
      <c r="C49" s="59">
        <f t="shared" si="1"/>
        <v>56</v>
      </c>
      <c r="D49" s="59">
        <f t="shared" si="2"/>
        <v>67299.539999999994</v>
      </c>
      <c r="E49" s="59">
        <f t="shared" si="3"/>
        <v>53841.23</v>
      </c>
      <c r="F49" s="60">
        <f t="shared" si="4"/>
        <v>7.4</v>
      </c>
      <c r="G49" s="166" t="str">
        <f t="shared" si="5"/>
        <v>A</v>
      </c>
      <c r="H49" s="98"/>
      <c r="I49" s="184" t="str">
        <f t="shared" si="6"/>
        <v>A</v>
      </c>
      <c r="J49" s="24">
        <f t="shared" si="7"/>
        <v>2.7947000000000002</v>
      </c>
      <c r="K49" s="24">
        <f t="shared" si="8"/>
        <v>3.7187999999999999</v>
      </c>
      <c r="L49" s="103">
        <f t="shared" si="9"/>
        <v>0.9240999999999997</v>
      </c>
      <c r="M49" s="119">
        <f t="shared" si="10"/>
        <v>0.33066160947507772</v>
      </c>
    </row>
    <row r="50" spans="1:13" x14ac:dyDescent="0.25">
      <c r="A50" s="177" t="s">
        <v>9</v>
      </c>
      <c r="B50" s="58" t="str">
        <f t="shared" si="0"/>
        <v>OTHER O.R. PROC OF THE BLOOD &amp; BLOOD FORMING ORGANS W CC</v>
      </c>
      <c r="C50" s="59">
        <f t="shared" si="1"/>
        <v>5</v>
      </c>
      <c r="D50" s="59">
        <f t="shared" si="2"/>
        <v>28986.45</v>
      </c>
      <c r="E50" s="59">
        <f t="shared" si="3"/>
        <v>10125.19</v>
      </c>
      <c r="F50" s="60">
        <f t="shared" si="4"/>
        <v>4.0999999999999996</v>
      </c>
      <c r="G50" s="166" t="str">
        <f t="shared" si="5"/>
        <v>M</v>
      </c>
      <c r="H50" s="98"/>
      <c r="I50" s="184" t="str">
        <f t="shared" si="6"/>
        <v>A</v>
      </c>
      <c r="J50" s="24">
        <f t="shared" si="7"/>
        <v>1.8543000000000001</v>
      </c>
      <c r="K50" s="24">
        <f t="shared" si="8"/>
        <v>2.4670000000000001</v>
      </c>
      <c r="L50" s="103">
        <f t="shared" si="9"/>
        <v>0.61270000000000002</v>
      </c>
      <c r="M50" s="119">
        <f t="shared" si="10"/>
        <v>0.33042118319581515</v>
      </c>
    </row>
    <row r="51" spans="1:13" x14ac:dyDescent="0.25">
      <c r="A51" s="177" t="s">
        <v>321</v>
      </c>
      <c r="B51" s="58" t="str">
        <f t="shared" si="0"/>
        <v>PERIPH/CRANIAL NERVE &amp; OTHER NERV SYST PROC W/O CC/MCC</v>
      </c>
      <c r="C51" s="59">
        <f t="shared" si="1"/>
        <v>16</v>
      </c>
      <c r="D51" s="59">
        <f t="shared" si="2"/>
        <v>62272.5</v>
      </c>
      <c r="E51" s="59">
        <f t="shared" si="3"/>
        <v>29644.95</v>
      </c>
      <c r="F51" s="60">
        <f t="shared" si="4"/>
        <v>3.2</v>
      </c>
      <c r="G51" s="166" t="str">
        <f t="shared" si="5"/>
        <v>AP</v>
      </c>
      <c r="H51" s="98"/>
      <c r="I51" s="184" t="str">
        <f t="shared" si="6"/>
        <v>A</v>
      </c>
      <c r="J51" s="24">
        <f t="shared" si="7"/>
        <v>1.7319</v>
      </c>
      <c r="K51" s="24">
        <f t="shared" si="8"/>
        <v>2.2991000000000001</v>
      </c>
      <c r="L51" s="103">
        <f t="shared" si="9"/>
        <v>0.56720000000000015</v>
      </c>
      <c r="M51" s="119">
        <f t="shared" si="10"/>
        <v>0.32750158785149269</v>
      </c>
    </row>
    <row r="52" spans="1:13" x14ac:dyDescent="0.25">
      <c r="A52" s="177" t="s">
        <v>10</v>
      </c>
      <c r="B52" s="58" t="str">
        <f t="shared" si="0"/>
        <v>OTHER O.R. PROC OF THE BLOOD &amp; BLOOD FORMING ORGANS W/O CC/MCC</v>
      </c>
      <c r="C52" s="59">
        <f t="shared" si="1"/>
        <v>7</v>
      </c>
      <c r="D52" s="59">
        <f t="shared" si="2"/>
        <v>26539.200000000001</v>
      </c>
      <c r="E52" s="59">
        <f t="shared" si="3"/>
        <v>10662.08</v>
      </c>
      <c r="F52" s="60">
        <f t="shared" si="4"/>
        <v>2.1</v>
      </c>
      <c r="G52" s="166" t="str">
        <f t="shared" si="5"/>
        <v>M</v>
      </c>
      <c r="H52" s="98"/>
      <c r="I52" s="184" t="str">
        <f t="shared" si="6"/>
        <v>M</v>
      </c>
      <c r="J52" s="24">
        <f t="shared" si="7"/>
        <v>1.329</v>
      </c>
      <c r="K52" s="24">
        <f t="shared" si="8"/>
        <v>1.7628999999999999</v>
      </c>
      <c r="L52" s="103">
        <f t="shared" si="9"/>
        <v>0.43389999999999995</v>
      </c>
      <c r="M52" s="119">
        <f t="shared" si="10"/>
        <v>0.32648607975921745</v>
      </c>
    </row>
    <row r="53" spans="1:13" x14ac:dyDescent="0.25">
      <c r="A53" s="187" t="s">
        <v>769</v>
      </c>
      <c r="B53" s="67" t="str">
        <f t="shared" si="0"/>
        <v>EXTENSIVE O.R. PROCEDURE UNRELATED TO PRINCIPAL DIAGNOSIS W MCC</v>
      </c>
      <c r="C53" s="68">
        <f t="shared" si="1"/>
        <v>120</v>
      </c>
      <c r="D53" s="68">
        <f t="shared" si="2"/>
        <v>109643.43</v>
      </c>
      <c r="E53" s="68">
        <f t="shared" si="3"/>
        <v>108726.78</v>
      </c>
      <c r="F53" s="69">
        <f t="shared" si="4"/>
        <v>10.3</v>
      </c>
      <c r="G53" s="167" t="str">
        <f t="shared" si="5"/>
        <v>A</v>
      </c>
      <c r="H53" s="98"/>
      <c r="I53" s="185" t="str">
        <f t="shared" si="6"/>
        <v>A</v>
      </c>
      <c r="J53" s="70">
        <f t="shared" si="7"/>
        <v>3.6966999999999999</v>
      </c>
      <c r="K53" s="70">
        <f t="shared" si="8"/>
        <v>4.8573000000000004</v>
      </c>
      <c r="L53" s="104">
        <f t="shared" si="9"/>
        <v>1.1606000000000005</v>
      </c>
      <c r="M53" s="120">
        <f t="shared" si="10"/>
        <v>0.3139556902101876</v>
      </c>
    </row>
    <row r="54" spans="1:13" x14ac:dyDescent="0.25">
      <c r="A54" s="177" t="s">
        <v>136</v>
      </c>
      <c r="B54" s="58" t="str">
        <f t="shared" si="0"/>
        <v>MALIGNANCY OF HEPATOBILIARY SYSTEM OR PANCREAS W/O CC/MCC</v>
      </c>
      <c r="C54" s="59">
        <f t="shared" si="1"/>
        <v>5</v>
      </c>
      <c r="D54" s="59">
        <f t="shared" si="2"/>
        <v>13062.31</v>
      </c>
      <c r="E54" s="59">
        <f t="shared" si="3"/>
        <v>4150.87</v>
      </c>
      <c r="F54" s="60">
        <f t="shared" si="4"/>
        <v>2.4</v>
      </c>
      <c r="G54" s="166" t="str">
        <f t="shared" si="5"/>
        <v>M</v>
      </c>
      <c r="H54" s="98"/>
      <c r="I54" s="184" t="str">
        <f t="shared" si="6"/>
        <v>M</v>
      </c>
      <c r="J54" s="24">
        <f t="shared" si="7"/>
        <v>0.94510000000000005</v>
      </c>
      <c r="K54" s="24">
        <f t="shared" si="8"/>
        <v>1.2403999999999999</v>
      </c>
      <c r="L54" s="103">
        <f t="shared" si="9"/>
        <v>0.2952999999999999</v>
      </c>
      <c r="M54" s="119">
        <f t="shared" si="10"/>
        <v>0.31245370860226418</v>
      </c>
    </row>
    <row r="55" spans="1:13" x14ac:dyDescent="0.25">
      <c r="A55" s="177" t="s">
        <v>319</v>
      </c>
      <c r="B55" s="58" t="str">
        <f t="shared" ref="B55:B118" si="11">VLOOKUP($A55, DRG_Tab, 2, FALSE)</f>
        <v>PERIPH/CRANIAL NERVE &amp; OTHER NERV SYST PROC W MCC</v>
      </c>
      <c r="C55" s="59">
        <f t="shared" ref="C55:C118" si="12">VLOOKUP($A55, DRG_Tab, 9, FALSE)</f>
        <v>22</v>
      </c>
      <c r="D55" s="59">
        <f t="shared" ref="D55:D118" si="13">VLOOKUP($A55, DRG_Tab, 10, FALSE)</f>
        <v>121304.88</v>
      </c>
      <c r="E55" s="59">
        <f t="shared" ref="E55:E118" si="14">VLOOKUP($A55, DRG_Tab, 11, FALSE)</f>
        <v>75748.33</v>
      </c>
      <c r="F55" s="60">
        <f t="shared" ref="F55:F118" si="15">ROUND(VLOOKUP($A55, DRG_Tab, 14, FALSE), 1)</f>
        <v>14.1</v>
      </c>
      <c r="G55" s="166" t="str">
        <f t="shared" ref="G55:G118" si="16">VLOOKUP($A55, DRG_Tab, 18, FALSE)</f>
        <v>A</v>
      </c>
      <c r="H55" s="98"/>
      <c r="I55" s="184" t="str">
        <f t="shared" ref="I55:I118" si="17">VLOOKUP($A55, DRG_Tab, 20, FALSE)</f>
        <v>A</v>
      </c>
      <c r="J55" s="24">
        <f t="shared" ref="J55:J118" si="18">VLOOKUP($A55, DRG_Tab, 21, FALSE)</f>
        <v>4.8040000000000003</v>
      </c>
      <c r="K55" s="24">
        <f t="shared" ref="K55:K118" si="19">VLOOKUP($A55, DRG_Tab, 22, FALSE)</f>
        <v>6.2756999999999996</v>
      </c>
      <c r="L55" s="103">
        <f t="shared" ref="L55:L118" si="20">IF(J55&lt;&gt;"", IF(K55&lt;&gt;"", K55-J55, ""), "")</f>
        <v>1.4716999999999993</v>
      </c>
      <c r="M55" s="119">
        <f t="shared" ref="M55:M118" si="21">IF(L55="", "", L55/J55)</f>
        <v>0.30634887593671922</v>
      </c>
    </row>
    <row r="56" spans="1:13" x14ac:dyDescent="0.25">
      <c r="A56" s="177" t="s">
        <v>494</v>
      </c>
      <c r="B56" s="58" t="str">
        <f t="shared" si="11"/>
        <v>MASTECTOMY FOR MALIGNANCY W CC/MCC</v>
      </c>
      <c r="C56" s="59">
        <f t="shared" si="12"/>
        <v>5</v>
      </c>
      <c r="D56" s="59">
        <f t="shared" si="13"/>
        <v>65235.67</v>
      </c>
      <c r="E56" s="59">
        <f t="shared" si="14"/>
        <v>47632.81</v>
      </c>
      <c r="F56" s="60">
        <f t="shared" si="15"/>
        <v>2.4</v>
      </c>
      <c r="G56" s="166" t="str">
        <f t="shared" si="16"/>
        <v>MO</v>
      </c>
      <c r="H56" s="98"/>
      <c r="I56" s="184" t="str">
        <f t="shared" si="17"/>
        <v>M</v>
      </c>
      <c r="J56" s="24">
        <f t="shared" si="18"/>
        <v>2.3346</v>
      </c>
      <c r="K56" s="24">
        <f t="shared" si="19"/>
        <v>3.0287000000000002</v>
      </c>
      <c r="L56" s="103">
        <f t="shared" si="20"/>
        <v>0.69410000000000016</v>
      </c>
      <c r="M56" s="119">
        <f t="shared" si="21"/>
        <v>0.29731003169707881</v>
      </c>
    </row>
    <row r="57" spans="1:13" x14ac:dyDescent="0.25">
      <c r="A57" s="177" t="s">
        <v>840</v>
      </c>
      <c r="B57" s="58" t="str">
        <f t="shared" si="11"/>
        <v>OTHER CIRCULATORY SYSTEM DIAGNOSES W MCC</v>
      </c>
      <c r="C57" s="59">
        <f t="shared" si="12"/>
        <v>200</v>
      </c>
      <c r="D57" s="59">
        <f t="shared" si="13"/>
        <v>37895.18</v>
      </c>
      <c r="E57" s="59">
        <f t="shared" si="14"/>
        <v>26563.26</v>
      </c>
      <c r="F57" s="60">
        <f t="shared" si="15"/>
        <v>5.7</v>
      </c>
      <c r="G57" s="166" t="str">
        <f t="shared" si="16"/>
        <v>A</v>
      </c>
      <c r="H57" s="98"/>
      <c r="I57" s="184" t="str">
        <f t="shared" si="17"/>
        <v>A</v>
      </c>
      <c r="J57" s="24">
        <f t="shared" si="18"/>
        <v>1.7305999999999999</v>
      </c>
      <c r="K57" s="24">
        <f t="shared" si="19"/>
        <v>2.2302</v>
      </c>
      <c r="L57" s="103">
        <f t="shared" si="20"/>
        <v>0.49960000000000004</v>
      </c>
      <c r="M57" s="119">
        <f t="shared" si="21"/>
        <v>0.28868600485380796</v>
      </c>
    </row>
    <row r="58" spans="1:13" x14ac:dyDescent="0.25">
      <c r="A58" s="178" t="s">
        <v>652</v>
      </c>
      <c r="B58" s="67" t="str">
        <f t="shared" si="11"/>
        <v>RED BLOOD CELL DISORDERS W MCC</v>
      </c>
      <c r="C58" s="68">
        <f t="shared" si="12"/>
        <v>73</v>
      </c>
      <c r="D58" s="68">
        <f t="shared" si="13"/>
        <v>30903.13</v>
      </c>
      <c r="E58" s="68">
        <f t="shared" si="14"/>
        <v>21836.44</v>
      </c>
      <c r="F58" s="69">
        <f t="shared" si="15"/>
        <v>4.4000000000000004</v>
      </c>
      <c r="G58" s="167" t="str">
        <f t="shared" si="16"/>
        <v>A</v>
      </c>
      <c r="H58" s="98"/>
      <c r="I58" s="185" t="str">
        <f t="shared" si="17"/>
        <v>A</v>
      </c>
      <c r="J58" s="70">
        <f t="shared" si="18"/>
        <v>1.4089</v>
      </c>
      <c r="K58" s="70">
        <f t="shared" si="19"/>
        <v>1.8145</v>
      </c>
      <c r="L58" s="104">
        <f t="shared" si="20"/>
        <v>0.40559999999999996</v>
      </c>
      <c r="M58" s="120">
        <f t="shared" si="21"/>
        <v>0.28788416495138047</v>
      </c>
    </row>
    <row r="59" spans="1:13" x14ac:dyDescent="0.25">
      <c r="A59" s="177" t="s">
        <v>183</v>
      </c>
      <c r="B59" s="58" t="str">
        <f t="shared" si="11"/>
        <v>BIOPSIES OF MUSCULOSKELETAL SYSTEM &amp; CONNECTIVE TISSUE W/O CC/MCC</v>
      </c>
      <c r="C59" s="59">
        <f t="shared" si="12"/>
        <v>17</v>
      </c>
      <c r="D59" s="59">
        <f t="shared" si="13"/>
        <v>39792.449999999997</v>
      </c>
      <c r="E59" s="59">
        <f t="shared" si="14"/>
        <v>21699.26</v>
      </c>
      <c r="F59" s="60">
        <f t="shared" si="15"/>
        <v>4.2</v>
      </c>
      <c r="G59" s="166" t="str">
        <f t="shared" si="16"/>
        <v>A</v>
      </c>
      <c r="H59" s="98"/>
      <c r="I59" s="184" t="str">
        <f t="shared" si="17"/>
        <v>A</v>
      </c>
      <c r="J59" s="24">
        <f t="shared" si="18"/>
        <v>1.8224</v>
      </c>
      <c r="K59" s="24">
        <f t="shared" si="19"/>
        <v>2.3439999999999999</v>
      </c>
      <c r="L59" s="103">
        <f t="shared" si="20"/>
        <v>0.52159999999999984</v>
      </c>
      <c r="M59" s="119">
        <f t="shared" si="21"/>
        <v>0.2862159789288849</v>
      </c>
    </row>
    <row r="60" spans="1:13" x14ac:dyDescent="0.25">
      <c r="A60" s="177" t="s">
        <v>472</v>
      </c>
      <c r="B60" s="58" t="str">
        <f t="shared" si="11"/>
        <v>OTHER CARDIOTHORACIC PROCEDURES W MCC</v>
      </c>
      <c r="C60" s="59">
        <f t="shared" si="12"/>
        <v>24</v>
      </c>
      <c r="D60" s="59">
        <f t="shared" si="13"/>
        <v>160370.09</v>
      </c>
      <c r="E60" s="59">
        <f t="shared" si="14"/>
        <v>65619.66</v>
      </c>
      <c r="F60" s="60">
        <f t="shared" si="15"/>
        <v>11</v>
      </c>
      <c r="G60" s="166" t="str">
        <f t="shared" si="16"/>
        <v>A</v>
      </c>
      <c r="H60" s="98"/>
      <c r="I60" s="184" t="str">
        <f t="shared" si="17"/>
        <v>A</v>
      </c>
      <c r="J60" s="24">
        <f t="shared" si="18"/>
        <v>7.0716000000000001</v>
      </c>
      <c r="K60" s="24">
        <f t="shared" si="19"/>
        <v>9.0883000000000003</v>
      </c>
      <c r="L60" s="103">
        <f t="shared" si="20"/>
        <v>2.0167000000000002</v>
      </c>
      <c r="M60" s="119">
        <f t="shared" si="21"/>
        <v>0.28518298546297871</v>
      </c>
    </row>
    <row r="61" spans="1:13" x14ac:dyDescent="0.25">
      <c r="A61" s="177" t="s">
        <v>356</v>
      </c>
      <c r="B61" s="58" t="str">
        <f t="shared" si="11"/>
        <v>OTHER MUSCULOSKELETAL SYS &amp; CONNECTIVE TISSUE DIAGNOSES W MCC</v>
      </c>
      <c r="C61" s="59">
        <f t="shared" si="12"/>
        <v>9</v>
      </c>
      <c r="D61" s="59">
        <f t="shared" si="13"/>
        <v>30817.39</v>
      </c>
      <c r="E61" s="59">
        <f t="shared" si="14"/>
        <v>20032.07</v>
      </c>
      <c r="F61" s="60">
        <f t="shared" si="15"/>
        <v>4.7</v>
      </c>
      <c r="G61" s="166" t="str">
        <f t="shared" si="16"/>
        <v>M</v>
      </c>
      <c r="H61" s="98"/>
      <c r="I61" s="184" t="str">
        <f t="shared" si="17"/>
        <v>A</v>
      </c>
      <c r="J61" s="24">
        <f t="shared" si="18"/>
        <v>1.7607999999999999</v>
      </c>
      <c r="K61" s="24">
        <f t="shared" si="19"/>
        <v>2.2522000000000002</v>
      </c>
      <c r="L61" s="103">
        <f t="shared" si="20"/>
        <v>0.49140000000000028</v>
      </c>
      <c r="M61" s="119">
        <f t="shared" si="21"/>
        <v>0.27907769195820098</v>
      </c>
    </row>
    <row r="62" spans="1:13" x14ac:dyDescent="0.25">
      <c r="A62" s="177" t="s">
        <v>190</v>
      </c>
      <c r="B62" s="58" t="str">
        <f t="shared" si="11"/>
        <v>KNEE PROCEDURES W PDX OF INFECTION W/O CC/MCC</v>
      </c>
      <c r="C62" s="59">
        <f t="shared" si="12"/>
        <v>12</v>
      </c>
      <c r="D62" s="59">
        <f t="shared" si="13"/>
        <v>28822.18</v>
      </c>
      <c r="E62" s="59">
        <f t="shared" si="14"/>
        <v>6005.54</v>
      </c>
      <c r="F62" s="60">
        <f t="shared" si="15"/>
        <v>4.0999999999999996</v>
      </c>
      <c r="G62" s="166" t="str">
        <f t="shared" si="16"/>
        <v>A</v>
      </c>
      <c r="H62" s="98"/>
      <c r="I62" s="184" t="str">
        <f t="shared" si="17"/>
        <v>A</v>
      </c>
      <c r="J62" s="24">
        <f t="shared" si="18"/>
        <v>1.3306</v>
      </c>
      <c r="K62" s="24">
        <f t="shared" si="19"/>
        <v>1.6978</v>
      </c>
      <c r="L62" s="103">
        <f t="shared" si="20"/>
        <v>0.36719999999999997</v>
      </c>
      <c r="M62" s="119">
        <f t="shared" si="21"/>
        <v>0.27596572974597922</v>
      </c>
    </row>
    <row r="63" spans="1:13" x14ac:dyDescent="0.25">
      <c r="A63" s="178" t="s">
        <v>592</v>
      </c>
      <c r="B63" s="67" t="str">
        <f t="shared" si="11"/>
        <v>MAJOR ESOPHAGEAL DISORDERS W CC</v>
      </c>
      <c r="C63" s="68">
        <f t="shared" si="12"/>
        <v>42</v>
      </c>
      <c r="D63" s="68">
        <f t="shared" si="13"/>
        <v>22898.45</v>
      </c>
      <c r="E63" s="68">
        <f t="shared" si="14"/>
        <v>8457.39</v>
      </c>
      <c r="F63" s="69">
        <f t="shared" si="15"/>
        <v>3.2</v>
      </c>
      <c r="G63" s="167" t="str">
        <f t="shared" si="16"/>
        <v>A</v>
      </c>
      <c r="H63" s="98"/>
      <c r="I63" s="185" t="str">
        <f t="shared" si="17"/>
        <v>A</v>
      </c>
      <c r="J63" s="70">
        <f t="shared" si="18"/>
        <v>1.0607</v>
      </c>
      <c r="K63" s="70">
        <f t="shared" si="19"/>
        <v>1.3487</v>
      </c>
      <c r="L63" s="104">
        <f t="shared" si="20"/>
        <v>0.28800000000000003</v>
      </c>
      <c r="M63" s="120">
        <f t="shared" si="21"/>
        <v>0.27151880833411901</v>
      </c>
    </row>
    <row r="64" spans="1:13" x14ac:dyDescent="0.25">
      <c r="A64" s="177" t="s">
        <v>290</v>
      </c>
      <c r="B64" s="58" t="str">
        <f t="shared" si="11"/>
        <v>ENDOCRINE DISORDERS W CC</v>
      </c>
      <c r="C64" s="59">
        <f t="shared" si="12"/>
        <v>61</v>
      </c>
      <c r="D64" s="59">
        <f t="shared" si="13"/>
        <v>17779.48</v>
      </c>
      <c r="E64" s="59">
        <f t="shared" si="14"/>
        <v>11132.71</v>
      </c>
      <c r="F64" s="60">
        <f t="shared" si="15"/>
        <v>3.1</v>
      </c>
      <c r="G64" s="166" t="str">
        <f t="shared" si="16"/>
        <v>A</v>
      </c>
      <c r="H64" s="98"/>
      <c r="I64" s="184" t="str">
        <f t="shared" si="17"/>
        <v>A</v>
      </c>
      <c r="J64" s="24">
        <f t="shared" si="18"/>
        <v>0.82379999999999998</v>
      </c>
      <c r="K64" s="24">
        <f t="shared" si="19"/>
        <v>1.0472999999999999</v>
      </c>
      <c r="L64" s="103">
        <f t="shared" si="20"/>
        <v>0.22349999999999992</v>
      </c>
      <c r="M64" s="119">
        <f t="shared" si="21"/>
        <v>0.27130371449380908</v>
      </c>
    </row>
    <row r="65" spans="1:13" x14ac:dyDescent="0.25">
      <c r="A65" s="177" t="s">
        <v>295</v>
      </c>
      <c r="B65" s="58" t="str">
        <f t="shared" si="11"/>
        <v>MAJOR BLADDER PROCEDURES W/O CC/MCC</v>
      </c>
      <c r="C65" s="59">
        <f t="shared" si="12"/>
        <v>9</v>
      </c>
      <c r="D65" s="59">
        <f t="shared" si="13"/>
        <v>53712.39</v>
      </c>
      <c r="E65" s="59">
        <f t="shared" si="14"/>
        <v>21423.31</v>
      </c>
      <c r="F65" s="60">
        <f t="shared" si="15"/>
        <v>3.7</v>
      </c>
      <c r="G65" s="166" t="str">
        <f t="shared" si="16"/>
        <v>M</v>
      </c>
      <c r="H65" s="98"/>
      <c r="I65" s="184" t="str">
        <f t="shared" si="17"/>
        <v>A</v>
      </c>
      <c r="J65" s="24">
        <f t="shared" si="18"/>
        <v>2.3464999999999998</v>
      </c>
      <c r="K65" s="24">
        <f t="shared" si="19"/>
        <v>2.9756999999999998</v>
      </c>
      <c r="L65" s="103">
        <f t="shared" si="20"/>
        <v>0.62919999999999998</v>
      </c>
      <c r="M65" s="119">
        <f t="shared" si="21"/>
        <v>0.26814404432132966</v>
      </c>
    </row>
    <row r="66" spans="1:13" x14ac:dyDescent="0.25">
      <c r="A66" s="177" t="s">
        <v>180</v>
      </c>
      <c r="B66" s="58" t="str">
        <f t="shared" si="11"/>
        <v>AMPUTATION FOR MUSCULOSKELETAL SYS &amp; CONN TISSUE DIS W/O CC/MCC</v>
      </c>
      <c r="C66" s="59">
        <f t="shared" si="12"/>
        <v>9</v>
      </c>
      <c r="D66" s="59">
        <f t="shared" si="13"/>
        <v>31585.68</v>
      </c>
      <c r="E66" s="59">
        <f t="shared" si="14"/>
        <v>16502.509999999998</v>
      </c>
      <c r="F66" s="60">
        <f t="shared" si="15"/>
        <v>3.1</v>
      </c>
      <c r="G66" s="166" t="str">
        <f t="shared" si="16"/>
        <v>M</v>
      </c>
      <c r="H66" s="98"/>
      <c r="I66" s="184" t="str">
        <f t="shared" si="17"/>
        <v>A</v>
      </c>
      <c r="J66" s="24">
        <f t="shared" si="18"/>
        <v>1.3030999999999999</v>
      </c>
      <c r="K66" s="24">
        <f t="shared" si="19"/>
        <v>1.6484000000000001</v>
      </c>
      <c r="L66" s="103">
        <f t="shared" si="20"/>
        <v>0.34530000000000016</v>
      </c>
      <c r="M66" s="119">
        <f t="shared" si="21"/>
        <v>0.2649835008825111</v>
      </c>
    </row>
    <row r="67" spans="1:13" x14ac:dyDescent="0.25">
      <c r="A67" s="177" t="s">
        <v>298</v>
      </c>
      <c r="B67" s="58" t="str">
        <f t="shared" si="11"/>
        <v>INTRACRANIAL VASCULAR PROCEDURES W PDX HEMORRHAGE W MCC</v>
      </c>
      <c r="C67" s="59">
        <f t="shared" si="12"/>
        <v>15</v>
      </c>
      <c r="D67" s="59">
        <f t="shared" si="13"/>
        <v>155877.68</v>
      </c>
      <c r="E67" s="59">
        <f t="shared" si="14"/>
        <v>47114.15</v>
      </c>
      <c r="F67" s="60">
        <f t="shared" si="15"/>
        <v>10.9</v>
      </c>
      <c r="G67" s="166" t="str">
        <f t="shared" si="16"/>
        <v>AP</v>
      </c>
      <c r="H67" s="98"/>
      <c r="I67" s="184" t="str">
        <f t="shared" si="17"/>
        <v>A</v>
      </c>
      <c r="J67" s="24">
        <f t="shared" si="18"/>
        <v>8.1447000000000003</v>
      </c>
      <c r="K67" s="24">
        <f t="shared" si="19"/>
        <v>10.2844</v>
      </c>
      <c r="L67" s="103">
        <f t="shared" si="20"/>
        <v>2.1396999999999995</v>
      </c>
      <c r="M67" s="119">
        <f t="shared" si="21"/>
        <v>0.26271071985462929</v>
      </c>
    </row>
    <row r="68" spans="1:13" x14ac:dyDescent="0.25">
      <c r="A68" s="178" t="s">
        <v>566</v>
      </c>
      <c r="B68" s="67" t="str">
        <f t="shared" si="11"/>
        <v>URINARY STONES W/O ESW LITHOTRIPSY W MCC</v>
      </c>
      <c r="C68" s="68">
        <f t="shared" si="12"/>
        <v>9</v>
      </c>
      <c r="D68" s="68">
        <f t="shared" si="13"/>
        <v>15843.31</v>
      </c>
      <c r="E68" s="68">
        <f t="shared" si="14"/>
        <v>7304.44</v>
      </c>
      <c r="F68" s="69">
        <f t="shared" si="15"/>
        <v>3.8</v>
      </c>
      <c r="G68" s="167" t="str">
        <f t="shared" si="16"/>
        <v>M</v>
      </c>
      <c r="H68" s="98"/>
      <c r="I68" s="185" t="str">
        <f t="shared" si="17"/>
        <v>A</v>
      </c>
      <c r="J68" s="70">
        <f t="shared" si="18"/>
        <v>1.5068999999999999</v>
      </c>
      <c r="K68" s="70">
        <f t="shared" si="19"/>
        <v>1.8959999999999999</v>
      </c>
      <c r="L68" s="104">
        <f t="shared" si="20"/>
        <v>0.3891</v>
      </c>
      <c r="M68" s="120">
        <f t="shared" si="21"/>
        <v>0.258212223770655</v>
      </c>
    </row>
    <row r="69" spans="1:13" x14ac:dyDescent="0.25">
      <c r="A69" s="177" t="s">
        <v>873</v>
      </c>
      <c r="B69" s="58" t="str">
        <f t="shared" si="11"/>
        <v>SOFT TISSUE PROCEDURES W MCC</v>
      </c>
      <c r="C69" s="59">
        <f t="shared" si="12"/>
        <v>20</v>
      </c>
      <c r="D69" s="59">
        <f t="shared" si="13"/>
        <v>49875.45</v>
      </c>
      <c r="E69" s="59">
        <f t="shared" si="14"/>
        <v>23890.23</v>
      </c>
      <c r="F69" s="60">
        <f t="shared" si="15"/>
        <v>8</v>
      </c>
      <c r="G69" s="166" t="str">
        <f t="shared" si="16"/>
        <v>A</v>
      </c>
      <c r="H69" s="98"/>
      <c r="I69" s="184" t="str">
        <f t="shared" si="17"/>
        <v>A</v>
      </c>
      <c r="J69" s="24">
        <f t="shared" si="18"/>
        <v>2.3351000000000002</v>
      </c>
      <c r="K69" s="24">
        <f t="shared" si="19"/>
        <v>2.9378000000000002</v>
      </c>
      <c r="L69" s="103">
        <f t="shared" si="20"/>
        <v>0.60270000000000001</v>
      </c>
      <c r="M69" s="119">
        <f t="shared" si="21"/>
        <v>0.25810457796239988</v>
      </c>
    </row>
    <row r="70" spans="1:13" x14ac:dyDescent="0.25">
      <c r="A70" s="177" t="s">
        <v>870</v>
      </c>
      <c r="B70" s="58" t="str">
        <f t="shared" si="11"/>
        <v>LOCAL EXCISION &amp; REMOVAL INT FIX DEVICES EXC HIP &amp; FEMUR W/O CC/MCC</v>
      </c>
      <c r="C70" s="59">
        <f t="shared" si="12"/>
        <v>14</v>
      </c>
      <c r="D70" s="59">
        <f t="shared" si="13"/>
        <v>41697.32</v>
      </c>
      <c r="E70" s="59">
        <f t="shared" si="14"/>
        <v>25258.83</v>
      </c>
      <c r="F70" s="60">
        <f t="shared" si="15"/>
        <v>2.1</v>
      </c>
      <c r="G70" s="166" t="str">
        <f t="shared" si="16"/>
        <v>AP</v>
      </c>
      <c r="H70" s="98"/>
      <c r="I70" s="184" t="str">
        <f t="shared" si="17"/>
        <v>A</v>
      </c>
      <c r="J70" s="24">
        <f t="shared" si="18"/>
        <v>1.5366</v>
      </c>
      <c r="K70" s="24">
        <f t="shared" si="19"/>
        <v>1.9282999999999999</v>
      </c>
      <c r="L70" s="103">
        <f t="shared" si="20"/>
        <v>0.39169999999999994</v>
      </c>
      <c r="M70" s="119">
        <f t="shared" si="21"/>
        <v>0.25491344526877519</v>
      </c>
    </row>
    <row r="71" spans="1:13" x14ac:dyDescent="0.25">
      <c r="A71" s="177" t="s">
        <v>393</v>
      </c>
      <c r="B71" s="58" t="str">
        <f t="shared" si="11"/>
        <v>MAJOR HEAD &amp; NECK PROCEDURES W/O CC/MCC</v>
      </c>
      <c r="C71" s="59">
        <f t="shared" si="12"/>
        <v>16</v>
      </c>
      <c r="D71" s="59">
        <f t="shared" si="13"/>
        <v>39841.699999999997</v>
      </c>
      <c r="E71" s="59">
        <f t="shared" si="14"/>
        <v>23290.14</v>
      </c>
      <c r="F71" s="60">
        <f t="shared" si="15"/>
        <v>2.2000000000000002</v>
      </c>
      <c r="G71" s="166" t="str">
        <f t="shared" si="16"/>
        <v>A</v>
      </c>
      <c r="H71" s="98"/>
      <c r="I71" s="184" t="str">
        <f t="shared" si="17"/>
        <v>A</v>
      </c>
      <c r="J71" s="24">
        <f t="shared" si="18"/>
        <v>1.871</v>
      </c>
      <c r="K71" s="24">
        <f t="shared" si="19"/>
        <v>2.3468</v>
      </c>
      <c r="L71" s="103">
        <f t="shared" si="20"/>
        <v>0.4758</v>
      </c>
      <c r="M71" s="119">
        <f t="shared" si="21"/>
        <v>0.25430251202565474</v>
      </c>
    </row>
    <row r="72" spans="1:13" x14ac:dyDescent="0.25">
      <c r="A72" s="177" t="s">
        <v>418</v>
      </c>
      <c r="B72" s="58" t="str">
        <f t="shared" si="11"/>
        <v>DENTAL &amp; ORAL DISEASES W/O CC/MCC</v>
      </c>
      <c r="C72" s="59">
        <f t="shared" si="12"/>
        <v>34</v>
      </c>
      <c r="D72" s="59">
        <f t="shared" si="13"/>
        <v>12337.32</v>
      </c>
      <c r="E72" s="59">
        <f t="shared" si="14"/>
        <v>6358.54</v>
      </c>
      <c r="F72" s="60">
        <f t="shared" si="15"/>
        <v>2.2000000000000002</v>
      </c>
      <c r="G72" s="166" t="str">
        <f t="shared" si="16"/>
        <v>A</v>
      </c>
      <c r="H72" s="98"/>
      <c r="I72" s="184" t="str">
        <f t="shared" si="17"/>
        <v>A</v>
      </c>
      <c r="J72" s="24">
        <f t="shared" si="18"/>
        <v>0.58109999999999995</v>
      </c>
      <c r="K72" s="24">
        <f t="shared" si="19"/>
        <v>0.72670000000000001</v>
      </c>
      <c r="L72" s="103">
        <f t="shared" si="20"/>
        <v>0.14560000000000006</v>
      </c>
      <c r="M72" s="119">
        <f t="shared" si="21"/>
        <v>0.25055928411633122</v>
      </c>
    </row>
    <row r="73" spans="1:13" x14ac:dyDescent="0.25">
      <c r="A73" s="178" t="s">
        <v>358</v>
      </c>
      <c r="B73" s="67" t="str">
        <f t="shared" si="11"/>
        <v>OTHER MUSCULOSKELETAL SYS &amp; CONNECTIVE TISSUE DIAGNOSES W/O CC/MCC</v>
      </c>
      <c r="C73" s="68">
        <f t="shared" si="12"/>
        <v>16</v>
      </c>
      <c r="D73" s="68">
        <f t="shared" si="13"/>
        <v>13151.52</v>
      </c>
      <c r="E73" s="68">
        <f t="shared" si="14"/>
        <v>7846.75</v>
      </c>
      <c r="F73" s="69">
        <f t="shared" si="15"/>
        <v>1.7</v>
      </c>
      <c r="G73" s="167" t="str">
        <f t="shared" si="16"/>
        <v>A</v>
      </c>
      <c r="H73" s="98"/>
      <c r="I73" s="185" t="str">
        <f t="shared" si="17"/>
        <v>A</v>
      </c>
      <c r="J73" s="70">
        <f t="shared" si="18"/>
        <v>0.61970000000000003</v>
      </c>
      <c r="K73" s="70">
        <f t="shared" si="19"/>
        <v>0.77480000000000004</v>
      </c>
      <c r="L73" s="104">
        <f t="shared" si="20"/>
        <v>0.15510000000000002</v>
      </c>
      <c r="M73" s="120">
        <f t="shared" si="21"/>
        <v>0.25028239470711638</v>
      </c>
    </row>
    <row r="74" spans="1:13" x14ac:dyDescent="0.25">
      <c r="A74" s="177" t="s">
        <v>73</v>
      </c>
      <c r="B74" s="58" t="str">
        <f t="shared" si="11"/>
        <v>OTHER MUSCULOSKELET SYS &amp; CONN TISS O.R. PROC W CC</v>
      </c>
      <c r="C74" s="59">
        <f t="shared" si="12"/>
        <v>63</v>
      </c>
      <c r="D74" s="59">
        <f t="shared" si="13"/>
        <v>56717.34</v>
      </c>
      <c r="E74" s="59">
        <f t="shared" si="14"/>
        <v>32007.41</v>
      </c>
      <c r="F74" s="60">
        <f t="shared" si="15"/>
        <v>4.0999999999999996</v>
      </c>
      <c r="G74" s="166" t="str">
        <f t="shared" si="16"/>
        <v>A</v>
      </c>
      <c r="H74" s="98"/>
      <c r="I74" s="184" t="str">
        <f t="shared" si="17"/>
        <v>A</v>
      </c>
      <c r="J74" s="24">
        <f t="shared" si="18"/>
        <v>2.7012</v>
      </c>
      <c r="K74" s="24">
        <f t="shared" si="19"/>
        <v>3.3409</v>
      </c>
      <c r="L74" s="103">
        <f t="shared" si="20"/>
        <v>0.63969999999999994</v>
      </c>
      <c r="M74" s="119">
        <f t="shared" si="21"/>
        <v>0.23682067229379533</v>
      </c>
    </row>
    <row r="75" spans="1:13" x14ac:dyDescent="0.25">
      <c r="A75" s="177" t="s">
        <v>1597</v>
      </c>
      <c r="B75" s="58" t="str">
        <f t="shared" si="11"/>
        <v>BACK &amp; NECK PROC EXC SPINAL FUSION W/O CC/MCC</v>
      </c>
      <c r="C75" s="59">
        <f t="shared" si="12"/>
        <v>56</v>
      </c>
      <c r="D75" s="59">
        <f t="shared" si="13"/>
        <v>30055.71</v>
      </c>
      <c r="E75" s="59">
        <f t="shared" si="14"/>
        <v>15930.63</v>
      </c>
      <c r="F75" s="60">
        <f t="shared" si="15"/>
        <v>1.7</v>
      </c>
      <c r="G75" s="166" t="str">
        <f t="shared" si="16"/>
        <v>A</v>
      </c>
      <c r="H75" s="98"/>
      <c r="I75" s="184" t="str">
        <f t="shared" si="17"/>
        <v>A</v>
      </c>
      <c r="J75" s="24">
        <f t="shared" si="18"/>
        <v>1.4325000000000001</v>
      </c>
      <c r="K75" s="24">
        <f t="shared" si="19"/>
        <v>1.7703</v>
      </c>
      <c r="L75" s="103">
        <f t="shared" si="20"/>
        <v>0.33779999999999988</v>
      </c>
      <c r="M75" s="119">
        <f t="shared" si="21"/>
        <v>0.23581151832460723</v>
      </c>
    </row>
    <row r="76" spans="1:13" x14ac:dyDescent="0.25">
      <c r="A76" s="177" t="s">
        <v>589</v>
      </c>
      <c r="B76" s="58" t="str">
        <f t="shared" si="11"/>
        <v>OTHER DIGESTIVE SYSTEM O.R. PROCEDURES W CC</v>
      </c>
      <c r="C76" s="59">
        <f t="shared" si="12"/>
        <v>35</v>
      </c>
      <c r="D76" s="59">
        <f t="shared" si="13"/>
        <v>42241.5</v>
      </c>
      <c r="E76" s="59">
        <f t="shared" si="14"/>
        <v>22969.59</v>
      </c>
      <c r="F76" s="60">
        <f t="shared" si="15"/>
        <v>5.0999999999999996</v>
      </c>
      <c r="G76" s="166" t="str">
        <f t="shared" si="16"/>
        <v>A</v>
      </c>
      <c r="H76" s="98"/>
      <c r="I76" s="184" t="str">
        <f t="shared" si="17"/>
        <v>A</v>
      </c>
      <c r="J76" s="24">
        <f t="shared" si="18"/>
        <v>1.9845999999999999</v>
      </c>
      <c r="K76" s="24">
        <f t="shared" si="19"/>
        <v>2.4523000000000001</v>
      </c>
      <c r="L76" s="103">
        <f t="shared" si="20"/>
        <v>0.46770000000000023</v>
      </c>
      <c r="M76" s="119">
        <f t="shared" si="21"/>
        <v>0.23566461755517498</v>
      </c>
    </row>
    <row r="77" spans="1:13" x14ac:dyDescent="0.25">
      <c r="A77" s="177" t="s">
        <v>308</v>
      </c>
      <c r="B77" s="58" t="str">
        <f t="shared" si="11"/>
        <v>SPINAL PROCEDURES W/O CC/MCC</v>
      </c>
      <c r="C77" s="59">
        <f t="shared" si="12"/>
        <v>13</v>
      </c>
      <c r="D77" s="59">
        <f t="shared" si="13"/>
        <v>49398.95</v>
      </c>
      <c r="E77" s="59">
        <f t="shared" si="14"/>
        <v>31404.31</v>
      </c>
      <c r="F77" s="60">
        <f t="shared" si="15"/>
        <v>1.8</v>
      </c>
      <c r="G77" s="166" t="str">
        <f t="shared" si="16"/>
        <v>A</v>
      </c>
      <c r="H77" s="98"/>
      <c r="I77" s="184" t="str">
        <f t="shared" si="17"/>
        <v>A</v>
      </c>
      <c r="J77" s="24">
        <f t="shared" si="18"/>
        <v>2.355</v>
      </c>
      <c r="K77" s="24">
        <f t="shared" si="19"/>
        <v>2.9096000000000002</v>
      </c>
      <c r="L77" s="103">
        <f t="shared" si="20"/>
        <v>0.5546000000000002</v>
      </c>
      <c r="M77" s="119">
        <f t="shared" si="21"/>
        <v>0.23549893842887482</v>
      </c>
    </row>
    <row r="78" spans="1:13" x14ac:dyDescent="0.25">
      <c r="A78" s="178" t="s">
        <v>707</v>
      </c>
      <c r="B78" s="67" t="str">
        <f t="shared" si="11"/>
        <v>ORGANIC DISTURBANCES &amp; INTELLECTUAL DISABILITY</v>
      </c>
      <c r="C78" s="68">
        <f t="shared" si="12"/>
        <v>74</v>
      </c>
      <c r="D78" s="68">
        <f t="shared" si="13"/>
        <v>9379.2800000000007</v>
      </c>
      <c r="E78" s="68">
        <f t="shared" si="14"/>
        <v>7600.57</v>
      </c>
      <c r="F78" s="69">
        <f t="shared" si="15"/>
        <v>2.5</v>
      </c>
      <c r="G78" s="167" t="str">
        <f t="shared" si="16"/>
        <v>A</v>
      </c>
      <c r="H78" s="98"/>
      <c r="I78" s="185" t="str">
        <f t="shared" si="17"/>
        <v>A</v>
      </c>
      <c r="J78" s="70">
        <f t="shared" si="18"/>
        <v>0.44790000000000002</v>
      </c>
      <c r="K78" s="70">
        <f t="shared" si="19"/>
        <v>0.55230000000000001</v>
      </c>
      <c r="L78" s="104">
        <f t="shared" si="20"/>
        <v>0.10439999999999999</v>
      </c>
      <c r="M78" s="120">
        <f t="shared" si="21"/>
        <v>0.23308774279973205</v>
      </c>
    </row>
    <row r="79" spans="1:13" x14ac:dyDescent="0.25">
      <c r="A79" s="177" t="s">
        <v>591</v>
      </c>
      <c r="B79" s="58" t="str">
        <f t="shared" si="11"/>
        <v>MAJOR ESOPHAGEAL DISORDERS W MCC</v>
      </c>
      <c r="C79" s="59">
        <f t="shared" si="12"/>
        <v>9</v>
      </c>
      <c r="D79" s="59">
        <f t="shared" si="13"/>
        <v>34764.32</v>
      </c>
      <c r="E79" s="59">
        <f t="shared" si="14"/>
        <v>22789.54</v>
      </c>
      <c r="F79" s="60">
        <f t="shared" si="15"/>
        <v>4.7</v>
      </c>
      <c r="G79" s="166" t="str">
        <f t="shared" si="16"/>
        <v>M</v>
      </c>
      <c r="H79" s="98"/>
      <c r="I79" s="184" t="str">
        <f t="shared" si="17"/>
        <v>A</v>
      </c>
      <c r="J79" s="24">
        <f t="shared" si="18"/>
        <v>2.1419999999999999</v>
      </c>
      <c r="K79" s="24">
        <f t="shared" si="19"/>
        <v>2.6383999999999999</v>
      </c>
      <c r="L79" s="103">
        <f t="shared" si="20"/>
        <v>0.49639999999999995</v>
      </c>
      <c r="M79" s="119">
        <f t="shared" si="21"/>
        <v>0.23174603174603173</v>
      </c>
    </row>
    <row r="80" spans="1:13" x14ac:dyDescent="0.25">
      <c r="A80" s="177" t="s">
        <v>713</v>
      </c>
      <c r="B80" s="58" t="str">
        <f t="shared" si="11"/>
        <v>ALCOHOL/DRUG ABUSE OR DEPENDENCE W REHABILITATION THERAPY</v>
      </c>
      <c r="C80" s="59">
        <f t="shared" si="12"/>
        <v>19</v>
      </c>
      <c r="D80" s="59">
        <f t="shared" si="13"/>
        <v>19328.03</v>
      </c>
      <c r="E80" s="59">
        <f t="shared" si="14"/>
        <v>14228.22</v>
      </c>
      <c r="F80" s="60">
        <f t="shared" si="15"/>
        <v>9.6</v>
      </c>
      <c r="G80" s="166" t="str">
        <f t="shared" si="16"/>
        <v>AP</v>
      </c>
      <c r="H80" s="98"/>
      <c r="I80" s="184" t="str">
        <f t="shared" si="17"/>
        <v>M</v>
      </c>
      <c r="J80" s="24">
        <f t="shared" si="18"/>
        <v>2.0958000000000001</v>
      </c>
      <c r="K80" s="24">
        <f t="shared" si="19"/>
        <v>2.5754000000000001</v>
      </c>
      <c r="L80" s="103">
        <f t="shared" si="20"/>
        <v>0.47960000000000003</v>
      </c>
      <c r="M80" s="119">
        <f t="shared" si="21"/>
        <v>0.22883862964023285</v>
      </c>
    </row>
    <row r="81" spans="1:13" x14ac:dyDescent="0.25">
      <c r="A81" s="177" t="s">
        <v>421</v>
      </c>
      <c r="B81" s="58" t="str">
        <f t="shared" si="11"/>
        <v>MAJOR CHEST PROCEDURES W/O CC/MCC</v>
      </c>
      <c r="C81" s="59">
        <f t="shared" si="12"/>
        <v>68</v>
      </c>
      <c r="D81" s="59">
        <f t="shared" si="13"/>
        <v>41105.15</v>
      </c>
      <c r="E81" s="59">
        <f t="shared" si="14"/>
        <v>13450.59</v>
      </c>
      <c r="F81" s="60">
        <f t="shared" si="15"/>
        <v>3.9</v>
      </c>
      <c r="G81" s="166" t="str">
        <f t="shared" si="16"/>
        <v>A</v>
      </c>
      <c r="H81" s="98"/>
      <c r="I81" s="184" t="str">
        <f t="shared" si="17"/>
        <v>A</v>
      </c>
      <c r="J81" s="24">
        <f t="shared" si="18"/>
        <v>1.9821</v>
      </c>
      <c r="K81" s="24">
        <f t="shared" si="19"/>
        <v>2.4211</v>
      </c>
      <c r="L81" s="103">
        <f t="shared" si="20"/>
        <v>0.43900000000000006</v>
      </c>
      <c r="M81" s="119">
        <f t="shared" si="21"/>
        <v>0.22148226628323497</v>
      </c>
    </row>
    <row r="82" spans="1:13" x14ac:dyDescent="0.25">
      <c r="A82" s="177" t="s">
        <v>435</v>
      </c>
      <c r="B82" s="58" t="str">
        <f t="shared" si="11"/>
        <v>MAJOR CHEST TRAUMA W/O CC/MCC</v>
      </c>
      <c r="C82" s="59">
        <f t="shared" si="12"/>
        <v>4</v>
      </c>
      <c r="D82" s="59">
        <f t="shared" si="13"/>
        <v>16871.78</v>
      </c>
      <c r="E82" s="59">
        <f t="shared" si="14"/>
        <v>7210.93</v>
      </c>
      <c r="F82" s="60">
        <f t="shared" si="15"/>
        <v>2.4</v>
      </c>
      <c r="G82" s="166" t="str">
        <f t="shared" si="16"/>
        <v>M</v>
      </c>
      <c r="H82" s="98"/>
      <c r="I82" s="184" t="str">
        <f t="shared" si="17"/>
        <v>M</v>
      </c>
      <c r="J82" s="24">
        <f t="shared" si="18"/>
        <v>0.85960000000000003</v>
      </c>
      <c r="K82" s="24">
        <f t="shared" si="19"/>
        <v>1.0490999999999999</v>
      </c>
      <c r="L82" s="103">
        <f t="shared" si="20"/>
        <v>0.18949999999999989</v>
      </c>
      <c r="M82" s="119">
        <f t="shared" si="21"/>
        <v>0.22045137273150289</v>
      </c>
    </row>
    <row r="83" spans="1:13" x14ac:dyDescent="0.25">
      <c r="A83" s="178" t="s">
        <v>272</v>
      </c>
      <c r="B83" s="67" t="str">
        <f t="shared" si="11"/>
        <v>O.R. PROCEDURES FOR OBESITY W CC</v>
      </c>
      <c r="C83" s="68">
        <f t="shared" si="12"/>
        <v>8</v>
      </c>
      <c r="D83" s="68">
        <f t="shared" si="13"/>
        <v>25256.81</v>
      </c>
      <c r="E83" s="68">
        <f t="shared" si="14"/>
        <v>7715.64</v>
      </c>
      <c r="F83" s="69">
        <f t="shared" si="15"/>
        <v>2</v>
      </c>
      <c r="G83" s="167" t="str">
        <f t="shared" si="16"/>
        <v>M</v>
      </c>
      <c r="H83" s="98"/>
      <c r="I83" s="185" t="str">
        <f t="shared" si="17"/>
        <v>A</v>
      </c>
      <c r="J83" s="70">
        <f t="shared" si="18"/>
        <v>2.1267999999999998</v>
      </c>
      <c r="K83" s="70">
        <f t="shared" si="19"/>
        <v>2.5924</v>
      </c>
      <c r="L83" s="104">
        <f t="shared" si="20"/>
        <v>0.46560000000000024</v>
      </c>
      <c r="M83" s="120">
        <f t="shared" si="21"/>
        <v>0.2189204438593193</v>
      </c>
    </row>
    <row r="84" spans="1:13" x14ac:dyDescent="0.25">
      <c r="A84" s="177" t="s">
        <v>251</v>
      </c>
      <c r="B84" s="58" t="str">
        <f t="shared" si="11"/>
        <v>CONCUSSION W CC</v>
      </c>
      <c r="C84" s="59">
        <f t="shared" si="12"/>
        <v>21</v>
      </c>
      <c r="D84" s="59">
        <f t="shared" si="13"/>
        <v>22818.03</v>
      </c>
      <c r="E84" s="59">
        <f t="shared" si="14"/>
        <v>10580.4</v>
      </c>
      <c r="F84" s="60">
        <f t="shared" si="15"/>
        <v>2.2000000000000002</v>
      </c>
      <c r="G84" s="166" t="str">
        <f t="shared" si="16"/>
        <v>A</v>
      </c>
      <c r="H84" s="98"/>
      <c r="I84" s="184" t="str">
        <f t="shared" si="17"/>
        <v>A</v>
      </c>
      <c r="J84" s="24">
        <f t="shared" si="18"/>
        <v>1.1106</v>
      </c>
      <c r="K84" s="24">
        <f t="shared" si="19"/>
        <v>1.3441000000000001</v>
      </c>
      <c r="L84" s="103">
        <f t="shared" si="20"/>
        <v>0.23350000000000004</v>
      </c>
      <c r="M84" s="119">
        <f t="shared" si="21"/>
        <v>0.21024671348820462</v>
      </c>
    </row>
    <row r="85" spans="1:13" x14ac:dyDescent="0.25">
      <c r="A85" s="177" t="s">
        <v>362</v>
      </c>
      <c r="B85" s="58" t="str">
        <f t="shared" si="11"/>
        <v>SKIN GRAFT EXC FOR SKIN ULCER OR CELLULITIS W MCC</v>
      </c>
      <c r="C85" s="59">
        <f t="shared" si="12"/>
        <v>3</v>
      </c>
      <c r="D85" s="59">
        <f t="shared" si="13"/>
        <v>146516.38</v>
      </c>
      <c r="E85" s="59">
        <f t="shared" si="14"/>
        <v>0</v>
      </c>
      <c r="F85" s="60">
        <f t="shared" si="15"/>
        <v>3</v>
      </c>
      <c r="G85" s="166" t="str">
        <f t="shared" si="16"/>
        <v>A</v>
      </c>
      <c r="H85" s="98"/>
      <c r="I85" s="184" t="str">
        <f t="shared" si="17"/>
        <v>M</v>
      </c>
      <c r="J85" s="24">
        <f t="shared" si="18"/>
        <v>7.1402000000000001</v>
      </c>
      <c r="K85" s="24">
        <f t="shared" si="19"/>
        <v>8.6301000000000005</v>
      </c>
      <c r="L85" s="103">
        <f t="shared" si="20"/>
        <v>1.4899000000000004</v>
      </c>
      <c r="M85" s="119">
        <f t="shared" si="21"/>
        <v>0.20866362286770684</v>
      </c>
    </row>
    <row r="86" spans="1:13" x14ac:dyDescent="0.25">
      <c r="A86" s="179" t="s">
        <v>299</v>
      </c>
      <c r="B86" s="58" t="str">
        <f t="shared" si="11"/>
        <v>INTRACRANIAL VASCULAR PROCEDURES W PDX HEMORRHAGE W CC</v>
      </c>
      <c r="C86" s="59">
        <f t="shared" si="12"/>
        <v>4</v>
      </c>
      <c r="D86" s="59">
        <f t="shared" si="13"/>
        <v>123373.37</v>
      </c>
      <c r="E86" s="59">
        <f t="shared" si="14"/>
        <v>29768.9</v>
      </c>
      <c r="F86" s="60">
        <f t="shared" si="15"/>
        <v>12.1</v>
      </c>
      <c r="G86" s="166" t="str">
        <f t="shared" si="16"/>
        <v>MP</v>
      </c>
      <c r="H86" s="98"/>
      <c r="I86" s="184" t="str">
        <f t="shared" si="17"/>
        <v>A</v>
      </c>
      <c r="J86" s="24">
        <f t="shared" si="18"/>
        <v>5.0678999999999998</v>
      </c>
      <c r="K86" s="24">
        <f t="shared" si="19"/>
        <v>6.1203000000000003</v>
      </c>
      <c r="L86" s="103">
        <f t="shared" si="20"/>
        <v>1.0524000000000004</v>
      </c>
      <c r="M86" s="119">
        <f t="shared" si="21"/>
        <v>0.20765997750547574</v>
      </c>
    </row>
    <row r="87" spans="1:13" x14ac:dyDescent="0.25">
      <c r="A87" s="177" t="s">
        <v>742</v>
      </c>
      <c r="B87" s="58" t="str">
        <f t="shared" si="11"/>
        <v>FULL THICKNESS BURN W/O SKIN GRAFT OR INHAL INJ</v>
      </c>
      <c r="C87" s="59">
        <f t="shared" si="12"/>
        <v>19</v>
      </c>
      <c r="D87" s="59">
        <f t="shared" si="13"/>
        <v>50529.38</v>
      </c>
      <c r="E87" s="59">
        <f t="shared" si="14"/>
        <v>23604.07</v>
      </c>
      <c r="F87" s="60">
        <f t="shared" si="15"/>
        <v>5.7</v>
      </c>
      <c r="G87" s="166" t="str">
        <f t="shared" si="16"/>
        <v>A</v>
      </c>
      <c r="H87" s="98"/>
      <c r="I87" s="184" t="str">
        <f t="shared" si="17"/>
        <v>A</v>
      </c>
      <c r="J87" s="24">
        <f t="shared" si="18"/>
        <v>2.4782000000000002</v>
      </c>
      <c r="K87" s="24">
        <f t="shared" si="19"/>
        <v>2.9763000000000002</v>
      </c>
      <c r="L87" s="103">
        <f t="shared" si="20"/>
        <v>0.49809999999999999</v>
      </c>
      <c r="M87" s="119">
        <f t="shared" si="21"/>
        <v>0.20099265595997093</v>
      </c>
    </row>
    <row r="88" spans="1:13" x14ac:dyDescent="0.25">
      <c r="A88" s="178" t="s">
        <v>573</v>
      </c>
      <c r="B88" s="67" t="str">
        <f t="shared" si="11"/>
        <v>OTHER KIDNEY &amp; URINARY TRACT DIAGNOSES W CC</v>
      </c>
      <c r="C88" s="68">
        <f t="shared" si="12"/>
        <v>121</v>
      </c>
      <c r="D88" s="68">
        <f t="shared" si="13"/>
        <v>19383.04</v>
      </c>
      <c r="E88" s="68">
        <f t="shared" si="14"/>
        <v>13455.71</v>
      </c>
      <c r="F88" s="69">
        <f t="shared" si="15"/>
        <v>3.4</v>
      </c>
      <c r="G88" s="167" t="str">
        <f t="shared" si="16"/>
        <v>A</v>
      </c>
      <c r="H88" s="98"/>
      <c r="I88" s="185" t="str">
        <f t="shared" si="17"/>
        <v>A</v>
      </c>
      <c r="J88" s="70">
        <f t="shared" si="18"/>
        <v>0.95220000000000005</v>
      </c>
      <c r="K88" s="70">
        <f t="shared" si="19"/>
        <v>1.1417999999999999</v>
      </c>
      <c r="L88" s="104">
        <f t="shared" si="20"/>
        <v>0.18959999999999988</v>
      </c>
      <c r="M88" s="120">
        <f t="shared" si="21"/>
        <v>0.19911783238815361</v>
      </c>
    </row>
    <row r="89" spans="1:13" x14ac:dyDescent="0.25">
      <c r="A89" s="177" t="s">
        <v>463</v>
      </c>
      <c r="B89" s="58" t="str">
        <f t="shared" si="11"/>
        <v>CARDIAC VALVE &amp; OTH MAJ CARDIOTHORACIC PROC W/O CARD CATH W MCC</v>
      </c>
      <c r="C89" s="59">
        <f t="shared" si="12"/>
        <v>74</v>
      </c>
      <c r="D89" s="59">
        <f t="shared" si="13"/>
        <v>184243.03</v>
      </c>
      <c r="E89" s="59">
        <f t="shared" si="14"/>
        <v>86199.57</v>
      </c>
      <c r="F89" s="60">
        <f t="shared" si="15"/>
        <v>12.5</v>
      </c>
      <c r="G89" s="166" t="str">
        <f t="shared" si="16"/>
        <v>A</v>
      </c>
      <c r="H89" s="98"/>
      <c r="I89" s="184" t="str">
        <f t="shared" si="17"/>
        <v>A</v>
      </c>
      <c r="J89" s="24">
        <f t="shared" si="18"/>
        <v>8.6897000000000002</v>
      </c>
      <c r="K89" s="24">
        <f t="shared" si="19"/>
        <v>10.394399999999999</v>
      </c>
      <c r="L89" s="103">
        <f t="shared" si="20"/>
        <v>1.704699999999999</v>
      </c>
      <c r="M89" s="119">
        <f t="shared" si="21"/>
        <v>0.19617478163803112</v>
      </c>
    </row>
    <row r="90" spans="1:13" x14ac:dyDescent="0.25">
      <c r="A90" s="179" t="s">
        <v>423</v>
      </c>
      <c r="B90" s="58" t="str">
        <f t="shared" si="11"/>
        <v>OTHER RESP SYSTEM O.R. PROCEDURES W CC</v>
      </c>
      <c r="C90" s="59">
        <f t="shared" si="12"/>
        <v>79</v>
      </c>
      <c r="D90" s="59">
        <f t="shared" si="13"/>
        <v>41874.089999999997</v>
      </c>
      <c r="E90" s="59">
        <f t="shared" si="14"/>
        <v>18838.259999999998</v>
      </c>
      <c r="F90" s="60">
        <f t="shared" si="15"/>
        <v>4.9000000000000004</v>
      </c>
      <c r="G90" s="166" t="str">
        <f t="shared" si="16"/>
        <v>A</v>
      </c>
      <c r="H90" s="98"/>
      <c r="I90" s="184" t="str">
        <f t="shared" si="17"/>
        <v>A</v>
      </c>
      <c r="J90" s="24">
        <f t="shared" si="18"/>
        <v>2.0621999999999998</v>
      </c>
      <c r="K90" s="24">
        <f t="shared" si="19"/>
        <v>2.4664000000000001</v>
      </c>
      <c r="L90" s="103">
        <f t="shared" si="20"/>
        <v>0.40420000000000034</v>
      </c>
      <c r="M90" s="119">
        <f t="shared" si="21"/>
        <v>0.1960042672873632</v>
      </c>
    </row>
    <row r="91" spans="1:13" x14ac:dyDescent="0.25">
      <c r="A91" s="177" t="s">
        <v>137</v>
      </c>
      <c r="B91" s="58" t="str">
        <f t="shared" si="11"/>
        <v>DISORDERS OF PANCREAS EXCEPT MALIGNANCY W MCC</v>
      </c>
      <c r="C91" s="59">
        <f t="shared" si="12"/>
        <v>159</v>
      </c>
      <c r="D91" s="59">
        <f t="shared" si="13"/>
        <v>29416.400000000001</v>
      </c>
      <c r="E91" s="59">
        <f t="shared" si="14"/>
        <v>20144</v>
      </c>
      <c r="F91" s="60">
        <f t="shared" si="15"/>
        <v>4.9000000000000004</v>
      </c>
      <c r="G91" s="166" t="str">
        <f t="shared" si="16"/>
        <v>A</v>
      </c>
      <c r="H91" s="98"/>
      <c r="I91" s="184" t="str">
        <f t="shared" si="17"/>
        <v>A</v>
      </c>
      <c r="J91" s="24">
        <f t="shared" si="18"/>
        <v>1.4239999999999999</v>
      </c>
      <c r="K91" s="24">
        <f t="shared" si="19"/>
        <v>1.6974</v>
      </c>
      <c r="L91" s="103">
        <f t="shared" si="20"/>
        <v>0.27340000000000009</v>
      </c>
      <c r="M91" s="119">
        <f t="shared" si="21"/>
        <v>0.19199438202247199</v>
      </c>
    </row>
    <row r="92" spans="1:13" x14ac:dyDescent="0.25">
      <c r="A92" s="177" t="s">
        <v>789</v>
      </c>
      <c r="B92" s="58" t="str">
        <f t="shared" si="11"/>
        <v>UPPER LIMB &amp; TOE AMPUTATION FOR CIRC SYSTEM DISORDERS W CC</v>
      </c>
      <c r="C92" s="59">
        <f t="shared" si="12"/>
        <v>22</v>
      </c>
      <c r="D92" s="59">
        <f t="shared" si="13"/>
        <v>33117.86</v>
      </c>
      <c r="E92" s="59">
        <f t="shared" si="14"/>
        <v>11868.42</v>
      </c>
      <c r="F92" s="60">
        <f t="shared" si="15"/>
        <v>6.1</v>
      </c>
      <c r="G92" s="166" t="str">
        <f t="shared" si="16"/>
        <v>A</v>
      </c>
      <c r="H92" s="98"/>
      <c r="I92" s="184" t="str">
        <f t="shared" si="17"/>
        <v>A</v>
      </c>
      <c r="J92" s="24">
        <f t="shared" si="18"/>
        <v>1.6368</v>
      </c>
      <c r="K92" s="24">
        <f t="shared" si="19"/>
        <v>1.9507000000000001</v>
      </c>
      <c r="L92" s="103">
        <f t="shared" si="20"/>
        <v>0.31390000000000007</v>
      </c>
      <c r="M92" s="119">
        <f t="shared" si="21"/>
        <v>0.19177663734115349</v>
      </c>
    </row>
    <row r="93" spans="1:13" x14ac:dyDescent="0.25">
      <c r="A93" s="178" t="s">
        <v>233</v>
      </c>
      <c r="B93" s="67" t="str">
        <f t="shared" si="11"/>
        <v>NONSPECIFIC CEREBROVASCULAR DISORDERS W/O CC/MCC</v>
      </c>
      <c r="C93" s="68">
        <f t="shared" si="12"/>
        <v>15</v>
      </c>
      <c r="D93" s="68">
        <f t="shared" si="13"/>
        <v>16104.33</v>
      </c>
      <c r="E93" s="68">
        <f t="shared" si="14"/>
        <v>5956.76</v>
      </c>
      <c r="F93" s="69">
        <f t="shared" si="15"/>
        <v>2.1</v>
      </c>
      <c r="G93" s="167" t="str">
        <f t="shared" si="16"/>
        <v>A</v>
      </c>
      <c r="H93" s="98"/>
      <c r="I93" s="185" t="str">
        <f t="shared" si="17"/>
        <v>A</v>
      </c>
      <c r="J93" s="70">
        <f t="shared" si="18"/>
        <v>0.79600000000000004</v>
      </c>
      <c r="K93" s="70">
        <f t="shared" si="19"/>
        <v>0.9486</v>
      </c>
      <c r="L93" s="104">
        <f t="shared" si="20"/>
        <v>0.15259999999999996</v>
      </c>
      <c r="M93" s="120">
        <f t="shared" si="21"/>
        <v>0.19170854271356777</v>
      </c>
    </row>
    <row r="94" spans="1:13" x14ac:dyDescent="0.25">
      <c r="A94" s="177" t="s">
        <v>752</v>
      </c>
      <c r="B94" s="58" t="str">
        <f t="shared" si="11"/>
        <v>AFTERCARE W CC/MCC</v>
      </c>
      <c r="C94" s="59">
        <f t="shared" si="12"/>
        <v>21</v>
      </c>
      <c r="D94" s="59">
        <f t="shared" si="13"/>
        <v>21698.58</v>
      </c>
      <c r="E94" s="59">
        <f t="shared" si="14"/>
        <v>18944.02</v>
      </c>
      <c r="F94" s="60">
        <f t="shared" si="15"/>
        <v>4</v>
      </c>
      <c r="G94" s="166" t="str">
        <f t="shared" si="16"/>
        <v>A</v>
      </c>
      <c r="H94" s="98"/>
      <c r="I94" s="184" t="str">
        <f t="shared" si="17"/>
        <v>A</v>
      </c>
      <c r="J94" s="24">
        <f t="shared" si="18"/>
        <v>1.0784</v>
      </c>
      <c r="K94" s="24">
        <f t="shared" si="19"/>
        <v>1.278</v>
      </c>
      <c r="L94" s="103">
        <f t="shared" si="20"/>
        <v>0.1996</v>
      </c>
      <c r="M94" s="119">
        <f t="shared" si="21"/>
        <v>0.18508902077151335</v>
      </c>
    </row>
    <row r="95" spans="1:13" x14ac:dyDescent="0.25">
      <c r="A95" s="177" t="s">
        <v>773</v>
      </c>
      <c r="B95" s="58" t="str">
        <f t="shared" si="11"/>
        <v>NON-EXTENSIVE O.R. PROC UNRELATED TO PRINCIPAL DIAGNOSIS W CC</v>
      </c>
      <c r="C95" s="59">
        <f t="shared" si="12"/>
        <v>75</v>
      </c>
      <c r="D95" s="59">
        <f t="shared" si="13"/>
        <v>37766.25</v>
      </c>
      <c r="E95" s="59">
        <f t="shared" si="14"/>
        <v>22162.34</v>
      </c>
      <c r="F95" s="60">
        <f t="shared" si="15"/>
        <v>4.7</v>
      </c>
      <c r="G95" s="166" t="str">
        <f t="shared" si="16"/>
        <v>A</v>
      </c>
      <c r="H95" s="98"/>
      <c r="I95" s="184" t="str">
        <f t="shared" si="17"/>
        <v>A</v>
      </c>
      <c r="J95" s="24">
        <f t="shared" si="18"/>
        <v>1.8796999999999999</v>
      </c>
      <c r="K95" s="24">
        <f t="shared" si="19"/>
        <v>2.2246000000000001</v>
      </c>
      <c r="L95" s="103">
        <f t="shared" si="20"/>
        <v>0.34490000000000021</v>
      </c>
      <c r="M95" s="119">
        <f t="shared" si="21"/>
        <v>0.18348672660530949</v>
      </c>
    </row>
    <row r="96" spans="1:13" x14ac:dyDescent="0.25">
      <c r="A96" s="177" t="s">
        <v>674</v>
      </c>
      <c r="B96" s="58" t="str">
        <f t="shared" si="11"/>
        <v>CHEMO W ACUTE LEUKEMIA AS SDX W/O CC/MCC</v>
      </c>
      <c r="C96" s="59">
        <f t="shared" si="12"/>
        <v>34</v>
      </c>
      <c r="D96" s="59">
        <f t="shared" si="13"/>
        <v>15012.77</v>
      </c>
      <c r="E96" s="59">
        <f t="shared" si="14"/>
        <v>9219.09</v>
      </c>
      <c r="F96" s="60">
        <f t="shared" si="15"/>
        <v>2.7</v>
      </c>
      <c r="G96" s="166" t="str">
        <f t="shared" si="16"/>
        <v>AP</v>
      </c>
      <c r="H96" s="98"/>
      <c r="I96" s="184" t="str">
        <f t="shared" si="17"/>
        <v>A</v>
      </c>
      <c r="J96" s="24">
        <f t="shared" si="18"/>
        <v>0.63729999999999998</v>
      </c>
      <c r="K96" s="24">
        <f t="shared" si="19"/>
        <v>0.752</v>
      </c>
      <c r="L96" s="103">
        <f t="shared" si="20"/>
        <v>0.11470000000000002</v>
      </c>
      <c r="M96" s="119">
        <f t="shared" si="21"/>
        <v>0.17997803232386636</v>
      </c>
    </row>
    <row r="97" spans="1:13" x14ac:dyDescent="0.25">
      <c r="A97" s="177" t="s">
        <v>562</v>
      </c>
      <c r="B97" s="58" t="str">
        <f t="shared" si="11"/>
        <v>KIDNEY &amp; URINARY TRACT INFECTIONS W MCC</v>
      </c>
      <c r="C97" s="59">
        <f t="shared" si="12"/>
        <v>120</v>
      </c>
      <c r="D97" s="59">
        <f t="shared" si="13"/>
        <v>22813.43</v>
      </c>
      <c r="E97" s="59">
        <f t="shared" si="14"/>
        <v>19272.28</v>
      </c>
      <c r="F97" s="60">
        <f t="shared" si="15"/>
        <v>3.9</v>
      </c>
      <c r="G97" s="166" t="str">
        <f t="shared" si="16"/>
        <v>A</v>
      </c>
      <c r="H97" s="98"/>
      <c r="I97" s="184" t="str">
        <f t="shared" si="17"/>
        <v>A</v>
      </c>
      <c r="J97" s="24">
        <f t="shared" si="18"/>
        <v>1.1391</v>
      </c>
      <c r="K97" s="24">
        <f t="shared" si="19"/>
        <v>1.3436999999999999</v>
      </c>
      <c r="L97" s="103">
        <f t="shared" si="20"/>
        <v>0.20459999999999989</v>
      </c>
      <c r="M97" s="119">
        <f t="shared" si="21"/>
        <v>0.17961548590992879</v>
      </c>
    </row>
    <row r="98" spans="1:13" x14ac:dyDescent="0.25">
      <c r="A98" s="178" t="s">
        <v>247</v>
      </c>
      <c r="B98" s="67" t="str">
        <f t="shared" si="11"/>
        <v>TRAUMATIC STUPOR &amp; COMA, COMA &lt;1 HR W CC</v>
      </c>
      <c r="C98" s="68">
        <f t="shared" si="12"/>
        <v>32</v>
      </c>
      <c r="D98" s="68">
        <f t="shared" si="13"/>
        <v>22292.2</v>
      </c>
      <c r="E98" s="68">
        <f t="shared" si="14"/>
        <v>9445.15</v>
      </c>
      <c r="F98" s="69">
        <f t="shared" si="15"/>
        <v>2.8</v>
      </c>
      <c r="G98" s="167" t="str">
        <f t="shared" si="16"/>
        <v>A</v>
      </c>
      <c r="H98" s="98"/>
      <c r="I98" s="185" t="str">
        <f t="shared" si="17"/>
        <v>A</v>
      </c>
      <c r="J98" s="70">
        <f t="shared" si="18"/>
        <v>1.1146</v>
      </c>
      <c r="K98" s="70">
        <f t="shared" si="19"/>
        <v>1.3129999999999999</v>
      </c>
      <c r="L98" s="104">
        <f t="shared" si="20"/>
        <v>0.19839999999999991</v>
      </c>
      <c r="M98" s="120">
        <f t="shared" si="21"/>
        <v>0.17800107661941494</v>
      </c>
    </row>
    <row r="99" spans="1:13" x14ac:dyDescent="0.25">
      <c r="A99" s="177" t="s">
        <v>841</v>
      </c>
      <c r="B99" s="58" t="str">
        <f t="shared" si="11"/>
        <v>OTHER CIRCULATORY SYSTEM DIAGNOSES W CC</v>
      </c>
      <c r="C99" s="59">
        <f t="shared" si="12"/>
        <v>146</v>
      </c>
      <c r="D99" s="59">
        <f t="shared" si="13"/>
        <v>18905.8</v>
      </c>
      <c r="E99" s="59">
        <f t="shared" si="14"/>
        <v>10409.709999999999</v>
      </c>
      <c r="F99" s="60">
        <f t="shared" si="15"/>
        <v>3.2</v>
      </c>
      <c r="G99" s="166" t="str">
        <f t="shared" si="16"/>
        <v>A</v>
      </c>
      <c r="H99" s="98"/>
      <c r="I99" s="184" t="str">
        <f t="shared" si="17"/>
        <v>A</v>
      </c>
      <c r="J99" s="24">
        <f t="shared" si="18"/>
        <v>0.94569999999999999</v>
      </c>
      <c r="K99" s="24">
        <f t="shared" si="19"/>
        <v>1.1135999999999999</v>
      </c>
      <c r="L99" s="103">
        <f t="shared" si="20"/>
        <v>0.16789999999999994</v>
      </c>
      <c r="M99" s="119">
        <f t="shared" si="21"/>
        <v>0.17754044623030554</v>
      </c>
    </row>
    <row r="100" spans="1:13" x14ac:dyDescent="0.25">
      <c r="A100" s="177" t="s">
        <v>396</v>
      </c>
      <c r="B100" s="58" t="str">
        <f t="shared" si="11"/>
        <v>OTHER EAR, NOSE, MOUTH &amp; THROAT O.R. PROCEDURES W CC/MCC</v>
      </c>
      <c r="C100" s="59">
        <f t="shared" si="12"/>
        <v>82</v>
      </c>
      <c r="D100" s="59">
        <f t="shared" si="13"/>
        <v>19611.72</v>
      </c>
      <c r="E100" s="59">
        <f t="shared" si="14"/>
        <v>14768.04</v>
      </c>
      <c r="F100" s="60">
        <f t="shared" si="15"/>
        <v>1.5</v>
      </c>
      <c r="G100" s="166" t="str">
        <f t="shared" si="16"/>
        <v>A</v>
      </c>
      <c r="H100" s="98"/>
      <c r="I100" s="184" t="str">
        <f t="shared" si="17"/>
        <v>A</v>
      </c>
      <c r="J100" s="24">
        <f t="shared" si="18"/>
        <v>0.92390000000000005</v>
      </c>
      <c r="K100" s="24">
        <f t="shared" si="19"/>
        <v>1.0860000000000001</v>
      </c>
      <c r="L100" s="103">
        <f t="shared" si="20"/>
        <v>0.16210000000000002</v>
      </c>
      <c r="M100" s="119">
        <f t="shared" si="21"/>
        <v>0.17545188873254683</v>
      </c>
    </row>
    <row r="101" spans="1:13" x14ac:dyDescent="0.25">
      <c r="A101" s="179" t="s">
        <v>359</v>
      </c>
      <c r="B101" s="58" t="str">
        <f t="shared" si="11"/>
        <v>SKIN GRAFT FOR SKIN ULCER OR CELLULITIS W MCC</v>
      </c>
      <c r="C101" s="59">
        <f t="shared" si="12"/>
        <v>5</v>
      </c>
      <c r="D101" s="59">
        <f t="shared" si="13"/>
        <v>74583.990000000005</v>
      </c>
      <c r="E101" s="59">
        <f t="shared" si="14"/>
        <v>55425.65</v>
      </c>
      <c r="F101" s="60">
        <f t="shared" si="15"/>
        <v>10.7</v>
      </c>
      <c r="G101" s="166" t="str">
        <f t="shared" si="16"/>
        <v>M</v>
      </c>
      <c r="H101" s="98"/>
      <c r="I101" s="184" t="str">
        <f t="shared" si="17"/>
        <v>M</v>
      </c>
      <c r="J101" s="24">
        <f t="shared" si="18"/>
        <v>6.4006999999999996</v>
      </c>
      <c r="K101" s="24">
        <f t="shared" si="19"/>
        <v>7.5231000000000003</v>
      </c>
      <c r="L101" s="103">
        <f t="shared" si="20"/>
        <v>1.1224000000000007</v>
      </c>
      <c r="M101" s="119">
        <f t="shared" si="21"/>
        <v>0.17535582045713763</v>
      </c>
    </row>
    <row r="102" spans="1:13" x14ac:dyDescent="0.25">
      <c r="A102" s="177" t="s">
        <v>1560</v>
      </c>
      <c r="B102" s="58" t="str">
        <f t="shared" si="11"/>
        <v>SKIN DEBRIDEMENT W CC</v>
      </c>
      <c r="C102" s="59">
        <f t="shared" si="12"/>
        <v>88</v>
      </c>
      <c r="D102" s="59">
        <f t="shared" si="13"/>
        <v>27472.36</v>
      </c>
      <c r="E102" s="59">
        <f t="shared" si="14"/>
        <v>18404.43</v>
      </c>
      <c r="F102" s="60">
        <f t="shared" si="15"/>
        <v>4.3</v>
      </c>
      <c r="G102" s="166" t="str">
        <f t="shared" si="16"/>
        <v>A</v>
      </c>
      <c r="H102" s="98"/>
      <c r="I102" s="184" t="str">
        <f t="shared" si="17"/>
        <v>A</v>
      </c>
      <c r="J102" s="24">
        <f t="shared" si="18"/>
        <v>1.3771</v>
      </c>
      <c r="K102" s="24">
        <f t="shared" si="19"/>
        <v>1.6182000000000001</v>
      </c>
      <c r="L102" s="103">
        <f t="shared" si="20"/>
        <v>0.24110000000000009</v>
      </c>
      <c r="M102" s="119">
        <f t="shared" si="21"/>
        <v>0.17507806259530906</v>
      </c>
    </row>
    <row r="103" spans="1:13" x14ac:dyDescent="0.25">
      <c r="A103" s="178" t="s">
        <v>357</v>
      </c>
      <c r="B103" s="67" t="str">
        <f t="shared" si="11"/>
        <v>OTHER MUSCULOSKELETAL SYS &amp; CONNECTIVE TISSUE DIAGNOSES W CC</v>
      </c>
      <c r="C103" s="68">
        <f t="shared" si="12"/>
        <v>43</v>
      </c>
      <c r="D103" s="68">
        <f t="shared" si="13"/>
        <v>17716.599999999999</v>
      </c>
      <c r="E103" s="68">
        <f t="shared" si="14"/>
        <v>7891.69</v>
      </c>
      <c r="F103" s="69">
        <f t="shared" si="15"/>
        <v>3.3</v>
      </c>
      <c r="G103" s="167" t="str">
        <f t="shared" si="16"/>
        <v>A</v>
      </c>
      <c r="H103" s="98"/>
      <c r="I103" s="185" t="str">
        <f t="shared" si="17"/>
        <v>A</v>
      </c>
      <c r="J103" s="70">
        <f t="shared" si="18"/>
        <v>0.88839999999999997</v>
      </c>
      <c r="K103" s="70">
        <f t="shared" si="19"/>
        <v>1.0436000000000001</v>
      </c>
      <c r="L103" s="104">
        <f t="shared" si="20"/>
        <v>0.15520000000000012</v>
      </c>
      <c r="M103" s="120">
        <f t="shared" si="21"/>
        <v>0.1746960828455652</v>
      </c>
    </row>
    <row r="104" spans="1:13" x14ac:dyDescent="0.25">
      <c r="A104" s="177" t="s">
        <v>417</v>
      </c>
      <c r="B104" s="58" t="str">
        <f t="shared" si="11"/>
        <v>DENTAL &amp; ORAL DISEASES W CC</v>
      </c>
      <c r="C104" s="59">
        <f t="shared" si="12"/>
        <v>51</v>
      </c>
      <c r="D104" s="59">
        <f t="shared" si="13"/>
        <v>17283.11</v>
      </c>
      <c r="E104" s="59">
        <f t="shared" si="14"/>
        <v>11776.63</v>
      </c>
      <c r="F104" s="60">
        <f t="shared" si="15"/>
        <v>2.5</v>
      </c>
      <c r="G104" s="166" t="str">
        <f t="shared" si="16"/>
        <v>A</v>
      </c>
      <c r="H104" s="98"/>
      <c r="I104" s="184" t="str">
        <f t="shared" si="17"/>
        <v>A</v>
      </c>
      <c r="J104" s="24">
        <f t="shared" si="18"/>
        <v>0.8679</v>
      </c>
      <c r="K104" s="24">
        <f t="shared" si="19"/>
        <v>1.0179</v>
      </c>
      <c r="L104" s="103">
        <f t="shared" si="20"/>
        <v>0.15000000000000002</v>
      </c>
      <c r="M104" s="119">
        <f t="shared" si="21"/>
        <v>0.17283097131005878</v>
      </c>
    </row>
    <row r="105" spans="1:13" x14ac:dyDescent="0.25">
      <c r="A105" s="177" t="s">
        <v>867</v>
      </c>
      <c r="B105" s="58" t="str">
        <f t="shared" si="11"/>
        <v>LOCAL EXCISION &amp; REMOVAL INT FIX DEVICES EXC HIP &amp; FEMUR W MCC</v>
      </c>
      <c r="C105" s="59">
        <f t="shared" si="12"/>
        <v>3</v>
      </c>
      <c r="D105" s="59">
        <f t="shared" si="13"/>
        <v>66784.179999999993</v>
      </c>
      <c r="E105" s="59">
        <f t="shared" si="14"/>
        <v>25551.69</v>
      </c>
      <c r="F105" s="60">
        <f t="shared" si="15"/>
        <v>7.3</v>
      </c>
      <c r="G105" s="166" t="str">
        <f t="shared" si="16"/>
        <v>M</v>
      </c>
      <c r="H105" s="98"/>
      <c r="I105" s="184" t="str">
        <f t="shared" si="17"/>
        <v>A</v>
      </c>
      <c r="J105" s="24">
        <f t="shared" si="18"/>
        <v>4.2408999999999999</v>
      </c>
      <c r="K105" s="24">
        <f t="shared" si="19"/>
        <v>4.96</v>
      </c>
      <c r="L105" s="103">
        <f t="shared" si="20"/>
        <v>0.71910000000000007</v>
      </c>
      <c r="M105" s="119">
        <f t="shared" si="21"/>
        <v>0.16956306444386807</v>
      </c>
    </row>
    <row r="106" spans="1:13" x14ac:dyDescent="0.25">
      <c r="A106" s="177" t="s">
        <v>353</v>
      </c>
      <c r="B106" s="58" t="str">
        <f t="shared" si="11"/>
        <v>AFTERCARE, MUSCULOSKELETAL SYSTEM &amp; CONNECTIVE TISSUE W/O CC/MCC</v>
      </c>
      <c r="C106" s="59">
        <f t="shared" si="12"/>
        <v>17</v>
      </c>
      <c r="D106" s="59">
        <f t="shared" si="13"/>
        <v>13273.01</v>
      </c>
      <c r="E106" s="59">
        <f t="shared" si="14"/>
        <v>10171.67</v>
      </c>
      <c r="F106" s="60">
        <f t="shared" si="15"/>
        <v>4.5999999999999996</v>
      </c>
      <c r="G106" s="166" t="str">
        <f t="shared" si="16"/>
        <v>A</v>
      </c>
      <c r="H106" s="98"/>
      <c r="I106" s="184" t="str">
        <f t="shared" si="17"/>
        <v>A</v>
      </c>
      <c r="J106" s="24">
        <f t="shared" si="18"/>
        <v>0.66869999999999996</v>
      </c>
      <c r="K106" s="24">
        <f t="shared" si="19"/>
        <v>0.78169999999999995</v>
      </c>
      <c r="L106" s="103">
        <f t="shared" si="20"/>
        <v>0.11299999999999999</v>
      </c>
      <c r="M106" s="119">
        <f t="shared" si="21"/>
        <v>0.16898459697921339</v>
      </c>
    </row>
    <row r="107" spans="1:13" x14ac:dyDescent="0.25">
      <c r="A107" s="177" t="s">
        <v>616</v>
      </c>
      <c r="B107" s="58" t="str">
        <f t="shared" si="11"/>
        <v>MALIGNANCY, FEMALE REPRODUCTIVE SYSTEM W CC</v>
      </c>
      <c r="C107" s="59">
        <f t="shared" si="12"/>
        <v>16</v>
      </c>
      <c r="D107" s="59">
        <f t="shared" si="13"/>
        <v>26485.64</v>
      </c>
      <c r="E107" s="59">
        <f t="shared" si="14"/>
        <v>12228.34</v>
      </c>
      <c r="F107" s="60">
        <f t="shared" si="15"/>
        <v>4.8</v>
      </c>
      <c r="G107" s="166" t="str">
        <f t="shared" si="16"/>
        <v>A</v>
      </c>
      <c r="H107" s="98"/>
      <c r="I107" s="184" t="str">
        <f t="shared" si="17"/>
        <v>A</v>
      </c>
      <c r="J107" s="24">
        <f t="shared" si="18"/>
        <v>1.3364</v>
      </c>
      <c r="K107" s="24">
        <f t="shared" si="19"/>
        <v>1.5602</v>
      </c>
      <c r="L107" s="103">
        <f t="shared" si="20"/>
        <v>0.2238</v>
      </c>
      <c r="M107" s="119">
        <f t="shared" si="21"/>
        <v>0.16746483088895539</v>
      </c>
    </row>
    <row r="108" spans="1:13" x14ac:dyDescent="0.25">
      <c r="A108" s="178" t="s">
        <v>537</v>
      </c>
      <c r="B108" s="67" t="str">
        <f t="shared" si="11"/>
        <v>KIDNEY &amp; URETER PROCEDURES FOR NEOPLASM W/O CC/MCC</v>
      </c>
      <c r="C108" s="68">
        <f t="shared" si="12"/>
        <v>55</v>
      </c>
      <c r="D108" s="68">
        <f t="shared" si="13"/>
        <v>39328.25</v>
      </c>
      <c r="E108" s="68">
        <f t="shared" si="14"/>
        <v>15474.81</v>
      </c>
      <c r="F108" s="69">
        <f t="shared" si="15"/>
        <v>2.2999999999999998</v>
      </c>
      <c r="G108" s="167" t="str">
        <f t="shared" si="16"/>
        <v>A</v>
      </c>
      <c r="H108" s="98"/>
      <c r="I108" s="185" t="str">
        <f t="shared" si="17"/>
        <v>A</v>
      </c>
      <c r="J108" s="70">
        <f t="shared" si="18"/>
        <v>1.9907999999999999</v>
      </c>
      <c r="K108" s="70">
        <f t="shared" si="19"/>
        <v>2.3166000000000002</v>
      </c>
      <c r="L108" s="104">
        <f t="shared" si="20"/>
        <v>0.32580000000000031</v>
      </c>
      <c r="M108" s="120">
        <f t="shared" si="21"/>
        <v>0.16365280289330938</v>
      </c>
    </row>
    <row r="109" spans="1:13" x14ac:dyDescent="0.25">
      <c r="A109" s="177" t="s">
        <v>783</v>
      </c>
      <c r="B109" s="58" t="str">
        <f t="shared" si="11"/>
        <v>PERC CARDIOVASC PROC W/O CORONARY ARTERY STENT W MCC</v>
      </c>
      <c r="C109" s="59">
        <f t="shared" si="12"/>
        <v>12</v>
      </c>
      <c r="D109" s="59">
        <f t="shared" si="13"/>
        <v>75078.8</v>
      </c>
      <c r="E109" s="59">
        <f t="shared" si="14"/>
        <v>31858.240000000002</v>
      </c>
      <c r="F109" s="60">
        <f t="shared" si="15"/>
        <v>5.9</v>
      </c>
      <c r="G109" s="166" t="str">
        <f t="shared" si="16"/>
        <v>A</v>
      </c>
      <c r="H109" s="98"/>
      <c r="I109" s="184" t="str">
        <f t="shared" si="17"/>
        <v>A</v>
      </c>
      <c r="J109" s="24">
        <f t="shared" si="18"/>
        <v>3.8039000000000001</v>
      </c>
      <c r="K109" s="24">
        <f t="shared" si="19"/>
        <v>4.4222000000000001</v>
      </c>
      <c r="L109" s="103">
        <f t="shared" si="20"/>
        <v>0.61830000000000007</v>
      </c>
      <c r="M109" s="119">
        <f t="shared" si="21"/>
        <v>0.16254370514471991</v>
      </c>
    </row>
    <row r="110" spans="1:13" x14ac:dyDescent="0.25">
      <c r="A110" s="177" t="s">
        <v>95</v>
      </c>
      <c r="B110" s="58" t="str">
        <f t="shared" si="11"/>
        <v>G.I. OBSTRUCTION W MCC</v>
      </c>
      <c r="C110" s="59">
        <f t="shared" si="12"/>
        <v>57</v>
      </c>
      <c r="D110" s="59">
        <f t="shared" si="13"/>
        <v>24365.82</v>
      </c>
      <c r="E110" s="59">
        <f t="shared" si="14"/>
        <v>18843.34</v>
      </c>
      <c r="F110" s="60">
        <f t="shared" si="15"/>
        <v>4.0999999999999996</v>
      </c>
      <c r="G110" s="166" t="str">
        <f t="shared" si="16"/>
        <v>A</v>
      </c>
      <c r="H110" s="98"/>
      <c r="I110" s="184" t="str">
        <f t="shared" si="17"/>
        <v>A</v>
      </c>
      <c r="J110" s="24">
        <f t="shared" si="18"/>
        <v>1.2347999999999999</v>
      </c>
      <c r="K110" s="24">
        <f t="shared" si="19"/>
        <v>1.4353</v>
      </c>
      <c r="L110" s="103">
        <f t="shared" si="20"/>
        <v>0.20050000000000012</v>
      </c>
      <c r="M110" s="119">
        <f t="shared" si="21"/>
        <v>0.16237447359896351</v>
      </c>
    </row>
    <row r="111" spans="1:13" x14ac:dyDescent="0.25">
      <c r="A111" s="177" t="s">
        <v>676</v>
      </c>
      <c r="B111" s="58" t="str">
        <f t="shared" si="11"/>
        <v>LYMPHOMA &amp; NON-ACUTE LEUKEMIA W CC</v>
      </c>
      <c r="C111" s="59">
        <f t="shared" si="12"/>
        <v>25</v>
      </c>
      <c r="D111" s="59">
        <f t="shared" si="13"/>
        <v>38005.5</v>
      </c>
      <c r="E111" s="59">
        <f t="shared" si="14"/>
        <v>26910.41</v>
      </c>
      <c r="F111" s="60">
        <f t="shared" si="15"/>
        <v>5.2</v>
      </c>
      <c r="G111" s="166" t="str">
        <f t="shared" si="16"/>
        <v>A</v>
      </c>
      <c r="H111" s="98"/>
      <c r="I111" s="184" t="str">
        <f t="shared" si="17"/>
        <v>A</v>
      </c>
      <c r="J111" s="24">
        <f t="shared" si="18"/>
        <v>1.9263999999999999</v>
      </c>
      <c r="K111" s="24">
        <f t="shared" si="19"/>
        <v>2.2385999999999999</v>
      </c>
      <c r="L111" s="103">
        <f t="shared" si="20"/>
        <v>0.31220000000000003</v>
      </c>
      <c r="M111" s="119">
        <f t="shared" si="21"/>
        <v>0.16206395348837213</v>
      </c>
    </row>
    <row r="112" spans="1:13" x14ac:dyDescent="0.25">
      <c r="A112" s="177" t="s">
        <v>318</v>
      </c>
      <c r="B112" s="58" t="str">
        <f t="shared" si="11"/>
        <v>EXTRACRANIAL PROCEDURES W/O CC/MCC</v>
      </c>
      <c r="C112" s="59">
        <f t="shared" si="12"/>
        <v>118</v>
      </c>
      <c r="D112" s="59">
        <f t="shared" si="13"/>
        <v>28413.78</v>
      </c>
      <c r="E112" s="59">
        <f t="shared" si="14"/>
        <v>11328.37</v>
      </c>
      <c r="F112" s="60">
        <f t="shared" si="15"/>
        <v>1.4</v>
      </c>
      <c r="G112" s="166" t="str">
        <f t="shared" si="16"/>
        <v>A</v>
      </c>
      <c r="H112" s="98"/>
      <c r="I112" s="184" t="str">
        <f t="shared" si="17"/>
        <v>A</v>
      </c>
      <c r="J112" s="24">
        <f t="shared" si="18"/>
        <v>1.4448000000000001</v>
      </c>
      <c r="K112" s="24">
        <f t="shared" si="19"/>
        <v>1.6737</v>
      </c>
      <c r="L112" s="103">
        <f t="shared" si="20"/>
        <v>0.22889999999999988</v>
      </c>
      <c r="M112" s="119">
        <f t="shared" si="21"/>
        <v>0.15843023255813946</v>
      </c>
    </row>
    <row r="113" spans="1:13" x14ac:dyDescent="0.25">
      <c r="A113" s="178" t="s">
        <v>760</v>
      </c>
      <c r="B113" s="67" t="str">
        <f t="shared" si="11"/>
        <v>OTHER MULTIPLE SIGNIFICANT TRAUMA W MCC</v>
      </c>
      <c r="C113" s="68">
        <f t="shared" si="12"/>
        <v>19</v>
      </c>
      <c r="D113" s="68">
        <f t="shared" si="13"/>
        <v>65358.44</v>
      </c>
      <c r="E113" s="68">
        <f t="shared" si="14"/>
        <v>36542.01</v>
      </c>
      <c r="F113" s="69">
        <f t="shared" si="15"/>
        <v>8.1999999999999993</v>
      </c>
      <c r="G113" s="167" t="str">
        <f t="shared" si="16"/>
        <v>A</v>
      </c>
      <c r="H113" s="98"/>
      <c r="I113" s="185" t="str">
        <f t="shared" si="17"/>
        <v>A</v>
      </c>
      <c r="J113" s="70">
        <f t="shared" si="18"/>
        <v>3.2195</v>
      </c>
      <c r="K113" s="70">
        <f t="shared" si="19"/>
        <v>3.7286000000000001</v>
      </c>
      <c r="L113" s="104">
        <f t="shared" si="20"/>
        <v>0.50910000000000011</v>
      </c>
      <c r="M113" s="120">
        <f t="shared" si="21"/>
        <v>0.15813014443236531</v>
      </c>
    </row>
    <row r="114" spans="1:13" x14ac:dyDescent="0.25">
      <c r="A114" s="179" t="s">
        <v>300</v>
      </c>
      <c r="B114" s="58" t="str">
        <f t="shared" si="11"/>
        <v>INTRACRANIAL VASCULAR PROCEDURES W PDX HEMORRHAGE W/O CC/MCC</v>
      </c>
      <c r="C114" s="59">
        <f t="shared" si="12"/>
        <v>0</v>
      </c>
      <c r="D114" s="59">
        <f t="shared" si="13"/>
        <v>0</v>
      </c>
      <c r="E114" s="59">
        <f t="shared" si="14"/>
        <v>0</v>
      </c>
      <c r="F114" s="60">
        <f t="shared" si="15"/>
        <v>6.3</v>
      </c>
      <c r="G114" s="166" t="str">
        <f t="shared" si="16"/>
        <v>MO</v>
      </c>
      <c r="H114" s="98"/>
      <c r="I114" s="184" t="str">
        <f t="shared" si="17"/>
        <v>M</v>
      </c>
      <c r="J114" s="24">
        <f t="shared" si="18"/>
        <v>3.6326000000000001</v>
      </c>
      <c r="K114" s="24">
        <f t="shared" si="19"/>
        <v>4.1932999999999998</v>
      </c>
      <c r="L114" s="103">
        <f t="shared" si="20"/>
        <v>0.56069999999999975</v>
      </c>
      <c r="M114" s="119">
        <f t="shared" si="21"/>
        <v>0.15435225458349386</v>
      </c>
    </row>
    <row r="115" spans="1:13" x14ac:dyDescent="0.25">
      <c r="A115" s="177" t="s">
        <v>402</v>
      </c>
      <c r="B115" s="58" t="str">
        <f t="shared" si="11"/>
        <v>SALIVARY GLAND PROCEDURES</v>
      </c>
      <c r="C115" s="59">
        <f t="shared" si="12"/>
        <v>12</v>
      </c>
      <c r="D115" s="59">
        <f t="shared" si="13"/>
        <v>35597.74</v>
      </c>
      <c r="E115" s="59">
        <f t="shared" si="14"/>
        <v>11651.58</v>
      </c>
      <c r="F115" s="60">
        <f t="shared" si="15"/>
        <v>2.2999999999999998</v>
      </c>
      <c r="G115" s="166" t="str">
        <f t="shared" si="16"/>
        <v>A</v>
      </c>
      <c r="H115" s="98"/>
      <c r="I115" s="184" t="str">
        <f t="shared" si="17"/>
        <v>A</v>
      </c>
      <c r="J115" s="24">
        <f t="shared" si="18"/>
        <v>1.8181</v>
      </c>
      <c r="K115" s="24">
        <f t="shared" si="19"/>
        <v>2.0968</v>
      </c>
      <c r="L115" s="103">
        <f t="shared" si="20"/>
        <v>0.27869999999999995</v>
      </c>
      <c r="M115" s="119">
        <f t="shared" si="21"/>
        <v>0.15329189813541605</v>
      </c>
    </row>
    <row r="116" spans="1:13" x14ac:dyDescent="0.25">
      <c r="A116" s="177" t="s">
        <v>620</v>
      </c>
      <c r="B116" s="58" t="str">
        <f t="shared" si="11"/>
        <v>INFECTIONS, FEMALE REPRODUCTIVE SYSTEM W/O CC/MCC</v>
      </c>
      <c r="C116" s="59">
        <f t="shared" si="12"/>
        <v>30</v>
      </c>
      <c r="D116" s="59">
        <f t="shared" si="13"/>
        <v>11993.55</v>
      </c>
      <c r="E116" s="59">
        <f t="shared" si="14"/>
        <v>4614.07</v>
      </c>
      <c r="F116" s="60">
        <f t="shared" si="15"/>
        <v>2.5</v>
      </c>
      <c r="G116" s="166" t="str">
        <f t="shared" si="16"/>
        <v>A</v>
      </c>
      <c r="H116" s="98"/>
      <c r="I116" s="184" t="str">
        <f t="shared" si="17"/>
        <v>A</v>
      </c>
      <c r="J116" s="24">
        <f t="shared" si="18"/>
        <v>0.61319999999999997</v>
      </c>
      <c r="K116" s="24">
        <f t="shared" si="19"/>
        <v>0.70640000000000003</v>
      </c>
      <c r="L116" s="103">
        <f t="shared" si="20"/>
        <v>9.3200000000000061E-2</v>
      </c>
      <c r="M116" s="119">
        <f t="shared" si="21"/>
        <v>0.15198956294846716</v>
      </c>
    </row>
    <row r="117" spans="1:13" x14ac:dyDescent="0.25">
      <c r="A117" s="177" t="s">
        <v>107</v>
      </c>
      <c r="B117" s="58" t="str">
        <f t="shared" si="11"/>
        <v>PANCREAS, LIVER &amp; SHUNT PROCEDURES W/O CC/MCC</v>
      </c>
      <c r="C117" s="59">
        <f t="shared" si="12"/>
        <v>14</v>
      </c>
      <c r="D117" s="59">
        <f t="shared" si="13"/>
        <v>76846.83</v>
      </c>
      <c r="E117" s="59">
        <f t="shared" si="14"/>
        <v>37676.68</v>
      </c>
      <c r="F117" s="60">
        <f t="shared" si="15"/>
        <v>3.8</v>
      </c>
      <c r="G117" s="166" t="str">
        <f t="shared" si="16"/>
        <v>AP</v>
      </c>
      <c r="H117" s="98"/>
      <c r="I117" s="184" t="str">
        <f t="shared" si="17"/>
        <v>A</v>
      </c>
      <c r="J117" s="24">
        <f t="shared" si="18"/>
        <v>2.7799</v>
      </c>
      <c r="K117" s="24">
        <f t="shared" si="19"/>
        <v>3.1890999999999998</v>
      </c>
      <c r="L117" s="103">
        <f t="shared" si="20"/>
        <v>0.40919999999999979</v>
      </c>
      <c r="M117" s="119">
        <f t="shared" si="21"/>
        <v>0.14719953955178236</v>
      </c>
    </row>
    <row r="118" spans="1:13" x14ac:dyDescent="0.25">
      <c r="A118" s="178" t="s">
        <v>699</v>
      </c>
      <c r="B118" s="67" t="str">
        <f t="shared" si="11"/>
        <v>SEPTICEMIA OR SEVERE SEPSIS W MV &gt;96 HOURS OR PERIPHERAL EXTRACORPOREAL MEMBRANE OXYGENATION (ECMO)</v>
      </c>
      <c r="C118" s="68">
        <f t="shared" si="12"/>
        <v>214</v>
      </c>
      <c r="D118" s="68">
        <f t="shared" si="13"/>
        <v>130231.65</v>
      </c>
      <c r="E118" s="68">
        <f t="shared" si="14"/>
        <v>65325.9</v>
      </c>
      <c r="F118" s="69">
        <f t="shared" si="15"/>
        <v>14.4</v>
      </c>
      <c r="G118" s="167" t="str">
        <f t="shared" si="16"/>
        <v>A</v>
      </c>
      <c r="H118" s="98"/>
      <c r="I118" s="185" t="str">
        <f t="shared" si="17"/>
        <v>A</v>
      </c>
      <c r="J118" s="70">
        <f t="shared" si="18"/>
        <v>6.5514000000000001</v>
      </c>
      <c r="K118" s="70">
        <f t="shared" si="19"/>
        <v>7.4795999999999996</v>
      </c>
      <c r="L118" s="104">
        <f t="shared" si="20"/>
        <v>0.92819999999999947</v>
      </c>
      <c r="M118" s="120">
        <f t="shared" si="21"/>
        <v>0.14167964099276481</v>
      </c>
    </row>
    <row r="119" spans="1:13" x14ac:dyDescent="0.25">
      <c r="A119" s="177" t="s">
        <v>231</v>
      </c>
      <c r="B119" s="58" t="str">
        <f t="shared" ref="B119:B182" si="22">VLOOKUP($A119, DRG_Tab, 2, FALSE)</f>
        <v>NONSPECIFIC CEREBROVASCULAR DISORDERS W MCC</v>
      </c>
      <c r="C119" s="59">
        <f t="shared" ref="C119:C182" si="23">VLOOKUP($A119, DRG_Tab, 9, FALSE)</f>
        <v>51</v>
      </c>
      <c r="D119" s="59">
        <f t="shared" ref="D119:D182" si="24">VLOOKUP($A119, DRG_Tab, 10, FALSE)</f>
        <v>37960.949999999997</v>
      </c>
      <c r="E119" s="59">
        <f t="shared" ref="E119:E182" si="25">VLOOKUP($A119, DRG_Tab, 11, FALSE)</f>
        <v>27907.29</v>
      </c>
      <c r="F119" s="60">
        <f t="shared" ref="F119:F182" si="26">ROUND(VLOOKUP($A119, DRG_Tab, 14, FALSE), 1)</f>
        <v>4.4000000000000004</v>
      </c>
      <c r="G119" s="166" t="str">
        <f t="shared" ref="G119:G182" si="27">VLOOKUP($A119, DRG_Tab, 18, FALSE)</f>
        <v>A</v>
      </c>
      <c r="H119" s="98"/>
      <c r="I119" s="184" t="str">
        <f t="shared" ref="I119:I182" si="28">VLOOKUP($A119, DRG_Tab, 20, FALSE)</f>
        <v>A</v>
      </c>
      <c r="J119" s="24">
        <f t="shared" ref="J119:J182" si="29">VLOOKUP($A119, DRG_Tab, 21, FALSE)</f>
        <v>1.9605999999999999</v>
      </c>
      <c r="K119" s="24">
        <f t="shared" ref="K119:K182" si="30">VLOOKUP($A119, DRG_Tab, 22, FALSE)</f>
        <v>2.2359</v>
      </c>
      <c r="L119" s="103">
        <f t="shared" ref="L119:L182" si="31">IF(J119&lt;&gt;"", IF(K119&lt;&gt;"", K119-J119, ""), "")</f>
        <v>0.2753000000000001</v>
      </c>
      <c r="M119" s="119">
        <f t="shared" ref="M119:M182" si="32">IF(L119="", "", L119/J119)</f>
        <v>0.14041619912271761</v>
      </c>
    </row>
    <row r="120" spans="1:13" x14ac:dyDescent="0.25">
      <c r="A120" s="177" t="s">
        <v>579</v>
      </c>
      <c r="B120" s="58" t="str">
        <f t="shared" si="22"/>
        <v>PATHOLOGICAL FRACTURES &amp; MUSCULOSKELET &amp; CONN TISS MALIG W CC</v>
      </c>
      <c r="C120" s="59">
        <f t="shared" si="23"/>
        <v>35</v>
      </c>
      <c r="D120" s="59">
        <f t="shared" si="24"/>
        <v>25657.96</v>
      </c>
      <c r="E120" s="59">
        <f t="shared" si="25"/>
        <v>15850.65</v>
      </c>
      <c r="F120" s="60">
        <f t="shared" si="26"/>
        <v>4</v>
      </c>
      <c r="G120" s="166" t="str">
        <f t="shared" si="27"/>
        <v>A</v>
      </c>
      <c r="H120" s="98"/>
      <c r="I120" s="184" t="str">
        <f t="shared" si="28"/>
        <v>A</v>
      </c>
      <c r="J120" s="24">
        <f t="shared" si="29"/>
        <v>1.3258000000000001</v>
      </c>
      <c r="K120" s="24">
        <f t="shared" si="30"/>
        <v>1.5113000000000001</v>
      </c>
      <c r="L120" s="103">
        <f t="shared" si="31"/>
        <v>0.1855</v>
      </c>
      <c r="M120" s="119">
        <f t="shared" si="32"/>
        <v>0.13991552270327348</v>
      </c>
    </row>
    <row r="121" spans="1:13" x14ac:dyDescent="0.25">
      <c r="A121" s="177" t="s">
        <v>555</v>
      </c>
      <c r="B121" s="58" t="str">
        <f t="shared" si="22"/>
        <v>RENAL FAILURE W MCC</v>
      </c>
      <c r="C121" s="59">
        <f t="shared" si="23"/>
        <v>320</v>
      </c>
      <c r="D121" s="59">
        <f t="shared" si="24"/>
        <v>29677.3</v>
      </c>
      <c r="E121" s="59">
        <f t="shared" si="25"/>
        <v>23810</v>
      </c>
      <c r="F121" s="60">
        <f t="shared" si="26"/>
        <v>4.5999999999999996</v>
      </c>
      <c r="G121" s="166" t="str">
        <f t="shared" si="27"/>
        <v>A</v>
      </c>
      <c r="H121" s="98"/>
      <c r="I121" s="184" t="str">
        <f t="shared" si="28"/>
        <v>A</v>
      </c>
      <c r="J121" s="24">
        <f t="shared" si="29"/>
        <v>1.4943</v>
      </c>
      <c r="K121" s="24">
        <f t="shared" si="30"/>
        <v>1.7027000000000001</v>
      </c>
      <c r="L121" s="103">
        <f t="shared" si="31"/>
        <v>0.20840000000000014</v>
      </c>
      <c r="M121" s="119">
        <f t="shared" si="32"/>
        <v>0.13946329384996328</v>
      </c>
    </row>
    <row r="122" spans="1:13" x14ac:dyDescent="0.25">
      <c r="A122" s="177" t="s">
        <v>123</v>
      </c>
      <c r="B122" s="58" t="str">
        <f t="shared" si="22"/>
        <v>HEPATOBILIARY DIAGNOSTIC PROCEDURES W/O CC/MCC</v>
      </c>
      <c r="C122" s="59">
        <f t="shared" si="23"/>
        <v>3</v>
      </c>
      <c r="D122" s="59">
        <f t="shared" si="24"/>
        <v>65718.679999999993</v>
      </c>
      <c r="E122" s="59">
        <f t="shared" si="25"/>
        <v>18513.82</v>
      </c>
      <c r="F122" s="60">
        <f t="shared" si="26"/>
        <v>2.8</v>
      </c>
      <c r="G122" s="166" t="str">
        <f t="shared" si="27"/>
        <v>M</v>
      </c>
      <c r="H122" s="98"/>
      <c r="I122" s="184" t="str">
        <f t="shared" si="28"/>
        <v>M</v>
      </c>
      <c r="J122" s="24">
        <f t="shared" si="29"/>
        <v>1.9015</v>
      </c>
      <c r="K122" s="24">
        <f t="shared" si="30"/>
        <v>2.1598000000000002</v>
      </c>
      <c r="L122" s="103">
        <f t="shared" si="31"/>
        <v>0.2583000000000002</v>
      </c>
      <c r="M122" s="119">
        <f t="shared" si="32"/>
        <v>0.13584012621614525</v>
      </c>
    </row>
    <row r="123" spans="1:13" x14ac:dyDescent="0.25">
      <c r="A123" s="178" t="s">
        <v>826</v>
      </c>
      <c r="B123" s="67" t="str">
        <f t="shared" si="22"/>
        <v>BONE DISEASES &amp; ARTHROPATHIES W/O MCC</v>
      </c>
      <c r="C123" s="68">
        <f t="shared" si="23"/>
        <v>24</v>
      </c>
      <c r="D123" s="68">
        <f t="shared" si="24"/>
        <v>21004.3</v>
      </c>
      <c r="E123" s="68">
        <f t="shared" si="25"/>
        <v>13204.46</v>
      </c>
      <c r="F123" s="69">
        <f t="shared" si="26"/>
        <v>2</v>
      </c>
      <c r="G123" s="167" t="str">
        <f t="shared" si="27"/>
        <v>A</v>
      </c>
      <c r="H123" s="98"/>
      <c r="I123" s="185" t="str">
        <f t="shared" si="28"/>
        <v>A</v>
      </c>
      <c r="J123" s="70">
        <f t="shared" si="29"/>
        <v>1.0907</v>
      </c>
      <c r="K123" s="70">
        <f t="shared" si="30"/>
        <v>1.2372000000000001</v>
      </c>
      <c r="L123" s="104">
        <f t="shared" si="31"/>
        <v>0.14650000000000007</v>
      </c>
      <c r="M123" s="120">
        <f t="shared" si="32"/>
        <v>0.13431741083707718</v>
      </c>
    </row>
    <row r="124" spans="1:13" x14ac:dyDescent="0.25">
      <c r="A124" s="177" t="s">
        <v>733</v>
      </c>
      <c r="B124" s="58" t="str">
        <f t="shared" si="22"/>
        <v>COMPLICATIONS OF TREATMENT W/O CC/MCC</v>
      </c>
      <c r="C124" s="59">
        <f t="shared" si="23"/>
        <v>33</v>
      </c>
      <c r="D124" s="59">
        <f t="shared" si="24"/>
        <v>12878.92</v>
      </c>
      <c r="E124" s="59">
        <f t="shared" si="25"/>
        <v>7535.98</v>
      </c>
      <c r="F124" s="60">
        <f t="shared" si="26"/>
        <v>2.4</v>
      </c>
      <c r="G124" s="166" t="str">
        <f t="shared" si="27"/>
        <v>A</v>
      </c>
      <c r="H124" s="98"/>
      <c r="I124" s="184" t="str">
        <f t="shared" si="28"/>
        <v>A</v>
      </c>
      <c r="J124" s="24">
        <f t="shared" si="29"/>
        <v>0.66969999999999996</v>
      </c>
      <c r="K124" s="24">
        <f t="shared" si="30"/>
        <v>0.75849999999999995</v>
      </c>
      <c r="L124" s="103">
        <f t="shared" si="31"/>
        <v>8.879999999999999E-2</v>
      </c>
      <c r="M124" s="119">
        <f t="shared" si="32"/>
        <v>0.13259668508287292</v>
      </c>
    </row>
    <row r="125" spans="1:13" x14ac:dyDescent="0.25">
      <c r="A125" s="177" t="s">
        <v>389</v>
      </c>
      <c r="B125" s="58" t="str">
        <f t="shared" si="22"/>
        <v>NEUROLOGICAL EYE DISORDERS</v>
      </c>
      <c r="C125" s="59">
        <f t="shared" si="23"/>
        <v>27</v>
      </c>
      <c r="D125" s="59">
        <f t="shared" si="24"/>
        <v>15515.63</v>
      </c>
      <c r="E125" s="59">
        <f t="shared" si="25"/>
        <v>8550.48</v>
      </c>
      <c r="F125" s="60">
        <f t="shared" si="26"/>
        <v>2.2999999999999998</v>
      </c>
      <c r="G125" s="166" t="str">
        <f t="shared" si="27"/>
        <v>A</v>
      </c>
      <c r="H125" s="98"/>
      <c r="I125" s="184" t="str">
        <f t="shared" si="28"/>
        <v>A</v>
      </c>
      <c r="J125" s="24">
        <f t="shared" si="29"/>
        <v>0.80769999999999997</v>
      </c>
      <c r="K125" s="24">
        <f t="shared" si="30"/>
        <v>0.91400000000000003</v>
      </c>
      <c r="L125" s="103">
        <f t="shared" si="31"/>
        <v>0.10630000000000006</v>
      </c>
      <c r="M125" s="119">
        <f t="shared" si="32"/>
        <v>0.13160827039742487</v>
      </c>
    </row>
    <row r="126" spans="1:13" x14ac:dyDescent="0.25">
      <c r="A126" s="177" t="s">
        <v>805</v>
      </c>
      <c r="B126" s="58" t="str">
        <f t="shared" si="22"/>
        <v>OTHER MAJOR CARDIOVASCULAR PROCEDURES W/O CC/MCC</v>
      </c>
      <c r="C126" s="59">
        <f t="shared" si="23"/>
        <v>42</v>
      </c>
      <c r="D126" s="59">
        <f t="shared" si="24"/>
        <v>50859.65</v>
      </c>
      <c r="E126" s="59">
        <f t="shared" si="25"/>
        <v>24696.29</v>
      </c>
      <c r="F126" s="60">
        <f t="shared" si="26"/>
        <v>2.7</v>
      </c>
      <c r="G126" s="166" t="str">
        <f t="shared" si="27"/>
        <v>A</v>
      </c>
      <c r="H126" s="98"/>
      <c r="I126" s="184" t="str">
        <f t="shared" si="28"/>
        <v>A</v>
      </c>
      <c r="J126" s="24">
        <f t="shared" si="29"/>
        <v>2.6490999999999998</v>
      </c>
      <c r="K126" s="24">
        <f t="shared" si="30"/>
        <v>2.9958</v>
      </c>
      <c r="L126" s="103">
        <f t="shared" si="31"/>
        <v>0.34670000000000023</v>
      </c>
      <c r="M126" s="119">
        <f t="shared" si="32"/>
        <v>0.13087463666905752</v>
      </c>
    </row>
    <row r="127" spans="1:13" x14ac:dyDescent="0.25">
      <c r="A127" s="179" t="s">
        <v>823</v>
      </c>
      <c r="B127" s="58" t="str">
        <f t="shared" si="22"/>
        <v>MEDICAL BACK PROBLEMS W MCC</v>
      </c>
      <c r="C127" s="59">
        <f t="shared" si="23"/>
        <v>21</v>
      </c>
      <c r="D127" s="59">
        <f t="shared" si="24"/>
        <v>25273.1</v>
      </c>
      <c r="E127" s="59">
        <f t="shared" si="25"/>
        <v>8901.01</v>
      </c>
      <c r="F127" s="60">
        <f t="shared" si="26"/>
        <v>3.1</v>
      </c>
      <c r="G127" s="166" t="str">
        <f t="shared" si="27"/>
        <v>A</v>
      </c>
      <c r="H127" s="98"/>
      <c r="I127" s="184" t="str">
        <f t="shared" si="28"/>
        <v>A</v>
      </c>
      <c r="J127" s="24">
        <f t="shared" si="29"/>
        <v>1.3185</v>
      </c>
      <c r="K127" s="24">
        <f t="shared" si="30"/>
        <v>1.4887999999999999</v>
      </c>
      <c r="L127" s="103">
        <f t="shared" si="31"/>
        <v>0.1702999999999999</v>
      </c>
      <c r="M127" s="119">
        <f t="shared" si="32"/>
        <v>0.12916192643155092</v>
      </c>
    </row>
    <row r="128" spans="1:13" x14ac:dyDescent="0.25">
      <c r="A128" s="178" t="s">
        <v>842</v>
      </c>
      <c r="B128" s="67" t="str">
        <f t="shared" si="22"/>
        <v>OTHER CIRCULATORY SYSTEM DIAGNOSES W/O CC/MCC</v>
      </c>
      <c r="C128" s="68">
        <f t="shared" si="23"/>
        <v>37</v>
      </c>
      <c r="D128" s="68">
        <f t="shared" si="24"/>
        <v>13100.1</v>
      </c>
      <c r="E128" s="68">
        <f t="shared" si="25"/>
        <v>6416</v>
      </c>
      <c r="F128" s="69">
        <f t="shared" si="26"/>
        <v>1.9</v>
      </c>
      <c r="G128" s="167" t="str">
        <f t="shared" si="27"/>
        <v>A</v>
      </c>
      <c r="H128" s="98"/>
      <c r="I128" s="185" t="str">
        <f t="shared" si="28"/>
        <v>A</v>
      </c>
      <c r="J128" s="70">
        <f t="shared" si="29"/>
        <v>0.68440000000000001</v>
      </c>
      <c r="K128" s="70">
        <f t="shared" si="30"/>
        <v>0.77159999999999995</v>
      </c>
      <c r="L128" s="104">
        <f t="shared" si="31"/>
        <v>8.7199999999999944E-2</v>
      </c>
      <c r="M128" s="120">
        <f t="shared" si="32"/>
        <v>0.12741087083576846</v>
      </c>
    </row>
    <row r="129" spans="1:13" x14ac:dyDescent="0.25">
      <c r="A129" s="177" t="s">
        <v>291</v>
      </c>
      <c r="B129" s="58" t="str">
        <f t="shared" si="22"/>
        <v>ENDOCRINE DISORDERS W/O CC/MCC</v>
      </c>
      <c r="C129" s="59">
        <f t="shared" si="23"/>
        <v>28</v>
      </c>
      <c r="D129" s="59">
        <f t="shared" si="24"/>
        <v>10473.469999999999</v>
      </c>
      <c r="E129" s="59">
        <f t="shared" si="25"/>
        <v>6175.26</v>
      </c>
      <c r="F129" s="60">
        <f t="shared" si="26"/>
        <v>2.2000000000000002</v>
      </c>
      <c r="G129" s="166" t="str">
        <f t="shared" si="27"/>
        <v>A</v>
      </c>
      <c r="H129" s="98"/>
      <c r="I129" s="184" t="str">
        <f t="shared" si="28"/>
        <v>A</v>
      </c>
      <c r="J129" s="24">
        <f t="shared" si="29"/>
        <v>0.54810000000000003</v>
      </c>
      <c r="K129" s="24">
        <f t="shared" si="30"/>
        <v>0.6169</v>
      </c>
      <c r="L129" s="103">
        <f t="shared" si="31"/>
        <v>6.8799999999999972E-2</v>
      </c>
      <c r="M129" s="119">
        <f t="shared" si="32"/>
        <v>0.12552453931764271</v>
      </c>
    </row>
    <row r="130" spans="1:13" x14ac:dyDescent="0.25">
      <c r="A130" s="177" t="s">
        <v>536</v>
      </c>
      <c r="B130" s="58" t="str">
        <f t="shared" si="22"/>
        <v>KIDNEY &amp; URETER PROCEDURES FOR NEOPLASM W CC</v>
      </c>
      <c r="C130" s="59">
        <f t="shared" si="23"/>
        <v>43</v>
      </c>
      <c r="D130" s="59">
        <f t="shared" si="24"/>
        <v>50025.33</v>
      </c>
      <c r="E130" s="59">
        <f t="shared" si="25"/>
        <v>21754.61</v>
      </c>
      <c r="F130" s="60">
        <f t="shared" si="26"/>
        <v>3.2</v>
      </c>
      <c r="G130" s="166" t="str">
        <f t="shared" si="27"/>
        <v>A</v>
      </c>
      <c r="H130" s="98"/>
      <c r="I130" s="184" t="str">
        <f t="shared" si="28"/>
        <v>A</v>
      </c>
      <c r="J130" s="24">
        <f t="shared" si="29"/>
        <v>2.6198000000000001</v>
      </c>
      <c r="K130" s="24">
        <f t="shared" si="30"/>
        <v>2.9466999999999999</v>
      </c>
      <c r="L130" s="103">
        <f t="shared" si="31"/>
        <v>0.32689999999999975</v>
      </c>
      <c r="M130" s="119">
        <f t="shared" si="32"/>
        <v>0.12478051759676301</v>
      </c>
    </row>
    <row r="131" spans="1:13" x14ac:dyDescent="0.25">
      <c r="A131" s="177" t="s">
        <v>235</v>
      </c>
      <c r="B131" s="58" t="str">
        <f t="shared" si="22"/>
        <v>CRANIAL &amp; PERIPHERAL NERVE DISORDERS W/O MCC</v>
      </c>
      <c r="C131" s="59">
        <f t="shared" si="23"/>
        <v>105</v>
      </c>
      <c r="D131" s="59">
        <f t="shared" si="24"/>
        <v>17887.43</v>
      </c>
      <c r="E131" s="59">
        <f t="shared" si="25"/>
        <v>10468.83</v>
      </c>
      <c r="F131" s="60">
        <f t="shared" si="26"/>
        <v>2.8</v>
      </c>
      <c r="G131" s="166" t="str">
        <f t="shared" si="27"/>
        <v>A</v>
      </c>
      <c r="H131" s="98"/>
      <c r="I131" s="184" t="str">
        <f t="shared" si="28"/>
        <v>A</v>
      </c>
      <c r="J131" s="24">
        <f t="shared" si="29"/>
        <v>0.93820000000000003</v>
      </c>
      <c r="K131" s="24">
        <f t="shared" si="30"/>
        <v>1.0536000000000001</v>
      </c>
      <c r="L131" s="103">
        <f t="shared" si="31"/>
        <v>0.11540000000000006</v>
      </c>
      <c r="M131" s="119">
        <f t="shared" si="32"/>
        <v>0.1230014922191431</v>
      </c>
    </row>
    <row r="132" spans="1:13" x14ac:dyDescent="0.25">
      <c r="A132" s="177" t="s">
        <v>101</v>
      </c>
      <c r="B132" s="58" t="str">
        <f t="shared" si="22"/>
        <v>OTHER DIGESTIVE SYSTEM DIAGNOSES W MCC</v>
      </c>
      <c r="C132" s="59">
        <f t="shared" si="23"/>
        <v>75</v>
      </c>
      <c r="D132" s="59">
        <f t="shared" si="24"/>
        <v>36550.83</v>
      </c>
      <c r="E132" s="59">
        <f t="shared" si="25"/>
        <v>30903.82</v>
      </c>
      <c r="F132" s="60">
        <f t="shared" si="26"/>
        <v>4.7</v>
      </c>
      <c r="G132" s="166" t="str">
        <f t="shared" si="27"/>
        <v>A</v>
      </c>
      <c r="H132" s="98"/>
      <c r="I132" s="184" t="str">
        <f t="shared" si="28"/>
        <v>A</v>
      </c>
      <c r="J132" s="24">
        <f t="shared" si="29"/>
        <v>1.9212</v>
      </c>
      <c r="K132" s="24">
        <f t="shared" si="30"/>
        <v>2.153</v>
      </c>
      <c r="L132" s="103">
        <f t="shared" si="31"/>
        <v>0.23180000000000001</v>
      </c>
      <c r="M132" s="119">
        <f t="shared" si="32"/>
        <v>0.12065375806787425</v>
      </c>
    </row>
    <row r="133" spans="1:13" x14ac:dyDescent="0.25">
      <c r="A133" s="178" t="s">
        <v>830</v>
      </c>
      <c r="B133" s="67" t="str">
        <f t="shared" si="22"/>
        <v>TENDONITIS, MYOSITIS &amp; BURSITIS W/O MCC</v>
      </c>
      <c r="C133" s="68">
        <f t="shared" si="23"/>
        <v>121</v>
      </c>
      <c r="D133" s="68">
        <f t="shared" si="24"/>
        <v>13105.93</v>
      </c>
      <c r="E133" s="68">
        <f t="shared" si="25"/>
        <v>7621.16</v>
      </c>
      <c r="F133" s="69">
        <f t="shared" si="26"/>
        <v>2.8</v>
      </c>
      <c r="G133" s="167" t="str">
        <f t="shared" si="27"/>
        <v>A</v>
      </c>
      <c r="H133" s="98"/>
      <c r="I133" s="185" t="str">
        <f t="shared" si="28"/>
        <v>A</v>
      </c>
      <c r="J133" s="70">
        <f t="shared" si="29"/>
        <v>0.68910000000000005</v>
      </c>
      <c r="K133" s="70">
        <f t="shared" si="30"/>
        <v>0.77200000000000002</v>
      </c>
      <c r="L133" s="104">
        <f t="shared" si="31"/>
        <v>8.2899999999999974E-2</v>
      </c>
      <c r="M133" s="120">
        <f t="shared" si="32"/>
        <v>0.12030184298360175</v>
      </c>
    </row>
    <row r="134" spans="1:13" x14ac:dyDescent="0.25">
      <c r="A134" s="179" t="s">
        <v>105</v>
      </c>
      <c r="B134" s="58" t="str">
        <f t="shared" si="22"/>
        <v>PANCREAS, LIVER &amp; SHUNT PROCEDURES W MCC</v>
      </c>
      <c r="C134" s="59">
        <f t="shared" si="23"/>
        <v>20</v>
      </c>
      <c r="D134" s="59">
        <f t="shared" si="24"/>
        <v>90284.85</v>
      </c>
      <c r="E134" s="59">
        <f t="shared" si="25"/>
        <v>36066.959999999999</v>
      </c>
      <c r="F134" s="60">
        <f t="shared" si="26"/>
        <v>8.5</v>
      </c>
      <c r="G134" s="166" t="str">
        <f t="shared" si="27"/>
        <v>A</v>
      </c>
      <c r="H134" s="98"/>
      <c r="I134" s="184" t="str">
        <f t="shared" si="28"/>
        <v>A</v>
      </c>
      <c r="J134" s="24">
        <f t="shared" si="29"/>
        <v>4.7515999999999998</v>
      </c>
      <c r="K134" s="24">
        <f t="shared" si="30"/>
        <v>5.3181000000000003</v>
      </c>
      <c r="L134" s="103">
        <f t="shared" si="31"/>
        <v>0.56650000000000045</v>
      </c>
      <c r="M134" s="119">
        <f t="shared" si="32"/>
        <v>0.1192229985689032</v>
      </c>
    </row>
    <row r="135" spans="1:13" x14ac:dyDescent="0.25">
      <c r="A135" s="177" t="s">
        <v>617</v>
      </c>
      <c r="B135" s="58" t="str">
        <f t="shared" si="22"/>
        <v>MALIGNANCY, FEMALE REPRODUCTIVE SYSTEM W/O CC/MCC</v>
      </c>
      <c r="C135" s="59">
        <f t="shared" si="23"/>
        <v>3</v>
      </c>
      <c r="D135" s="59">
        <f t="shared" si="24"/>
        <v>11621.32</v>
      </c>
      <c r="E135" s="59">
        <f t="shared" si="25"/>
        <v>4288.84</v>
      </c>
      <c r="F135" s="60">
        <f t="shared" si="26"/>
        <v>2.2000000000000002</v>
      </c>
      <c r="G135" s="166" t="str">
        <f t="shared" si="27"/>
        <v>M</v>
      </c>
      <c r="H135" s="98"/>
      <c r="I135" s="184" t="str">
        <f t="shared" si="28"/>
        <v>M</v>
      </c>
      <c r="J135" s="24">
        <f t="shared" si="29"/>
        <v>1.0004</v>
      </c>
      <c r="K135" s="24">
        <f t="shared" si="30"/>
        <v>1.1175999999999999</v>
      </c>
      <c r="L135" s="103">
        <f t="shared" si="31"/>
        <v>0.11719999999999997</v>
      </c>
      <c r="M135" s="119">
        <f t="shared" si="32"/>
        <v>0.11715313874450217</v>
      </c>
    </row>
    <row r="136" spans="1:13" x14ac:dyDescent="0.25">
      <c r="A136" s="179" t="s">
        <v>451</v>
      </c>
      <c r="B136" s="58" t="str">
        <f t="shared" si="22"/>
        <v>PNEUMOTHORAX W/O CC/MCC</v>
      </c>
      <c r="C136" s="59">
        <f t="shared" si="23"/>
        <v>68</v>
      </c>
      <c r="D136" s="59">
        <f t="shared" si="24"/>
        <v>14242.5</v>
      </c>
      <c r="E136" s="59">
        <f t="shared" si="25"/>
        <v>7479.1</v>
      </c>
      <c r="F136" s="60">
        <f t="shared" si="26"/>
        <v>2.8</v>
      </c>
      <c r="G136" s="166" t="str">
        <f t="shared" si="27"/>
        <v>A</v>
      </c>
      <c r="H136" s="98"/>
      <c r="I136" s="184" t="str">
        <f t="shared" si="28"/>
        <v>A</v>
      </c>
      <c r="J136" s="24">
        <f t="shared" si="29"/>
        <v>0.75170000000000003</v>
      </c>
      <c r="K136" s="24">
        <f t="shared" si="30"/>
        <v>0.83879999999999999</v>
      </c>
      <c r="L136" s="103">
        <f t="shared" si="31"/>
        <v>8.7099999999999955E-2</v>
      </c>
      <c r="M136" s="119">
        <f t="shared" si="32"/>
        <v>0.11587069309564979</v>
      </c>
    </row>
    <row r="137" spans="1:13" x14ac:dyDescent="0.25">
      <c r="A137" s="177" t="s">
        <v>441</v>
      </c>
      <c r="B137" s="58" t="str">
        <f t="shared" si="22"/>
        <v>CHRONIC OBSTRUCTIVE PULMONARY DISEASE W CC</v>
      </c>
      <c r="C137" s="59">
        <f t="shared" si="23"/>
        <v>592</v>
      </c>
      <c r="D137" s="59">
        <f t="shared" si="24"/>
        <v>16499.73</v>
      </c>
      <c r="E137" s="59">
        <f t="shared" si="25"/>
        <v>8041.79</v>
      </c>
      <c r="F137" s="60">
        <f t="shared" si="26"/>
        <v>2.8</v>
      </c>
      <c r="G137" s="166" t="str">
        <f t="shared" si="27"/>
        <v>A</v>
      </c>
      <c r="H137" s="98"/>
      <c r="I137" s="184" t="str">
        <f t="shared" si="28"/>
        <v>A</v>
      </c>
      <c r="J137" s="24">
        <f t="shared" si="29"/>
        <v>0.87270000000000003</v>
      </c>
      <c r="K137" s="24">
        <f t="shared" si="30"/>
        <v>0.9718</v>
      </c>
      <c r="L137" s="103">
        <f t="shared" si="31"/>
        <v>9.9099999999999966E-2</v>
      </c>
      <c r="M137" s="119">
        <f t="shared" si="32"/>
        <v>0.11355563194683163</v>
      </c>
    </row>
    <row r="138" spans="1:13" x14ac:dyDescent="0.25">
      <c r="A138" s="178" t="s">
        <v>135</v>
      </c>
      <c r="B138" s="67" t="str">
        <f t="shared" si="22"/>
        <v>MALIGNANCY OF HEPATOBILIARY SYSTEM OR PANCREAS W CC</v>
      </c>
      <c r="C138" s="68">
        <f t="shared" si="23"/>
        <v>36</v>
      </c>
      <c r="D138" s="68">
        <f t="shared" si="24"/>
        <v>24920.880000000001</v>
      </c>
      <c r="E138" s="68">
        <f t="shared" si="25"/>
        <v>14901.39</v>
      </c>
      <c r="F138" s="69">
        <f t="shared" si="26"/>
        <v>3.9</v>
      </c>
      <c r="G138" s="167" t="str">
        <f t="shared" si="27"/>
        <v>A</v>
      </c>
      <c r="H138" s="98"/>
      <c r="I138" s="185" t="str">
        <f t="shared" si="28"/>
        <v>A</v>
      </c>
      <c r="J138" s="70">
        <f t="shared" si="29"/>
        <v>1.3185</v>
      </c>
      <c r="K138" s="70">
        <f t="shared" si="30"/>
        <v>1.4679</v>
      </c>
      <c r="L138" s="104">
        <f t="shared" si="31"/>
        <v>0.14939999999999998</v>
      </c>
      <c r="M138" s="120">
        <f t="shared" si="32"/>
        <v>0.11331058020477813</v>
      </c>
    </row>
    <row r="139" spans="1:13" x14ac:dyDescent="0.25">
      <c r="A139" s="177" t="s">
        <v>538</v>
      </c>
      <c r="B139" s="58" t="str">
        <f t="shared" si="22"/>
        <v>KIDNEY &amp; URETER PROCEDURES FOR NON-NEOPLASM W MCC</v>
      </c>
      <c r="C139" s="59">
        <f t="shared" si="23"/>
        <v>21</v>
      </c>
      <c r="D139" s="59">
        <f t="shared" si="24"/>
        <v>56568.18</v>
      </c>
      <c r="E139" s="59">
        <f t="shared" si="25"/>
        <v>28753</v>
      </c>
      <c r="F139" s="60">
        <f t="shared" si="26"/>
        <v>5.5</v>
      </c>
      <c r="G139" s="166" t="str">
        <f t="shared" si="27"/>
        <v>A</v>
      </c>
      <c r="H139" s="98"/>
      <c r="I139" s="184" t="str">
        <f t="shared" si="28"/>
        <v>A</v>
      </c>
      <c r="J139" s="24">
        <f t="shared" si="29"/>
        <v>3.0007000000000001</v>
      </c>
      <c r="K139" s="24">
        <f t="shared" si="30"/>
        <v>3.3319000000000001</v>
      </c>
      <c r="L139" s="103">
        <f t="shared" si="31"/>
        <v>0.33119999999999994</v>
      </c>
      <c r="M139" s="119">
        <f t="shared" si="32"/>
        <v>0.11037424600926447</v>
      </c>
    </row>
    <row r="140" spans="1:13" x14ac:dyDescent="0.25">
      <c r="A140" s="177" t="s">
        <v>214</v>
      </c>
      <c r="B140" s="58" t="str">
        <f t="shared" si="22"/>
        <v>NERVOUS SYSTEM NEOPLASMS W MCC</v>
      </c>
      <c r="C140" s="59">
        <f t="shared" si="23"/>
        <v>53</v>
      </c>
      <c r="D140" s="59">
        <f t="shared" si="24"/>
        <v>28075.54</v>
      </c>
      <c r="E140" s="59">
        <f t="shared" si="25"/>
        <v>22125.38</v>
      </c>
      <c r="F140" s="60">
        <f t="shared" si="26"/>
        <v>3.9</v>
      </c>
      <c r="G140" s="166" t="str">
        <f t="shared" si="27"/>
        <v>A</v>
      </c>
      <c r="H140" s="98"/>
      <c r="I140" s="184" t="str">
        <f t="shared" si="28"/>
        <v>A</v>
      </c>
      <c r="J140" s="24">
        <f t="shared" si="29"/>
        <v>1.4895</v>
      </c>
      <c r="K140" s="24">
        <f t="shared" si="30"/>
        <v>1.6536999999999999</v>
      </c>
      <c r="L140" s="103">
        <f t="shared" si="31"/>
        <v>0.1641999999999999</v>
      </c>
      <c r="M140" s="119">
        <f t="shared" si="32"/>
        <v>0.11023833501174884</v>
      </c>
    </row>
    <row r="141" spans="1:13" x14ac:dyDescent="0.25">
      <c r="A141" s="177" t="s">
        <v>265</v>
      </c>
      <c r="B141" s="58" t="str">
        <f t="shared" si="22"/>
        <v>MINOR SKIN DISORDERS W/O MCC</v>
      </c>
      <c r="C141" s="59">
        <f t="shared" si="23"/>
        <v>70</v>
      </c>
      <c r="D141" s="59">
        <f t="shared" si="24"/>
        <v>11499.24</v>
      </c>
      <c r="E141" s="59">
        <f t="shared" si="25"/>
        <v>8994.69</v>
      </c>
      <c r="F141" s="60">
        <f t="shared" si="26"/>
        <v>2.2999999999999998</v>
      </c>
      <c r="G141" s="166" t="str">
        <f t="shared" si="27"/>
        <v>A</v>
      </c>
      <c r="H141" s="98"/>
      <c r="I141" s="184" t="str">
        <f t="shared" si="28"/>
        <v>A</v>
      </c>
      <c r="J141" s="24">
        <f t="shared" si="29"/>
        <v>0.61009999999999998</v>
      </c>
      <c r="K141" s="24">
        <f t="shared" si="30"/>
        <v>0.67730000000000001</v>
      </c>
      <c r="L141" s="103">
        <f t="shared" si="31"/>
        <v>6.7200000000000037E-2</v>
      </c>
      <c r="M141" s="119">
        <f t="shared" si="32"/>
        <v>0.11014587772496319</v>
      </c>
    </row>
    <row r="142" spans="1:13" x14ac:dyDescent="0.25">
      <c r="A142" s="177" t="s">
        <v>549</v>
      </c>
      <c r="B142" s="58" t="str">
        <f t="shared" si="22"/>
        <v>TRANSURETHRAL PROCEDURES W/O CC/MCC</v>
      </c>
      <c r="C142" s="59">
        <f t="shared" si="23"/>
        <v>26</v>
      </c>
      <c r="D142" s="59">
        <f t="shared" si="24"/>
        <v>20600.75</v>
      </c>
      <c r="E142" s="59">
        <f t="shared" si="25"/>
        <v>6650.4</v>
      </c>
      <c r="F142" s="60">
        <f t="shared" si="26"/>
        <v>2.1</v>
      </c>
      <c r="G142" s="166" t="str">
        <f t="shared" si="27"/>
        <v>A</v>
      </c>
      <c r="H142" s="98"/>
      <c r="I142" s="184" t="str">
        <f t="shared" si="28"/>
        <v>A</v>
      </c>
      <c r="J142" s="24">
        <f t="shared" si="29"/>
        <v>1.0946</v>
      </c>
      <c r="K142" s="24">
        <f t="shared" si="30"/>
        <v>1.2134</v>
      </c>
      <c r="L142" s="103">
        <f t="shared" si="31"/>
        <v>0.11880000000000002</v>
      </c>
      <c r="M142" s="119">
        <f t="shared" si="32"/>
        <v>0.1085327973689019</v>
      </c>
    </row>
    <row r="143" spans="1:13" x14ac:dyDescent="0.25">
      <c r="A143" s="178" t="s">
        <v>693</v>
      </c>
      <c r="B143" s="67" t="str">
        <f t="shared" si="22"/>
        <v>FEVER AND INFLAMMATORY CONDITIONS</v>
      </c>
      <c r="C143" s="68">
        <f t="shared" si="23"/>
        <v>105</v>
      </c>
      <c r="D143" s="68">
        <f t="shared" si="24"/>
        <v>14892.4</v>
      </c>
      <c r="E143" s="68">
        <f t="shared" si="25"/>
        <v>10352.25</v>
      </c>
      <c r="F143" s="69">
        <f t="shared" si="26"/>
        <v>2.4</v>
      </c>
      <c r="G143" s="167" t="str">
        <f t="shared" si="27"/>
        <v>A</v>
      </c>
      <c r="H143" s="98"/>
      <c r="I143" s="185" t="str">
        <f t="shared" si="28"/>
        <v>A</v>
      </c>
      <c r="J143" s="70">
        <f t="shared" si="29"/>
        <v>0.79239999999999999</v>
      </c>
      <c r="K143" s="70">
        <f t="shared" si="30"/>
        <v>0.87709999999999999</v>
      </c>
      <c r="L143" s="104">
        <f t="shared" si="31"/>
        <v>8.4699999999999998E-2</v>
      </c>
      <c r="M143" s="120">
        <f t="shared" si="32"/>
        <v>0.10689045936395759</v>
      </c>
    </row>
    <row r="144" spans="1:13" x14ac:dyDescent="0.25">
      <c r="A144" s="177" t="s">
        <v>806</v>
      </c>
      <c r="B144" s="58" t="str">
        <f t="shared" si="22"/>
        <v>PERCUTANEOUS INTRACARDIAC PROCEDURES W MCC</v>
      </c>
      <c r="C144" s="59">
        <f t="shared" si="23"/>
        <v>18</v>
      </c>
      <c r="D144" s="59">
        <f t="shared" si="24"/>
        <v>81975.789999999994</v>
      </c>
      <c r="E144" s="59">
        <f t="shared" si="25"/>
        <v>42031.55</v>
      </c>
      <c r="F144" s="60">
        <f t="shared" si="26"/>
        <v>5.3</v>
      </c>
      <c r="G144" s="166" t="str">
        <f t="shared" si="27"/>
        <v>A</v>
      </c>
      <c r="H144" s="98"/>
      <c r="I144" s="184" t="str">
        <f t="shared" si="28"/>
        <v>A</v>
      </c>
      <c r="J144" s="24">
        <f t="shared" si="29"/>
        <v>4.3644999999999996</v>
      </c>
      <c r="K144" s="24">
        <f t="shared" si="30"/>
        <v>4.8285</v>
      </c>
      <c r="L144" s="103">
        <f t="shared" si="31"/>
        <v>0.46400000000000041</v>
      </c>
      <c r="M144" s="119">
        <f t="shared" si="32"/>
        <v>0.10631229235880409</v>
      </c>
    </row>
    <row r="145" spans="1:13" x14ac:dyDescent="0.25">
      <c r="A145" s="177" t="s">
        <v>324</v>
      </c>
      <c r="B145" s="58" t="str">
        <f t="shared" si="22"/>
        <v>OTHER KIDNEY &amp; URINARY TRACT DIAGNOSES W/O CC/MCC</v>
      </c>
      <c r="C145" s="59">
        <f t="shared" si="23"/>
        <v>36</v>
      </c>
      <c r="D145" s="59">
        <f t="shared" si="24"/>
        <v>12324.48</v>
      </c>
      <c r="E145" s="59">
        <f t="shared" si="25"/>
        <v>7657.96</v>
      </c>
      <c r="F145" s="60">
        <f t="shared" si="26"/>
        <v>1.8</v>
      </c>
      <c r="G145" s="166" t="str">
        <f t="shared" si="27"/>
        <v>A</v>
      </c>
      <c r="H145" s="98"/>
      <c r="I145" s="184" t="str">
        <f t="shared" si="28"/>
        <v>A</v>
      </c>
      <c r="J145" s="24">
        <f t="shared" si="29"/>
        <v>0.65669999999999995</v>
      </c>
      <c r="K145" s="24">
        <f t="shared" si="30"/>
        <v>0.72589999999999999</v>
      </c>
      <c r="L145" s="103">
        <f t="shared" si="31"/>
        <v>6.9200000000000039E-2</v>
      </c>
      <c r="M145" s="119">
        <f t="shared" si="32"/>
        <v>0.10537536165676877</v>
      </c>
    </row>
    <row r="146" spans="1:13" x14ac:dyDescent="0.25">
      <c r="A146" s="177" t="s">
        <v>692</v>
      </c>
      <c r="B146" s="58" t="str">
        <f t="shared" si="22"/>
        <v>POSTOPERATIVE &amp; POST-TRAUMATIC INFECTIONS W/O MCC</v>
      </c>
      <c r="C146" s="59">
        <f t="shared" si="23"/>
        <v>136</v>
      </c>
      <c r="D146" s="59">
        <f t="shared" si="24"/>
        <v>16652.75</v>
      </c>
      <c r="E146" s="59">
        <f t="shared" si="25"/>
        <v>11352.18</v>
      </c>
      <c r="F146" s="60">
        <f t="shared" si="26"/>
        <v>3.5</v>
      </c>
      <c r="G146" s="166" t="str">
        <f t="shared" si="27"/>
        <v>A</v>
      </c>
      <c r="H146" s="98"/>
      <c r="I146" s="184" t="str">
        <f t="shared" si="28"/>
        <v>A</v>
      </c>
      <c r="J146" s="24">
        <f t="shared" si="29"/>
        <v>0.88749999999999996</v>
      </c>
      <c r="K146" s="24">
        <f t="shared" si="30"/>
        <v>0.98080000000000001</v>
      </c>
      <c r="L146" s="103">
        <f t="shared" si="31"/>
        <v>9.330000000000005E-2</v>
      </c>
      <c r="M146" s="119">
        <f t="shared" si="32"/>
        <v>0.10512676056338034</v>
      </c>
    </row>
    <row r="147" spans="1:13" x14ac:dyDescent="0.25">
      <c r="A147" s="177" t="s">
        <v>450</v>
      </c>
      <c r="B147" s="58" t="str">
        <f t="shared" si="22"/>
        <v>PNEUMOTHORAX W CC</v>
      </c>
      <c r="C147" s="59">
        <f t="shared" si="23"/>
        <v>84</v>
      </c>
      <c r="D147" s="59">
        <f t="shared" si="24"/>
        <v>22619.13</v>
      </c>
      <c r="E147" s="59">
        <f t="shared" si="25"/>
        <v>12578.5</v>
      </c>
      <c r="F147" s="60">
        <f t="shared" si="26"/>
        <v>3.5</v>
      </c>
      <c r="G147" s="166" t="str">
        <f t="shared" si="27"/>
        <v>A</v>
      </c>
      <c r="H147" s="98"/>
      <c r="I147" s="184" t="str">
        <f t="shared" si="28"/>
        <v>A</v>
      </c>
      <c r="J147" s="24">
        <f t="shared" si="29"/>
        <v>1.2072000000000001</v>
      </c>
      <c r="K147" s="24">
        <f t="shared" si="30"/>
        <v>1.3323</v>
      </c>
      <c r="L147" s="103">
        <f t="shared" si="31"/>
        <v>0.12509999999999999</v>
      </c>
      <c r="M147" s="119">
        <f t="shared" si="32"/>
        <v>0.10362823061630218</v>
      </c>
    </row>
    <row r="148" spans="1:13" x14ac:dyDescent="0.25">
      <c r="A148" s="178" t="s">
        <v>621</v>
      </c>
      <c r="B148" s="67" t="str">
        <f t="shared" si="22"/>
        <v>MENSTRUAL &amp; OTHER FEMALE REPRODUCTIVE SYSTEM DISORDERS W CC/MCC</v>
      </c>
      <c r="C148" s="68">
        <f t="shared" si="23"/>
        <v>19</v>
      </c>
      <c r="D148" s="68">
        <f t="shared" si="24"/>
        <v>10671.72</v>
      </c>
      <c r="E148" s="68">
        <f t="shared" si="25"/>
        <v>4161.43</v>
      </c>
      <c r="F148" s="69">
        <f t="shared" si="26"/>
        <v>2.1</v>
      </c>
      <c r="G148" s="167" t="str">
        <f t="shared" si="27"/>
        <v>AP</v>
      </c>
      <c r="H148" s="98"/>
      <c r="I148" s="185" t="str">
        <f t="shared" si="28"/>
        <v>A</v>
      </c>
      <c r="J148" s="70">
        <f t="shared" si="29"/>
        <v>0.85329999999999995</v>
      </c>
      <c r="K148" s="70">
        <f t="shared" si="30"/>
        <v>0.9415</v>
      </c>
      <c r="L148" s="104">
        <f t="shared" si="31"/>
        <v>8.8200000000000056E-2</v>
      </c>
      <c r="M148" s="120">
        <f t="shared" si="32"/>
        <v>0.10336341263330606</v>
      </c>
    </row>
    <row r="149" spans="1:13" x14ac:dyDescent="0.25">
      <c r="A149" s="177" t="s">
        <v>305</v>
      </c>
      <c r="B149" s="58" t="str">
        <f t="shared" si="22"/>
        <v>CRANIOTOMY &amp; ENDOVASCULAR INTRACRANIAL PROCEDURES W/O CC/MCC</v>
      </c>
      <c r="C149" s="59">
        <f t="shared" si="23"/>
        <v>81</v>
      </c>
      <c r="D149" s="59">
        <f t="shared" si="24"/>
        <v>60264.92</v>
      </c>
      <c r="E149" s="59">
        <f t="shared" si="25"/>
        <v>26757.63</v>
      </c>
      <c r="F149" s="60">
        <f t="shared" si="26"/>
        <v>2.1</v>
      </c>
      <c r="G149" s="166" t="str">
        <f t="shared" si="27"/>
        <v>A</v>
      </c>
      <c r="H149" s="98"/>
      <c r="I149" s="184" t="str">
        <f t="shared" si="28"/>
        <v>A</v>
      </c>
      <c r="J149" s="24">
        <f t="shared" si="29"/>
        <v>3.2044000000000001</v>
      </c>
      <c r="K149" s="24">
        <f t="shared" si="30"/>
        <v>3.5341999999999998</v>
      </c>
      <c r="L149" s="103">
        <f t="shared" si="31"/>
        <v>0.32979999999999965</v>
      </c>
      <c r="M149" s="119">
        <f t="shared" si="32"/>
        <v>0.1029209836474846</v>
      </c>
    </row>
    <row r="150" spans="1:13" x14ac:dyDescent="0.25">
      <c r="A150" s="177" t="s">
        <v>286</v>
      </c>
      <c r="B150" s="58" t="str">
        <f t="shared" si="22"/>
        <v>MISC DISORDERS OF NUTRITION,METABOLISM,FLUIDS/ELECTROLYTES W MCC</v>
      </c>
      <c r="C150" s="59">
        <f t="shared" si="23"/>
        <v>202</v>
      </c>
      <c r="D150" s="59">
        <f t="shared" si="24"/>
        <v>23119.38</v>
      </c>
      <c r="E150" s="59">
        <f t="shared" si="25"/>
        <v>15422.1</v>
      </c>
      <c r="F150" s="60">
        <f t="shared" si="26"/>
        <v>3.6</v>
      </c>
      <c r="G150" s="166" t="str">
        <f t="shared" si="27"/>
        <v>A</v>
      </c>
      <c r="H150" s="98"/>
      <c r="I150" s="184" t="str">
        <f t="shared" si="28"/>
        <v>A</v>
      </c>
      <c r="J150" s="24">
        <f t="shared" si="29"/>
        <v>1.2349000000000001</v>
      </c>
      <c r="K150" s="24">
        <f t="shared" si="30"/>
        <v>1.3617999999999999</v>
      </c>
      <c r="L150" s="103">
        <f t="shared" si="31"/>
        <v>0.12689999999999979</v>
      </c>
      <c r="M150" s="119">
        <f t="shared" si="32"/>
        <v>0.10276135719491439</v>
      </c>
    </row>
    <row r="151" spans="1:13" x14ac:dyDescent="0.25">
      <c r="A151" s="177" t="s">
        <v>670</v>
      </c>
      <c r="B151" s="58" t="str">
        <f t="shared" si="22"/>
        <v>ACUTE LEUKEMIA W/O MAJOR O.R. PROCEDURE W CC</v>
      </c>
      <c r="C151" s="59">
        <f t="shared" si="23"/>
        <v>13</v>
      </c>
      <c r="D151" s="59">
        <f t="shared" si="24"/>
        <v>118614.46</v>
      </c>
      <c r="E151" s="59">
        <f t="shared" si="25"/>
        <v>79958.95</v>
      </c>
      <c r="F151" s="60">
        <f t="shared" si="26"/>
        <v>13.1</v>
      </c>
      <c r="G151" s="166" t="str">
        <f t="shared" si="27"/>
        <v>AO</v>
      </c>
      <c r="H151" s="98"/>
      <c r="I151" s="184" t="str">
        <f t="shared" si="28"/>
        <v>A</v>
      </c>
      <c r="J151" s="24">
        <f t="shared" si="29"/>
        <v>4.5045999999999999</v>
      </c>
      <c r="K151" s="24">
        <f t="shared" si="30"/>
        <v>4.9633000000000003</v>
      </c>
      <c r="L151" s="103">
        <f t="shared" si="31"/>
        <v>0.45870000000000033</v>
      </c>
      <c r="M151" s="119">
        <f t="shared" si="32"/>
        <v>0.10182924122008621</v>
      </c>
    </row>
    <row r="152" spans="1:13" x14ac:dyDescent="0.25">
      <c r="A152" s="177" t="s">
        <v>610</v>
      </c>
      <c r="B152" s="58" t="str">
        <f t="shared" si="22"/>
        <v>VAGINA, CERVIX &amp; VULVA PROCEDURES W CC/MCC</v>
      </c>
      <c r="C152" s="59">
        <f t="shared" si="23"/>
        <v>23</v>
      </c>
      <c r="D152" s="59">
        <f t="shared" si="24"/>
        <v>21526.35</v>
      </c>
      <c r="E152" s="59">
        <f t="shared" si="25"/>
        <v>9068.1</v>
      </c>
      <c r="F152" s="60">
        <f t="shared" si="26"/>
        <v>3.2</v>
      </c>
      <c r="G152" s="166" t="str">
        <f t="shared" si="27"/>
        <v>AO</v>
      </c>
      <c r="H152" s="98"/>
      <c r="I152" s="184" t="str">
        <f t="shared" si="28"/>
        <v>A</v>
      </c>
      <c r="J152" s="24">
        <f t="shared" si="29"/>
        <v>1.3697999999999999</v>
      </c>
      <c r="K152" s="24">
        <f t="shared" si="30"/>
        <v>1.5086999999999999</v>
      </c>
      <c r="L152" s="103">
        <f t="shared" si="31"/>
        <v>0.13890000000000002</v>
      </c>
      <c r="M152" s="119">
        <f t="shared" si="32"/>
        <v>0.10140166447656594</v>
      </c>
    </row>
    <row r="153" spans="1:13" x14ac:dyDescent="0.25">
      <c r="A153" s="178" t="s">
        <v>720</v>
      </c>
      <c r="B153" s="67" t="str">
        <f t="shared" si="22"/>
        <v>SKIN GRAFTS FOR INJURIES W/O CC/MCC</v>
      </c>
      <c r="C153" s="68">
        <f t="shared" si="23"/>
        <v>1</v>
      </c>
      <c r="D153" s="68">
        <f t="shared" si="24"/>
        <v>72119.759999999995</v>
      </c>
      <c r="E153" s="68">
        <f t="shared" si="25"/>
        <v>0</v>
      </c>
      <c r="F153" s="69">
        <f t="shared" si="26"/>
        <v>3.5</v>
      </c>
      <c r="G153" s="167" t="str">
        <f t="shared" si="27"/>
        <v>M</v>
      </c>
      <c r="H153" s="98"/>
      <c r="I153" s="185" t="str">
        <f t="shared" si="28"/>
        <v>M</v>
      </c>
      <c r="J153" s="70">
        <f t="shared" si="29"/>
        <v>2.302</v>
      </c>
      <c r="K153" s="70">
        <f t="shared" si="30"/>
        <v>2.5343</v>
      </c>
      <c r="L153" s="104">
        <f t="shared" si="31"/>
        <v>0.23229999999999995</v>
      </c>
      <c r="M153" s="120">
        <f t="shared" si="32"/>
        <v>0.1009122502172024</v>
      </c>
    </row>
    <row r="154" spans="1:13" x14ac:dyDescent="0.25">
      <c r="A154" s="177" t="s">
        <v>490</v>
      </c>
      <c r="B154" s="58" t="str">
        <f t="shared" si="22"/>
        <v>PERCUTANEOUS CARDIOVASCULAR PROCEDURES W NON-DRUG-ELUTING STENT W MCC OR 4+ ARTERIES OR STENTS</v>
      </c>
      <c r="C154" s="59">
        <f t="shared" si="23"/>
        <v>33</v>
      </c>
      <c r="D154" s="59">
        <f t="shared" si="24"/>
        <v>69557.210000000006</v>
      </c>
      <c r="E154" s="59">
        <f t="shared" si="25"/>
        <v>25246.35</v>
      </c>
      <c r="F154" s="60">
        <f t="shared" si="26"/>
        <v>5.0999999999999996</v>
      </c>
      <c r="G154" s="166" t="str">
        <f t="shared" si="27"/>
        <v>A</v>
      </c>
      <c r="H154" s="98"/>
      <c r="I154" s="184" t="str">
        <f t="shared" si="28"/>
        <v>A</v>
      </c>
      <c r="J154" s="24">
        <f t="shared" si="29"/>
        <v>3.7225999999999999</v>
      </c>
      <c r="K154" s="24">
        <f t="shared" si="30"/>
        <v>4.0972</v>
      </c>
      <c r="L154" s="103">
        <f t="shared" si="31"/>
        <v>0.37460000000000004</v>
      </c>
      <c r="M154" s="119">
        <f t="shared" si="32"/>
        <v>0.10062859291892765</v>
      </c>
    </row>
    <row r="155" spans="1:13" x14ac:dyDescent="0.25">
      <c r="A155" s="177" t="s">
        <v>803</v>
      </c>
      <c r="B155" s="58" t="str">
        <f t="shared" si="22"/>
        <v>OTHER MAJOR CARDIOVASCULAR PROCEDURES W MCC</v>
      </c>
      <c r="C155" s="59">
        <f t="shared" si="23"/>
        <v>72</v>
      </c>
      <c r="D155" s="59">
        <f t="shared" si="24"/>
        <v>96982.98</v>
      </c>
      <c r="E155" s="59">
        <f t="shared" si="25"/>
        <v>58978.57</v>
      </c>
      <c r="F155" s="60">
        <f t="shared" si="26"/>
        <v>6.7</v>
      </c>
      <c r="G155" s="166" t="str">
        <f t="shared" si="27"/>
        <v>A</v>
      </c>
      <c r="H155" s="98"/>
      <c r="I155" s="184" t="str">
        <f t="shared" si="28"/>
        <v>A</v>
      </c>
      <c r="J155" s="24">
        <f t="shared" si="29"/>
        <v>4.9673999999999996</v>
      </c>
      <c r="K155" s="24">
        <f t="shared" si="30"/>
        <v>5.4668000000000001</v>
      </c>
      <c r="L155" s="103">
        <f t="shared" si="31"/>
        <v>0.49940000000000051</v>
      </c>
      <c r="M155" s="119">
        <f t="shared" si="32"/>
        <v>0.10053549140395389</v>
      </c>
    </row>
    <row r="156" spans="1:13" x14ac:dyDescent="0.25">
      <c r="A156" s="177" t="s">
        <v>429</v>
      </c>
      <c r="B156" s="58" t="str">
        <f t="shared" si="22"/>
        <v>RESPIRATORY INFECTIONS &amp; INFLAMMATIONS W/O CC/MCC</v>
      </c>
      <c r="C156" s="59">
        <f t="shared" si="23"/>
        <v>39</v>
      </c>
      <c r="D156" s="59">
        <f t="shared" si="24"/>
        <v>20343.310000000001</v>
      </c>
      <c r="E156" s="59">
        <f t="shared" si="25"/>
        <v>16067.31</v>
      </c>
      <c r="F156" s="60">
        <f t="shared" si="26"/>
        <v>3.3</v>
      </c>
      <c r="G156" s="166" t="str">
        <f t="shared" si="27"/>
        <v>A</v>
      </c>
      <c r="H156" s="98"/>
      <c r="I156" s="184" t="str">
        <f t="shared" si="28"/>
        <v>A</v>
      </c>
      <c r="J156" s="24">
        <f t="shared" si="29"/>
        <v>1.0893999999999999</v>
      </c>
      <c r="K156" s="24">
        <f t="shared" si="30"/>
        <v>1.1983999999999999</v>
      </c>
      <c r="L156" s="103">
        <f t="shared" si="31"/>
        <v>0.10899999999999999</v>
      </c>
      <c r="M156" s="119">
        <f t="shared" si="32"/>
        <v>0.10005507618872773</v>
      </c>
    </row>
    <row r="157" spans="1:13" x14ac:dyDescent="0.25">
      <c r="A157" s="177" t="s">
        <v>470</v>
      </c>
      <c r="B157" s="58" t="str">
        <f t="shared" si="22"/>
        <v>CARDIAC DEFIBRILLATOR IMPLANT W/O CARDIAC CATH W MCC</v>
      </c>
      <c r="C157" s="59">
        <f t="shared" si="23"/>
        <v>11</v>
      </c>
      <c r="D157" s="59">
        <f t="shared" si="24"/>
        <v>143535.98000000001</v>
      </c>
      <c r="E157" s="59">
        <f t="shared" si="25"/>
        <v>73092.5</v>
      </c>
      <c r="F157" s="60">
        <f t="shared" si="26"/>
        <v>8.1999999999999993</v>
      </c>
      <c r="G157" s="166" t="str">
        <f t="shared" si="27"/>
        <v>A</v>
      </c>
      <c r="H157" s="98"/>
      <c r="I157" s="184" t="str">
        <f t="shared" si="28"/>
        <v>A</v>
      </c>
      <c r="J157" s="24">
        <f t="shared" si="29"/>
        <v>6.9413</v>
      </c>
      <c r="K157" s="24">
        <f t="shared" si="30"/>
        <v>7.6314000000000002</v>
      </c>
      <c r="L157" s="103">
        <f t="shared" si="31"/>
        <v>0.69010000000000016</v>
      </c>
      <c r="M157" s="119">
        <f t="shared" si="32"/>
        <v>9.9419417112068365E-2</v>
      </c>
    </row>
    <row r="158" spans="1:13" x14ac:dyDescent="0.25">
      <c r="A158" s="178" t="s">
        <v>669</v>
      </c>
      <c r="B158" s="67" t="str">
        <f t="shared" si="22"/>
        <v>ACUTE LEUKEMIA W/O MAJOR O.R. PROCEDURE W MCC</v>
      </c>
      <c r="C158" s="68">
        <f t="shared" si="23"/>
        <v>17</v>
      </c>
      <c r="D158" s="68">
        <f t="shared" si="24"/>
        <v>123323.65</v>
      </c>
      <c r="E158" s="68">
        <f t="shared" si="25"/>
        <v>63372.01</v>
      </c>
      <c r="F158" s="69">
        <f t="shared" si="26"/>
        <v>13.3</v>
      </c>
      <c r="G158" s="167" t="str">
        <f t="shared" si="27"/>
        <v>AO</v>
      </c>
      <c r="H158" s="98"/>
      <c r="I158" s="185" t="str">
        <f t="shared" si="28"/>
        <v>A</v>
      </c>
      <c r="J158" s="70">
        <f t="shared" si="29"/>
        <v>7.8183999999999996</v>
      </c>
      <c r="K158" s="70">
        <f t="shared" si="30"/>
        <v>8.5917999999999992</v>
      </c>
      <c r="L158" s="104">
        <f t="shared" si="31"/>
        <v>0.77339999999999964</v>
      </c>
      <c r="M158" s="120">
        <f t="shared" si="32"/>
        <v>9.89204952419932E-2</v>
      </c>
    </row>
    <row r="159" spans="1:13" x14ac:dyDescent="0.25">
      <c r="A159" s="177" t="s">
        <v>245</v>
      </c>
      <c r="B159" s="58" t="str">
        <f t="shared" si="22"/>
        <v>TRAUMATIC STUPOR &amp; COMA, COMA &gt;1 HR W/O CC/MCC</v>
      </c>
      <c r="C159" s="59">
        <f t="shared" si="23"/>
        <v>45</v>
      </c>
      <c r="D159" s="59">
        <f t="shared" si="24"/>
        <v>19375.68</v>
      </c>
      <c r="E159" s="59">
        <f t="shared" si="25"/>
        <v>7808.38</v>
      </c>
      <c r="F159" s="60">
        <f t="shared" si="26"/>
        <v>1.9</v>
      </c>
      <c r="G159" s="166" t="str">
        <f t="shared" si="27"/>
        <v>A</v>
      </c>
      <c r="H159" s="98"/>
      <c r="I159" s="184" t="str">
        <f t="shared" si="28"/>
        <v>A</v>
      </c>
      <c r="J159" s="24">
        <f t="shared" si="29"/>
        <v>1.0389999999999999</v>
      </c>
      <c r="K159" s="24">
        <f t="shared" si="30"/>
        <v>1.1414</v>
      </c>
      <c r="L159" s="103">
        <f t="shared" si="31"/>
        <v>0.10240000000000005</v>
      </c>
      <c r="M159" s="119">
        <f t="shared" si="32"/>
        <v>9.8556304138594855E-2</v>
      </c>
    </row>
    <row r="160" spans="1:13" x14ac:dyDescent="0.25">
      <c r="A160" s="177" t="s">
        <v>130</v>
      </c>
      <c r="B160" s="58" t="str">
        <f t="shared" si="22"/>
        <v>CIRRHOSIS &amp; ALCOHOLIC HEPATITIS W MCC</v>
      </c>
      <c r="C160" s="59">
        <f t="shared" si="23"/>
        <v>183</v>
      </c>
      <c r="D160" s="59">
        <f t="shared" si="24"/>
        <v>33406.519999999997</v>
      </c>
      <c r="E160" s="59">
        <f t="shared" si="25"/>
        <v>20376.349999999999</v>
      </c>
      <c r="F160" s="60">
        <f t="shared" si="26"/>
        <v>5</v>
      </c>
      <c r="G160" s="166" t="str">
        <f t="shared" si="27"/>
        <v>A</v>
      </c>
      <c r="H160" s="98"/>
      <c r="I160" s="184" t="str">
        <f t="shared" si="28"/>
        <v>A</v>
      </c>
      <c r="J160" s="24">
        <f t="shared" si="29"/>
        <v>1.7944</v>
      </c>
      <c r="K160" s="24">
        <f t="shared" si="30"/>
        <v>1.9677</v>
      </c>
      <c r="L160" s="103">
        <f t="shared" si="31"/>
        <v>0.17330000000000001</v>
      </c>
      <c r="M160" s="119">
        <f t="shared" si="32"/>
        <v>9.6578243423985743E-2</v>
      </c>
    </row>
    <row r="161" spans="1:13" x14ac:dyDescent="0.25">
      <c r="A161" s="177" t="s">
        <v>807</v>
      </c>
      <c r="B161" s="58" t="str">
        <f t="shared" si="22"/>
        <v>PERCUTANEOUS INTRACARDIAC PROCEDURES W/O MCC</v>
      </c>
      <c r="C161" s="59">
        <f t="shared" si="23"/>
        <v>68</v>
      </c>
      <c r="D161" s="59">
        <f t="shared" si="24"/>
        <v>63202.31</v>
      </c>
      <c r="E161" s="59">
        <f t="shared" si="25"/>
        <v>28884.07</v>
      </c>
      <c r="F161" s="60">
        <f t="shared" si="26"/>
        <v>2.6</v>
      </c>
      <c r="G161" s="166" t="str">
        <f t="shared" si="27"/>
        <v>A</v>
      </c>
      <c r="H161" s="98"/>
      <c r="I161" s="184" t="str">
        <f t="shared" si="28"/>
        <v>A</v>
      </c>
      <c r="J161" s="24">
        <f t="shared" si="29"/>
        <v>3.3967000000000001</v>
      </c>
      <c r="K161" s="24">
        <f t="shared" si="30"/>
        <v>3.7227000000000001</v>
      </c>
      <c r="L161" s="103">
        <f t="shared" si="31"/>
        <v>0.32600000000000007</v>
      </c>
      <c r="M161" s="119">
        <f t="shared" si="32"/>
        <v>9.5975505637824962E-2</v>
      </c>
    </row>
    <row r="162" spans="1:13" x14ac:dyDescent="0.25">
      <c r="A162" s="177" t="s">
        <v>612</v>
      </c>
      <c r="B162" s="58" t="str">
        <f t="shared" si="22"/>
        <v>FEMALE REPRODUCTIVE SYSTEM RECONSTRUCTIVE PROCEDURES</v>
      </c>
      <c r="C162" s="59">
        <f t="shared" si="23"/>
        <v>16</v>
      </c>
      <c r="D162" s="59">
        <f t="shared" si="24"/>
        <v>16086.16</v>
      </c>
      <c r="E162" s="59">
        <f t="shared" si="25"/>
        <v>4037.96</v>
      </c>
      <c r="F162" s="60">
        <f t="shared" si="26"/>
        <v>1.3</v>
      </c>
      <c r="G162" s="166" t="str">
        <f t="shared" si="27"/>
        <v>A</v>
      </c>
      <c r="H162" s="98"/>
      <c r="I162" s="184" t="str">
        <f t="shared" si="28"/>
        <v>A</v>
      </c>
      <c r="J162" s="24">
        <f t="shared" si="29"/>
        <v>0.86570000000000003</v>
      </c>
      <c r="K162" s="24">
        <f t="shared" si="30"/>
        <v>0.94750000000000001</v>
      </c>
      <c r="L162" s="103">
        <f t="shared" si="31"/>
        <v>8.1799999999999984E-2</v>
      </c>
      <c r="M162" s="119">
        <f t="shared" si="32"/>
        <v>9.449000808594199E-2</v>
      </c>
    </row>
    <row r="163" spans="1:13" x14ac:dyDescent="0.25">
      <c r="A163" s="178" t="s">
        <v>797</v>
      </c>
      <c r="B163" s="67" t="str">
        <f t="shared" si="22"/>
        <v>OTHER CIRCULATORY SYSTEM O.R. PROCEDURES</v>
      </c>
      <c r="C163" s="68">
        <f t="shared" si="23"/>
        <v>54</v>
      </c>
      <c r="D163" s="68">
        <f t="shared" si="24"/>
        <v>49646.18</v>
      </c>
      <c r="E163" s="68">
        <f t="shared" si="25"/>
        <v>36717.94</v>
      </c>
      <c r="F163" s="69">
        <f t="shared" si="26"/>
        <v>5.9</v>
      </c>
      <c r="G163" s="167" t="str">
        <f t="shared" si="27"/>
        <v>A</v>
      </c>
      <c r="H163" s="98"/>
      <c r="I163" s="185" t="str">
        <f t="shared" si="28"/>
        <v>A</v>
      </c>
      <c r="J163" s="70">
        <f t="shared" si="29"/>
        <v>2.6623000000000001</v>
      </c>
      <c r="K163" s="70">
        <f t="shared" si="30"/>
        <v>2.9125999999999999</v>
      </c>
      <c r="L163" s="104">
        <f t="shared" si="31"/>
        <v>0.25029999999999974</v>
      </c>
      <c r="M163" s="120">
        <f t="shared" si="32"/>
        <v>9.4016451940051732E-2</v>
      </c>
    </row>
    <row r="164" spans="1:13" x14ac:dyDescent="0.25">
      <c r="A164" s="177" t="s">
        <v>141</v>
      </c>
      <c r="B164" s="58" t="str">
        <f t="shared" si="22"/>
        <v>DISORDERS OF LIVER EXCEPT MALIG,CIRR,ALC HEPA W CC</v>
      </c>
      <c r="C164" s="59">
        <f t="shared" si="23"/>
        <v>266</v>
      </c>
      <c r="D164" s="59">
        <f t="shared" si="24"/>
        <v>16479.91</v>
      </c>
      <c r="E164" s="59">
        <f t="shared" si="25"/>
        <v>9675.4500000000007</v>
      </c>
      <c r="F164" s="60">
        <f t="shared" si="26"/>
        <v>2.9</v>
      </c>
      <c r="G164" s="166" t="str">
        <f t="shared" si="27"/>
        <v>A</v>
      </c>
      <c r="H164" s="98"/>
      <c r="I164" s="184" t="str">
        <f t="shared" si="28"/>
        <v>A</v>
      </c>
      <c r="J164" s="24">
        <f t="shared" si="29"/>
        <v>0.89119999999999999</v>
      </c>
      <c r="K164" s="24">
        <f t="shared" si="30"/>
        <v>0.97070000000000001</v>
      </c>
      <c r="L164" s="103">
        <f t="shared" si="31"/>
        <v>7.9500000000000015E-2</v>
      </c>
      <c r="M164" s="119">
        <f t="shared" si="32"/>
        <v>8.9205565529622999E-2</v>
      </c>
    </row>
    <row r="165" spans="1:13" x14ac:dyDescent="0.25">
      <c r="A165" s="177" t="s">
        <v>878</v>
      </c>
      <c r="B165" s="58" t="str">
        <f t="shared" si="22"/>
        <v>FOOT PROCEDURES W/O CC/MCC</v>
      </c>
      <c r="C165" s="59">
        <f t="shared" si="23"/>
        <v>41</v>
      </c>
      <c r="D165" s="59">
        <f t="shared" si="24"/>
        <v>28186.6</v>
      </c>
      <c r="E165" s="59">
        <f t="shared" si="25"/>
        <v>13691.43</v>
      </c>
      <c r="F165" s="60">
        <f t="shared" si="26"/>
        <v>2.6</v>
      </c>
      <c r="G165" s="166" t="str">
        <f t="shared" si="27"/>
        <v>A</v>
      </c>
      <c r="H165" s="98"/>
      <c r="I165" s="184" t="str">
        <f t="shared" si="28"/>
        <v>A</v>
      </c>
      <c r="J165" s="24">
        <f t="shared" si="29"/>
        <v>1.5256000000000001</v>
      </c>
      <c r="K165" s="24">
        <f t="shared" si="30"/>
        <v>1.6603000000000001</v>
      </c>
      <c r="L165" s="103">
        <f t="shared" si="31"/>
        <v>0.13470000000000004</v>
      </c>
      <c r="M165" s="119">
        <f t="shared" si="32"/>
        <v>8.8293130571578421E-2</v>
      </c>
    </row>
    <row r="166" spans="1:13" x14ac:dyDescent="0.25">
      <c r="A166" s="177" t="s">
        <v>203</v>
      </c>
      <c r="B166" s="58" t="str">
        <f t="shared" si="22"/>
        <v>LUNG TRANSPLANT</v>
      </c>
      <c r="C166" s="59">
        <f t="shared" si="23"/>
        <v>0</v>
      </c>
      <c r="D166" s="59">
        <f t="shared" si="24"/>
        <v>0</v>
      </c>
      <c r="E166" s="59">
        <f t="shared" si="25"/>
        <v>0</v>
      </c>
      <c r="F166" s="60">
        <f t="shared" si="26"/>
        <v>16.7</v>
      </c>
      <c r="G166" s="166" t="str">
        <f t="shared" si="27"/>
        <v>Z</v>
      </c>
      <c r="H166" s="98"/>
      <c r="I166" s="184" t="str">
        <f t="shared" si="28"/>
        <v>Z</v>
      </c>
      <c r="J166" s="24">
        <f t="shared" si="29"/>
        <v>9.7870000000000008</v>
      </c>
      <c r="K166" s="24">
        <f t="shared" si="30"/>
        <v>10.651</v>
      </c>
      <c r="L166" s="103">
        <f t="shared" si="31"/>
        <v>0.86399999999999899</v>
      </c>
      <c r="M166" s="119">
        <f t="shared" si="32"/>
        <v>8.8280371921937148E-2</v>
      </c>
    </row>
    <row r="167" spans="1:13" x14ac:dyDescent="0.25">
      <c r="A167" s="177" t="s">
        <v>425</v>
      </c>
      <c r="B167" s="58" t="str">
        <f t="shared" si="22"/>
        <v>PULMONARY EMBOLISM W MCC</v>
      </c>
      <c r="C167" s="59">
        <f t="shared" si="23"/>
        <v>139</v>
      </c>
      <c r="D167" s="59">
        <f t="shared" si="24"/>
        <v>29054.89</v>
      </c>
      <c r="E167" s="59">
        <f t="shared" si="25"/>
        <v>18360.96</v>
      </c>
      <c r="F167" s="60">
        <f t="shared" si="26"/>
        <v>4.0999999999999996</v>
      </c>
      <c r="G167" s="166" t="str">
        <f t="shared" si="27"/>
        <v>A</v>
      </c>
      <c r="H167" s="98"/>
      <c r="I167" s="184" t="str">
        <f t="shared" si="28"/>
        <v>A</v>
      </c>
      <c r="J167" s="24">
        <f t="shared" si="29"/>
        <v>1.5729</v>
      </c>
      <c r="K167" s="24">
        <f t="shared" si="30"/>
        <v>1.7115</v>
      </c>
      <c r="L167" s="103">
        <f t="shared" si="31"/>
        <v>0.13860000000000006</v>
      </c>
      <c r="M167" s="119">
        <f t="shared" si="32"/>
        <v>8.8117489986648909E-2</v>
      </c>
    </row>
    <row r="168" spans="1:13" x14ac:dyDescent="0.25">
      <c r="A168" s="178" t="s">
        <v>690</v>
      </c>
      <c r="B168" s="67" t="str">
        <f t="shared" si="22"/>
        <v>POSTOPERATIVE OR POST-TRAUMATIC INFECTIONS W O.R. PROC W/O CC/MCC</v>
      </c>
      <c r="C168" s="68">
        <f t="shared" si="23"/>
        <v>21</v>
      </c>
      <c r="D168" s="68">
        <f t="shared" si="24"/>
        <v>26767.07</v>
      </c>
      <c r="E168" s="68">
        <f t="shared" si="25"/>
        <v>12003.04</v>
      </c>
      <c r="F168" s="69">
        <f t="shared" si="26"/>
        <v>4.4000000000000004</v>
      </c>
      <c r="G168" s="167" t="str">
        <f t="shared" si="27"/>
        <v>A</v>
      </c>
      <c r="H168" s="98"/>
      <c r="I168" s="185" t="str">
        <f t="shared" si="28"/>
        <v>A</v>
      </c>
      <c r="J168" s="70">
        <f t="shared" si="29"/>
        <v>1.4517</v>
      </c>
      <c r="K168" s="70">
        <f t="shared" si="30"/>
        <v>1.5766</v>
      </c>
      <c r="L168" s="104">
        <f t="shared" si="31"/>
        <v>0.12490000000000001</v>
      </c>
      <c r="M168" s="120">
        <f t="shared" si="32"/>
        <v>8.6037059998622309E-2</v>
      </c>
    </row>
    <row r="169" spans="1:13" x14ac:dyDescent="0.25">
      <c r="A169" s="177" t="s">
        <v>759</v>
      </c>
      <c r="B169" s="58" t="str">
        <f t="shared" si="22"/>
        <v>OTHER O.R. PROCEDURES FOR MULTIPLE SIGNIFICANT TRAUMA W/O CC/MCC</v>
      </c>
      <c r="C169" s="59">
        <f t="shared" si="23"/>
        <v>5</v>
      </c>
      <c r="D169" s="59">
        <f t="shared" si="24"/>
        <v>50082.400000000001</v>
      </c>
      <c r="E169" s="59">
        <f t="shared" si="25"/>
        <v>17441.91</v>
      </c>
      <c r="F169" s="60">
        <f t="shared" si="26"/>
        <v>3.8</v>
      </c>
      <c r="G169" s="166" t="str">
        <f t="shared" si="27"/>
        <v>M</v>
      </c>
      <c r="H169" s="98"/>
      <c r="I169" s="184" t="str">
        <f t="shared" si="28"/>
        <v>A</v>
      </c>
      <c r="J169" s="24">
        <f t="shared" si="29"/>
        <v>3.2376999999999998</v>
      </c>
      <c r="K169" s="24">
        <f t="shared" si="30"/>
        <v>3.5108000000000001</v>
      </c>
      <c r="L169" s="103">
        <f t="shared" si="31"/>
        <v>0.27310000000000034</v>
      </c>
      <c r="M169" s="119">
        <f t="shared" si="32"/>
        <v>8.4350001544306261E-2</v>
      </c>
    </row>
    <row r="170" spans="1:13" x14ac:dyDescent="0.25">
      <c r="A170" s="177" t="s">
        <v>202</v>
      </c>
      <c r="B170" s="58" t="str">
        <f t="shared" si="22"/>
        <v>LIVER TRANSPLANT W/O MCC</v>
      </c>
      <c r="C170" s="59">
        <f t="shared" si="23"/>
        <v>0</v>
      </c>
      <c r="D170" s="59">
        <f t="shared" si="24"/>
        <v>0</v>
      </c>
      <c r="E170" s="59">
        <f t="shared" si="25"/>
        <v>0</v>
      </c>
      <c r="F170" s="60">
        <f t="shared" si="26"/>
        <v>7.9</v>
      </c>
      <c r="G170" s="166" t="str">
        <f t="shared" si="27"/>
        <v>Z</v>
      </c>
      <c r="H170" s="98"/>
      <c r="I170" s="184" t="str">
        <f t="shared" si="28"/>
        <v>Z</v>
      </c>
      <c r="J170" s="24">
        <f t="shared" si="29"/>
        <v>4.4988000000000001</v>
      </c>
      <c r="K170" s="24">
        <f t="shared" si="30"/>
        <v>4.8654999999999999</v>
      </c>
      <c r="L170" s="103">
        <f t="shared" si="31"/>
        <v>0.3666999999999998</v>
      </c>
      <c r="M170" s="119">
        <f t="shared" si="32"/>
        <v>8.1510625055570329E-2</v>
      </c>
    </row>
    <row r="171" spans="1:13" x14ac:dyDescent="0.25">
      <c r="A171" s="177" t="s">
        <v>514</v>
      </c>
      <c r="B171" s="58" t="str">
        <f t="shared" si="22"/>
        <v>HEART FAILURE &amp; SHOCK W/O CC/MCC</v>
      </c>
      <c r="C171" s="59">
        <f t="shared" si="23"/>
        <v>70</v>
      </c>
      <c r="D171" s="59">
        <f t="shared" si="24"/>
        <v>14483.39</v>
      </c>
      <c r="E171" s="59">
        <f t="shared" si="25"/>
        <v>7363.13</v>
      </c>
      <c r="F171" s="60">
        <f t="shared" si="26"/>
        <v>2.5</v>
      </c>
      <c r="G171" s="166" t="str">
        <f t="shared" si="27"/>
        <v>A</v>
      </c>
      <c r="H171" s="98"/>
      <c r="I171" s="184" t="str">
        <f t="shared" si="28"/>
        <v>A</v>
      </c>
      <c r="J171" s="24">
        <f t="shared" si="29"/>
        <v>0.78949999999999998</v>
      </c>
      <c r="K171" s="24">
        <f t="shared" si="30"/>
        <v>0.85309999999999997</v>
      </c>
      <c r="L171" s="103">
        <f t="shared" si="31"/>
        <v>6.359999999999999E-2</v>
      </c>
      <c r="M171" s="119">
        <f t="shared" si="32"/>
        <v>8.055731475617478E-2</v>
      </c>
    </row>
    <row r="172" spans="1:13" x14ac:dyDescent="0.25">
      <c r="A172" s="177" t="s">
        <v>567</v>
      </c>
      <c r="B172" s="58" t="str">
        <f t="shared" si="22"/>
        <v>URINARY STONES W/O ESW LITHOTRIPSY W/O MCC</v>
      </c>
      <c r="C172" s="59">
        <f t="shared" si="23"/>
        <v>244</v>
      </c>
      <c r="D172" s="59">
        <f t="shared" si="24"/>
        <v>14463.12</v>
      </c>
      <c r="E172" s="59">
        <f t="shared" si="25"/>
        <v>7366.57</v>
      </c>
      <c r="F172" s="60">
        <f t="shared" si="26"/>
        <v>1.7</v>
      </c>
      <c r="G172" s="166" t="str">
        <f t="shared" si="27"/>
        <v>A</v>
      </c>
      <c r="H172" s="98"/>
      <c r="I172" s="184" t="str">
        <f t="shared" si="28"/>
        <v>A</v>
      </c>
      <c r="J172" s="24">
        <f t="shared" si="29"/>
        <v>0.78879999999999995</v>
      </c>
      <c r="K172" s="24">
        <f t="shared" si="30"/>
        <v>0.8518</v>
      </c>
      <c r="L172" s="103">
        <f t="shared" si="31"/>
        <v>6.3000000000000056E-2</v>
      </c>
      <c r="M172" s="119">
        <f t="shared" si="32"/>
        <v>7.9868154158215091E-2</v>
      </c>
    </row>
    <row r="173" spans="1:13" x14ac:dyDescent="0.25">
      <c r="A173" s="178" t="s">
        <v>877</v>
      </c>
      <c r="B173" s="67" t="str">
        <f t="shared" si="22"/>
        <v>FOOT PROCEDURES W CC</v>
      </c>
      <c r="C173" s="68">
        <f t="shared" si="23"/>
        <v>54</v>
      </c>
      <c r="D173" s="68">
        <f t="shared" si="24"/>
        <v>33883.49</v>
      </c>
      <c r="E173" s="68">
        <f t="shared" si="25"/>
        <v>17003.310000000001</v>
      </c>
      <c r="F173" s="69">
        <f t="shared" si="26"/>
        <v>5.4</v>
      </c>
      <c r="G173" s="167" t="str">
        <f t="shared" si="27"/>
        <v>A</v>
      </c>
      <c r="H173" s="98"/>
      <c r="I173" s="185" t="str">
        <f t="shared" si="28"/>
        <v>A</v>
      </c>
      <c r="J173" s="70">
        <f t="shared" si="29"/>
        <v>1.849</v>
      </c>
      <c r="K173" s="70">
        <f t="shared" si="30"/>
        <v>1.9959</v>
      </c>
      <c r="L173" s="104">
        <f t="shared" si="31"/>
        <v>0.14690000000000003</v>
      </c>
      <c r="M173" s="120">
        <f t="shared" si="32"/>
        <v>7.9448350459707967E-2</v>
      </c>
    </row>
    <row r="174" spans="1:13" x14ac:dyDescent="0.25">
      <c r="A174" s="177" t="s">
        <v>503</v>
      </c>
      <c r="B174" s="58" t="str">
        <f t="shared" si="22"/>
        <v>ACUTE MYOCARDIAL INFARCTION, DISCHARGED ALIVE W/O CC/MCC</v>
      </c>
      <c r="C174" s="59">
        <f t="shared" si="23"/>
        <v>150</v>
      </c>
      <c r="D174" s="59">
        <f t="shared" si="24"/>
        <v>21756.07</v>
      </c>
      <c r="E174" s="59">
        <f t="shared" si="25"/>
        <v>11885.67</v>
      </c>
      <c r="F174" s="60">
        <f t="shared" si="26"/>
        <v>2</v>
      </c>
      <c r="G174" s="166" t="str">
        <f t="shared" si="27"/>
        <v>A</v>
      </c>
      <c r="H174" s="98"/>
      <c r="I174" s="184" t="str">
        <f t="shared" si="28"/>
        <v>A</v>
      </c>
      <c r="J174" s="24">
        <f t="shared" si="29"/>
        <v>1.1873</v>
      </c>
      <c r="K174" s="24">
        <f t="shared" si="30"/>
        <v>1.2814000000000001</v>
      </c>
      <c r="L174" s="103">
        <f t="shared" si="31"/>
        <v>9.4100000000000072E-2</v>
      </c>
      <c r="M174" s="119">
        <f t="shared" si="32"/>
        <v>7.9255453550071644E-2</v>
      </c>
    </row>
    <row r="175" spans="1:13" x14ac:dyDescent="0.25">
      <c r="A175" s="177" t="s">
        <v>758</v>
      </c>
      <c r="B175" s="58" t="str">
        <f t="shared" si="22"/>
        <v>OTHER O.R. PROCEDURES FOR MULTIPLE SIGNIFICANT TRAUMA W CC</v>
      </c>
      <c r="C175" s="59">
        <f t="shared" si="23"/>
        <v>59</v>
      </c>
      <c r="D175" s="59">
        <f t="shared" si="24"/>
        <v>83081.38</v>
      </c>
      <c r="E175" s="59">
        <f t="shared" si="25"/>
        <v>37415.879999999997</v>
      </c>
      <c r="F175" s="60">
        <f t="shared" si="26"/>
        <v>6.7</v>
      </c>
      <c r="G175" s="166" t="str">
        <f t="shared" si="27"/>
        <v>A</v>
      </c>
      <c r="H175" s="98"/>
      <c r="I175" s="184" t="str">
        <f t="shared" si="28"/>
        <v>A</v>
      </c>
      <c r="J175" s="24">
        <f t="shared" si="29"/>
        <v>4.3475000000000001</v>
      </c>
      <c r="K175" s="24">
        <f t="shared" si="30"/>
        <v>4.6906999999999996</v>
      </c>
      <c r="L175" s="103">
        <f t="shared" si="31"/>
        <v>0.34319999999999951</v>
      </c>
      <c r="M175" s="119">
        <f t="shared" si="32"/>
        <v>7.8941920644048189E-2</v>
      </c>
    </row>
    <row r="176" spans="1:13" x14ac:dyDescent="0.25">
      <c r="A176" s="177" t="s">
        <v>478</v>
      </c>
      <c r="B176" s="58" t="str">
        <f t="shared" si="22"/>
        <v>CORONARY BYPASS W CARDIAC CATH W/O MCC</v>
      </c>
      <c r="C176" s="59">
        <f t="shared" si="23"/>
        <v>175</v>
      </c>
      <c r="D176" s="59">
        <f t="shared" si="24"/>
        <v>112914.68</v>
      </c>
      <c r="E176" s="59">
        <f t="shared" si="25"/>
        <v>31683.19</v>
      </c>
      <c r="F176" s="60">
        <f t="shared" si="26"/>
        <v>9</v>
      </c>
      <c r="G176" s="166" t="str">
        <f t="shared" si="27"/>
        <v>A</v>
      </c>
      <c r="H176" s="98"/>
      <c r="I176" s="184" t="str">
        <f t="shared" si="28"/>
        <v>A</v>
      </c>
      <c r="J176" s="24">
        <f t="shared" si="29"/>
        <v>6.1738</v>
      </c>
      <c r="K176" s="24">
        <f t="shared" si="30"/>
        <v>6.6509999999999998</v>
      </c>
      <c r="L176" s="103">
        <f t="shared" si="31"/>
        <v>0.47719999999999985</v>
      </c>
      <c r="M176" s="119">
        <f t="shared" si="32"/>
        <v>7.7294372995561869E-2</v>
      </c>
    </row>
    <row r="177" spans="1:13" x14ac:dyDescent="0.25">
      <c r="A177" s="177" t="s">
        <v>531</v>
      </c>
      <c r="B177" s="58" t="str">
        <f t="shared" si="22"/>
        <v>CARDIAC ARRHYTHMIA &amp; CONDUCTION DISORDERS W CC</v>
      </c>
      <c r="C177" s="59">
        <f t="shared" si="23"/>
        <v>411</v>
      </c>
      <c r="D177" s="59">
        <f t="shared" si="24"/>
        <v>14748</v>
      </c>
      <c r="E177" s="59">
        <f t="shared" si="25"/>
        <v>8351.91</v>
      </c>
      <c r="F177" s="60">
        <f t="shared" si="26"/>
        <v>2.4</v>
      </c>
      <c r="G177" s="166" t="str">
        <f t="shared" si="27"/>
        <v>A</v>
      </c>
      <c r="H177" s="98"/>
      <c r="I177" s="184" t="str">
        <f t="shared" si="28"/>
        <v>A</v>
      </c>
      <c r="J177" s="24">
        <f t="shared" si="29"/>
        <v>0.80640000000000001</v>
      </c>
      <c r="K177" s="24">
        <f t="shared" si="30"/>
        <v>0.86870000000000003</v>
      </c>
      <c r="L177" s="103">
        <f t="shared" si="31"/>
        <v>6.2300000000000022E-2</v>
      </c>
      <c r="M177" s="119">
        <f t="shared" si="32"/>
        <v>7.7256944444444475E-2</v>
      </c>
    </row>
    <row r="178" spans="1:13" x14ac:dyDescent="0.25">
      <c r="A178" s="178" t="s">
        <v>689</v>
      </c>
      <c r="B178" s="67" t="str">
        <f t="shared" si="22"/>
        <v>POSTOPERATIVE OR POST-TRAUMATIC INFECTIONS W O.R. PROC W CC</v>
      </c>
      <c r="C178" s="68">
        <f t="shared" si="23"/>
        <v>108</v>
      </c>
      <c r="D178" s="68">
        <f t="shared" si="24"/>
        <v>34744.18</v>
      </c>
      <c r="E178" s="68">
        <f t="shared" si="25"/>
        <v>23100.18</v>
      </c>
      <c r="F178" s="69">
        <f t="shared" si="26"/>
        <v>5.2</v>
      </c>
      <c r="G178" s="167" t="str">
        <f t="shared" si="27"/>
        <v>A</v>
      </c>
      <c r="H178" s="98"/>
      <c r="I178" s="185" t="str">
        <f t="shared" si="28"/>
        <v>A</v>
      </c>
      <c r="J178" s="70">
        <f t="shared" si="29"/>
        <v>1.8647</v>
      </c>
      <c r="K178" s="70">
        <f t="shared" si="30"/>
        <v>2.0085000000000002</v>
      </c>
      <c r="L178" s="104">
        <f t="shared" si="31"/>
        <v>0.14380000000000015</v>
      </c>
      <c r="M178" s="120">
        <f t="shared" si="32"/>
        <v>7.7116962514077417E-2</v>
      </c>
    </row>
    <row r="179" spans="1:13" x14ac:dyDescent="0.25">
      <c r="A179" s="177" t="s">
        <v>378</v>
      </c>
      <c r="B179" s="58" t="str">
        <f t="shared" si="22"/>
        <v>HEADACHES W/O MCC</v>
      </c>
      <c r="C179" s="59">
        <f t="shared" si="23"/>
        <v>188</v>
      </c>
      <c r="D179" s="59">
        <f t="shared" si="24"/>
        <v>12761.16</v>
      </c>
      <c r="E179" s="59">
        <f t="shared" si="25"/>
        <v>7503.82</v>
      </c>
      <c r="F179" s="60">
        <f t="shared" si="26"/>
        <v>1.8</v>
      </c>
      <c r="G179" s="166" t="str">
        <f t="shared" si="27"/>
        <v>AO</v>
      </c>
      <c r="H179" s="98"/>
      <c r="I179" s="184" t="str">
        <f t="shared" si="28"/>
        <v>A</v>
      </c>
      <c r="J179" s="24">
        <f t="shared" si="29"/>
        <v>0.67589999999999995</v>
      </c>
      <c r="K179" s="24">
        <f t="shared" si="30"/>
        <v>0.72770000000000001</v>
      </c>
      <c r="L179" s="103">
        <f t="shared" si="31"/>
        <v>5.1800000000000068E-2</v>
      </c>
      <c r="M179" s="119">
        <f t="shared" si="32"/>
        <v>7.6638555999408303E-2</v>
      </c>
    </row>
    <row r="180" spans="1:13" x14ac:dyDescent="0.25">
      <c r="A180" s="177" t="s">
        <v>377</v>
      </c>
      <c r="B180" s="58" t="str">
        <f t="shared" si="22"/>
        <v>HEADACHES W MCC</v>
      </c>
      <c r="C180" s="59">
        <f t="shared" si="23"/>
        <v>10</v>
      </c>
      <c r="D180" s="59">
        <f t="shared" si="24"/>
        <v>12836.52</v>
      </c>
      <c r="E180" s="59">
        <f t="shared" si="25"/>
        <v>4521.66</v>
      </c>
      <c r="F180" s="60">
        <f t="shared" si="26"/>
        <v>1.7</v>
      </c>
      <c r="G180" s="166" t="str">
        <f t="shared" si="27"/>
        <v>AO</v>
      </c>
      <c r="H180" s="98"/>
      <c r="I180" s="184" t="str">
        <f t="shared" si="28"/>
        <v>A</v>
      </c>
      <c r="J180" s="24">
        <f t="shared" si="29"/>
        <v>1.1214999999999999</v>
      </c>
      <c r="K180" s="24">
        <f t="shared" si="30"/>
        <v>1.2073</v>
      </c>
      <c r="L180" s="103">
        <f t="shared" si="31"/>
        <v>8.5800000000000098E-2</v>
      </c>
      <c r="M180" s="119">
        <f t="shared" si="32"/>
        <v>7.6504681230494961E-2</v>
      </c>
    </row>
    <row r="181" spans="1:13" x14ac:dyDescent="0.25">
      <c r="A181" s="177" t="s">
        <v>718</v>
      </c>
      <c r="B181" s="58" t="str">
        <f t="shared" si="22"/>
        <v>WOUND DEBRIDEMENTS FOR INJURIES W/O CC/MCC</v>
      </c>
      <c r="C181" s="59">
        <f t="shared" si="23"/>
        <v>10</v>
      </c>
      <c r="D181" s="59">
        <f t="shared" si="24"/>
        <v>20393.560000000001</v>
      </c>
      <c r="E181" s="59">
        <f t="shared" si="25"/>
        <v>8201.31</v>
      </c>
      <c r="F181" s="60">
        <f t="shared" si="26"/>
        <v>3.3</v>
      </c>
      <c r="G181" s="166" t="str">
        <f t="shared" si="27"/>
        <v>A</v>
      </c>
      <c r="H181" s="98"/>
      <c r="I181" s="184" t="str">
        <f t="shared" si="28"/>
        <v>A</v>
      </c>
      <c r="J181" s="24">
        <f t="shared" si="29"/>
        <v>1.1158999999999999</v>
      </c>
      <c r="K181" s="24">
        <f t="shared" si="30"/>
        <v>1.2012</v>
      </c>
      <c r="L181" s="103">
        <f t="shared" si="31"/>
        <v>8.5300000000000153E-2</v>
      </c>
      <c r="M181" s="119">
        <f t="shared" si="32"/>
        <v>7.6440541267138784E-2</v>
      </c>
    </row>
    <row r="182" spans="1:13" x14ac:dyDescent="0.25">
      <c r="A182" s="177" t="s">
        <v>595</v>
      </c>
      <c r="B182" s="58" t="str">
        <f t="shared" si="22"/>
        <v>MAJOR GASTROINTESTINAL DISORDERS &amp; PERITONEAL INFECTIONS W CC</v>
      </c>
      <c r="C182" s="59">
        <f t="shared" si="23"/>
        <v>185</v>
      </c>
      <c r="D182" s="59">
        <f t="shared" si="24"/>
        <v>18526.61</v>
      </c>
      <c r="E182" s="59">
        <f t="shared" si="25"/>
        <v>12191.94</v>
      </c>
      <c r="F182" s="60">
        <f t="shared" si="26"/>
        <v>3.5</v>
      </c>
      <c r="G182" s="166" t="str">
        <f t="shared" si="27"/>
        <v>A</v>
      </c>
      <c r="H182" s="98"/>
      <c r="I182" s="184" t="str">
        <f t="shared" si="28"/>
        <v>A</v>
      </c>
      <c r="J182" s="24">
        <f t="shared" si="29"/>
        <v>0.97130000000000005</v>
      </c>
      <c r="K182" s="24">
        <f t="shared" si="30"/>
        <v>1.0443</v>
      </c>
      <c r="L182" s="103">
        <f t="shared" si="31"/>
        <v>7.2999999999999954E-2</v>
      </c>
      <c r="M182" s="119">
        <f t="shared" si="32"/>
        <v>7.5157006074333316E-2</v>
      </c>
    </row>
    <row r="183" spans="1:13" x14ac:dyDescent="0.25">
      <c r="A183" s="187" t="s">
        <v>780</v>
      </c>
      <c r="B183" s="67" t="str">
        <f t="shared" ref="B183:B246" si="33">VLOOKUP($A183, DRG_Tab, 2, FALSE)</f>
        <v>Level III: Prematurity W/O Major Problems</v>
      </c>
      <c r="C183" s="68">
        <f t="shared" ref="C183:C246" si="34">VLOOKUP($A183, DRG_Tab, 9, FALSE)</f>
        <v>316</v>
      </c>
      <c r="D183" s="68">
        <f t="shared" ref="D183:D246" si="35">VLOOKUP($A183, DRG_Tab, 10, FALSE)</f>
        <v>20441.32</v>
      </c>
      <c r="E183" s="68">
        <f t="shared" ref="E183:E246" si="36">VLOOKUP($A183, DRG_Tab, 11, FALSE)</f>
        <v>20748.39</v>
      </c>
      <c r="F183" s="69">
        <f t="shared" ref="F183:F246" si="37">ROUND(VLOOKUP($A183, DRG_Tab, 14, FALSE), 1)</f>
        <v>4.9000000000000004</v>
      </c>
      <c r="G183" s="167" t="str">
        <f t="shared" ref="G183:G246" si="38">VLOOKUP($A183, DRG_Tab, 18, FALSE)</f>
        <v>A</v>
      </c>
      <c r="H183" s="98"/>
      <c r="I183" s="185" t="str">
        <f t="shared" ref="I183:I246" si="39">VLOOKUP($A183, DRG_Tab, 20, FALSE)</f>
        <v>A</v>
      </c>
      <c r="J183" s="70">
        <f t="shared" ref="J183:J246" si="40">VLOOKUP($A183, DRG_Tab, 21, FALSE)</f>
        <v>1.121</v>
      </c>
      <c r="K183" s="70">
        <f t="shared" ref="K183:K246" si="41">VLOOKUP($A183, DRG_Tab, 22, FALSE)</f>
        <v>1.2040999999999999</v>
      </c>
      <c r="L183" s="104">
        <f t="shared" ref="L183:L246" si="42">IF(J183&lt;&gt;"", IF(K183&lt;&gt;"", K183-J183, ""), "")</f>
        <v>8.3099999999999952E-2</v>
      </c>
      <c r="M183" s="120">
        <f t="shared" ref="M183:M246" si="43">IF(L183="", "", L183/J183)</f>
        <v>7.4130240856378191E-2</v>
      </c>
    </row>
    <row r="184" spans="1:13" x14ac:dyDescent="0.25">
      <c r="A184" s="177" t="s">
        <v>845</v>
      </c>
      <c r="B184" s="58" t="str">
        <f t="shared" si="33"/>
        <v>STOMACH, ESOPHAGEAL &amp; DUODENAL PROC W/O CC/MCC</v>
      </c>
      <c r="C184" s="59">
        <f t="shared" si="34"/>
        <v>125</v>
      </c>
      <c r="D184" s="59">
        <f t="shared" si="35"/>
        <v>25694.63</v>
      </c>
      <c r="E184" s="59">
        <f t="shared" si="36"/>
        <v>12990.56</v>
      </c>
      <c r="F184" s="60">
        <f t="shared" si="37"/>
        <v>2.2999999999999998</v>
      </c>
      <c r="G184" s="166" t="str">
        <f t="shared" si="38"/>
        <v>A</v>
      </c>
      <c r="H184" s="98"/>
      <c r="I184" s="184" t="str">
        <f t="shared" si="39"/>
        <v>A</v>
      </c>
      <c r="J184" s="24">
        <f t="shared" si="40"/>
        <v>1.4097999999999999</v>
      </c>
      <c r="K184" s="24">
        <f t="shared" si="41"/>
        <v>1.5136000000000001</v>
      </c>
      <c r="L184" s="103">
        <f t="shared" si="42"/>
        <v>0.10380000000000011</v>
      </c>
      <c r="M184" s="119">
        <f t="shared" si="43"/>
        <v>7.3627464888636765E-2</v>
      </c>
    </row>
    <row r="185" spans="1:13" x14ac:dyDescent="0.25">
      <c r="A185" s="177" t="s">
        <v>182</v>
      </c>
      <c r="B185" s="58" t="str">
        <f t="shared" si="33"/>
        <v>BIOPSIES OF MUSCULOSKELETAL SYSTEM &amp; CONNECTIVE TISSUE W CC</v>
      </c>
      <c r="C185" s="59">
        <f t="shared" si="34"/>
        <v>71</v>
      </c>
      <c r="D185" s="59">
        <f t="shared" si="35"/>
        <v>44362.26</v>
      </c>
      <c r="E185" s="59">
        <f t="shared" si="36"/>
        <v>18405.55</v>
      </c>
      <c r="F185" s="60">
        <f t="shared" si="37"/>
        <v>6.8</v>
      </c>
      <c r="G185" s="166" t="str">
        <f t="shared" si="38"/>
        <v>A</v>
      </c>
      <c r="H185" s="98"/>
      <c r="I185" s="184" t="str">
        <f t="shared" si="39"/>
        <v>A</v>
      </c>
      <c r="J185" s="24">
        <f t="shared" si="40"/>
        <v>2.4340000000000002</v>
      </c>
      <c r="K185" s="24">
        <f t="shared" si="41"/>
        <v>2.613</v>
      </c>
      <c r="L185" s="103">
        <f t="shared" si="42"/>
        <v>0.17899999999999983</v>
      </c>
      <c r="M185" s="119">
        <f t="shared" si="43"/>
        <v>7.3541495480690139E-2</v>
      </c>
    </row>
    <row r="186" spans="1:13" x14ac:dyDescent="0.25">
      <c r="A186" s="177" t="s">
        <v>481</v>
      </c>
      <c r="B186" s="58" t="str">
        <f t="shared" si="33"/>
        <v>AMPUTATION FOR CIRC SYS DISORDERS EXC UPPER LIMB &amp; TOE W MCC</v>
      </c>
      <c r="C186" s="59">
        <f t="shared" si="34"/>
        <v>13</v>
      </c>
      <c r="D186" s="59">
        <f t="shared" si="35"/>
        <v>112840.24</v>
      </c>
      <c r="E186" s="59">
        <f t="shared" si="36"/>
        <v>54023.21</v>
      </c>
      <c r="F186" s="60">
        <f t="shared" si="37"/>
        <v>13.2</v>
      </c>
      <c r="G186" s="166" t="str">
        <f t="shared" si="38"/>
        <v>A</v>
      </c>
      <c r="H186" s="98"/>
      <c r="I186" s="184" t="str">
        <f t="shared" si="39"/>
        <v>A</v>
      </c>
      <c r="J186" s="24">
        <f t="shared" si="40"/>
        <v>5.3978999999999999</v>
      </c>
      <c r="K186" s="24">
        <f t="shared" si="41"/>
        <v>5.7878999999999996</v>
      </c>
      <c r="L186" s="103">
        <f t="shared" si="42"/>
        <v>0.38999999999999968</v>
      </c>
      <c r="M186" s="119">
        <f t="shared" si="43"/>
        <v>7.2250319568721105E-2</v>
      </c>
    </row>
    <row r="187" spans="1:13" x14ac:dyDescent="0.25">
      <c r="A187" s="177" t="s">
        <v>685</v>
      </c>
      <c r="B187" s="58" t="str">
        <f t="shared" si="33"/>
        <v>INFECTIOUS &amp; PARASITIC DISEASES W O.R. PROCEDURE W MCC</v>
      </c>
      <c r="C187" s="59">
        <f t="shared" si="34"/>
        <v>572</v>
      </c>
      <c r="D187" s="59">
        <f t="shared" si="35"/>
        <v>107279.67</v>
      </c>
      <c r="E187" s="59">
        <f t="shared" si="36"/>
        <v>73461.64</v>
      </c>
      <c r="F187" s="60">
        <f t="shared" si="37"/>
        <v>12.3</v>
      </c>
      <c r="G187" s="166" t="str">
        <f t="shared" si="38"/>
        <v>A</v>
      </c>
      <c r="H187" s="98"/>
      <c r="I187" s="184" t="str">
        <f t="shared" si="39"/>
        <v>A</v>
      </c>
      <c r="J187" s="24">
        <f t="shared" si="40"/>
        <v>5.3926999999999996</v>
      </c>
      <c r="K187" s="24">
        <f t="shared" si="41"/>
        <v>5.7727000000000004</v>
      </c>
      <c r="L187" s="103">
        <f t="shared" si="42"/>
        <v>0.38000000000000078</v>
      </c>
      <c r="M187" s="119">
        <f t="shared" si="43"/>
        <v>7.0465629462050705E-2</v>
      </c>
    </row>
    <row r="188" spans="1:13" x14ac:dyDescent="0.25">
      <c r="A188" s="178" t="s">
        <v>607</v>
      </c>
      <c r="B188" s="67" t="str">
        <f t="shared" si="33"/>
        <v>UTERINE &amp; ADNEXA PROC FOR NON-MALIGNANCY W/O CC/MCC</v>
      </c>
      <c r="C188" s="68">
        <f t="shared" si="34"/>
        <v>402</v>
      </c>
      <c r="D188" s="68">
        <f t="shared" si="35"/>
        <v>20683.68</v>
      </c>
      <c r="E188" s="68">
        <f t="shared" si="36"/>
        <v>8366.0499999999993</v>
      </c>
      <c r="F188" s="69">
        <f t="shared" si="37"/>
        <v>1.7</v>
      </c>
      <c r="G188" s="167" t="str">
        <f t="shared" si="38"/>
        <v>A</v>
      </c>
      <c r="H188" s="98"/>
      <c r="I188" s="185" t="str">
        <f t="shared" si="39"/>
        <v>A</v>
      </c>
      <c r="J188" s="70">
        <f t="shared" si="40"/>
        <v>1.1322000000000001</v>
      </c>
      <c r="K188" s="70">
        <f t="shared" si="41"/>
        <v>1.2115</v>
      </c>
      <c r="L188" s="104">
        <f t="shared" si="42"/>
        <v>7.9299999999999926E-2</v>
      </c>
      <c r="M188" s="120">
        <f t="shared" si="43"/>
        <v>7.0040628864158211E-2</v>
      </c>
    </row>
    <row r="189" spans="1:13" x14ac:dyDescent="0.25">
      <c r="A189" s="177" t="s">
        <v>744</v>
      </c>
      <c r="B189" s="58" t="str">
        <f t="shared" si="33"/>
        <v>NON-EXTENSIVE BURNS</v>
      </c>
      <c r="C189" s="59">
        <f t="shared" si="34"/>
        <v>43</v>
      </c>
      <c r="D189" s="59">
        <f t="shared" si="35"/>
        <v>31707.39</v>
      </c>
      <c r="E189" s="59">
        <f t="shared" si="36"/>
        <v>27701.05</v>
      </c>
      <c r="F189" s="60">
        <f t="shared" si="37"/>
        <v>3.3</v>
      </c>
      <c r="G189" s="166" t="str">
        <f t="shared" si="38"/>
        <v>A</v>
      </c>
      <c r="H189" s="98"/>
      <c r="I189" s="184" t="str">
        <f t="shared" si="39"/>
        <v>A</v>
      </c>
      <c r="J189" s="24">
        <f t="shared" si="40"/>
        <v>1.5621</v>
      </c>
      <c r="K189" s="24">
        <f t="shared" si="41"/>
        <v>1.6713</v>
      </c>
      <c r="L189" s="103">
        <f t="shared" si="42"/>
        <v>0.10919999999999996</v>
      </c>
      <c r="M189" s="119">
        <f t="shared" si="43"/>
        <v>6.9905895909352769E-2</v>
      </c>
    </row>
    <row r="190" spans="1:13" x14ac:dyDescent="0.25">
      <c r="A190" s="177" t="s">
        <v>736</v>
      </c>
      <c r="B190" s="58" t="str">
        <f t="shared" si="33"/>
        <v>EXTENSIVE BURNS OR FULL THICKNESS BURNS W MV &gt;96 HRS W SKIN GRAFT</v>
      </c>
      <c r="C190" s="59">
        <f t="shared" si="34"/>
        <v>2</v>
      </c>
      <c r="D190" s="59">
        <f t="shared" si="35"/>
        <v>481571.21</v>
      </c>
      <c r="E190" s="59">
        <f t="shared" si="36"/>
        <v>327820.67</v>
      </c>
      <c r="F190" s="60">
        <f t="shared" si="37"/>
        <v>22.2</v>
      </c>
      <c r="G190" s="166" t="str">
        <f t="shared" si="38"/>
        <v>M</v>
      </c>
      <c r="H190" s="98"/>
      <c r="I190" s="184" t="str">
        <f t="shared" si="39"/>
        <v>M</v>
      </c>
      <c r="J190" s="24">
        <f t="shared" si="40"/>
        <v>20.3689</v>
      </c>
      <c r="K190" s="24">
        <f t="shared" si="41"/>
        <v>21.758800000000001</v>
      </c>
      <c r="L190" s="103">
        <f t="shared" si="42"/>
        <v>1.3899000000000008</v>
      </c>
      <c r="M190" s="119">
        <f t="shared" si="43"/>
        <v>6.8236379971427064E-2</v>
      </c>
    </row>
    <row r="191" spans="1:13" x14ac:dyDescent="0.25">
      <c r="A191" s="177" t="s">
        <v>346</v>
      </c>
      <c r="B191" s="58" t="str">
        <f t="shared" si="33"/>
        <v>PELVIC EVISCERATION, RAD HYSTERECTOMY &amp; RAD VULVECTOMY W CC/MCC</v>
      </c>
      <c r="C191" s="59">
        <f t="shared" si="34"/>
        <v>14</v>
      </c>
      <c r="D191" s="59">
        <f t="shared" si="35"/>
        <v>42092.76</v>
      </c>
      <c r="E191" s="59">
        <f t="shared" si="36"/>
        <v>9286.42</v>
      </c>
      <c r="F191" s="60">
        <f t="shared" si="37"/>
        <v>5.2</v>
      </c>
      <c r="G191" s="166" t="str">
        <f t="shared" si="38"/>
        <v>A</v>
      </c>
      <c r="H191" s="98"/>
      <c r="I191" s="184" t="str">
        <f t="shared" si="39"/>
        <v>A</v>
      </c>
      <c r="J191" s="24">
        <f t="shared" si="40"/>
        <v>2.3233999999999999</v>
      </c>
      <c r="K191" s="24">
        <f t="shared" si="41"/>
        <v>2.4792999999999998</v>
      </c>
      <c r="L191" s="103">
        <f t="shared" si="42"/>
        <v>0.15589999999999993</v>
      </c>
      <c r="M191" s="119">
        <f t="shared" si="43"/>
        <v>6.7099939743479359E-2</v>
      </c>
    </row>
    <row r="192" spans="1:13" x14ac:dyDescent="0.25">
      <c r="A192" s="177" t="s">
        <v>112</v>
      </c>
      <c r="B192" s="58" t="str">
        <f t="shared" si="33"/>
        <v>CHOLECYSTECTOMY W C.D.E. W MCC</v>
      </c>
      <c r="C192" s="59">
        <f t="shared" si="34"/>
        <v>0</v>
      </c>
      <c r="D192" s="59">
        <f t="shared" si="35"/>
        <v>0</v>
      </c>
      <c r="E192" s="59">
        <f t="shared" si="36"/>
        <v>0</v>
      </c>
      <c r="F192" s="60">
        <f t="shared" si="37"/>
        <v>8.3000000000000007</v>
      </c>
      <c r="G192" s="166" t="str">
        <f t="shared" si="38"/>
        <v>M</v>
      </c>
      <c r="H192" s="98"/>
      <c r="I192" s="184" t="str">
        <f t="shared" si="39"/>
        <v>M</v>
      </c>
      <c r="J192" s="24">
        <f t="shared" si="40"/>
        <v>5.1966000000000001</v>
      </c>
      <c r="K192" s="24">
        <f t="shared" si="41"/>
        <v>5.5412999999999997</v>
      </c>
      <c r="L192" s="103">
        <f t="shared" si="42"/>
        <v>0.34469999999999956</v>
      </c>
      <c r="M192" s="119">
        <f t="shared" si="43"/>
        <v>6.6331832351922332E-2</v>
      </c>
    </row>
    <row r="193" spans="1:13" x14ac:dyDescent="0.25">
      <c r="A193" s="178" t="s">
        <v>859</v>
      </c>
      <c r="B193" s="67" t="str">
        <f t="shared" si="33"/>
        <v>APPENDECTOMY W/O COMPLICATED PRINCIPAL DIAG W CC</v>
      </c>
      <c r="C193" s="68">
        <f t="shared" si="34"/>
        <v>39</v>
      </c>
      <c r="D193" s="68">
        <f t="shared" si="35"/>
        <v>28188.02</v>
      </c>
      <c r="E193" s="68">
        <f t="shared" si="36"/>
        <v>8176.13</v>
      </c>
      <c r="F193" s="69">
        <f t="shared" si="37"/>
        <v>2.7</v>
      </c>
      <c r="G193" s="167" t="str">
        <f t="shared" si="38"/>
        <v>A</v>
      </c>
      <c r="H193" s="98"/>
      <c r="I193" s="185" t="str">
        <f t="shared" si="39"/>
        <v>A</v>
      </c>
      <c r="J193" s="70">
        <f t="shared" si="40"/>
        <v>1.5570999999999999</v>
      </c>
      <c r="K193" s="70">
        <f t="shared" si="41"/>
        <v>1.6603000000000001</v>
      </c>
      <c r="L193" s="104">
        <f t="shared" si="42"/>
        <v>0.10320000000000018</v>
      </c>
      <c r="M193" s="120">
        <f t="shared" si="43"/>
        <v>6.6277053496885355E-2</v>
      </c>
    </row>
    <row r="194" spans="1:13" x14ac:dyDescent="0.25">
      <c r="A194" s="177" t="s">
        <v>732</v>
      </c>
      <c r="B194" s="58" t="str">
        <f t="shared" si="33"/>
        <v>COMPLICATIONS OF TREATMENT W CC</v>
      </c>
      <c r="C194" s="59">
        <f t="shared" si="34"/>
        <v>95</v>
      </c>
      <c r="D194" s="59">
        <f t="shared" si="35"/>
        <v>16909.45</v>
      </c>
      <c r="E194" s="59">
        <f t="shared" si="36"/>
        <v>11041.45</v>
      </c>
      <c r="F194" s="60">
        <f t="shared" si="37"/>
        <v>3</v>
      </c>
      <c r="G194" s="166" t="str">
        <f t="shared" si="38"/>
        <v>A</v>
      </c>
      <c r="H194" s="98"/>
      <c r="I194" s="184" t="str">
        <f t="shared" si="39"/>
        <v>A</v>
      </c>
      <c r="J194" s="24">
        <f t="shared" si="40"/>
        <v>0.93430000000000002</v>
      </c>
      <c r="K194" s="24">
        <f t="shared" si="41"/>
        <v>0.99609999999999999</v>
      </c>
      <c r="L194" s="103">
        <f t="shared" si="42"/>
        <v>6.1799999999999966E-2</v>
      </c>
      <c r="M194" s="119">
        <f t="shared" si="43"/>
        <v>6.6145777587498622E-2</v>
      </c>
    </row>
    <row r="195" spans="1:13" x14ac:dyDescent="0.25">
      <c r="A195" s="177" t="s">
        <v>723</v>
      </c>
      <c r="B195" s="58" t="str">
        <f t="shared" si="33"/>
        <v>OTHER O.R. PROCEDURES FOR INJURIES W CC</v>
      </c>
      <c r="C195" s="59">
        <f t="shared" si="34"/>
        <v>87</v>
      </c>
      <c r="D195" s="59">
        <f t="shared" si="35"/>
        <v>34604.410000000003</v>
      </c>
      <c r="E195" s="59">
        <f t="shared" si="36"/>
        <v>14503.19</v>
      </c>
      <c r="F195" s="60">
        <f t="shared" si="37"/>
        <v>3.4</v>
      </c>
      <c r="G195" s="166" t="str">
        <f t="shared" si="38"/>
        <v>A</v>
      </c>
      <c r="H195" s="98"/>
      <c r="I195" s="184" t="str">
        <f t="shared" si="39"/>
        <v>A</v>
      </c>
      <c r="J195" s="24">
        <f t="shared" si="40"/>
        <v>1.9121999999999999</v>
      </c>
      <c r="K195" s="24">
        <f t="shared" si="41"/>
        <v>2.0381</v>
      </c>
      <c r="L195" s="103">
        <f t="shared" si="42"/>
        <v>0.12590000000000012</v>
      </c>
      <c r="M195" s="119">
        <f t="shared" si="43"/>
        <v>6.5840393264302965E-2</v>
      </c>
    </row>
    <row r="196" spans="1:13" x14ac:dyDescent="0.25">
      <c r="A196" s="177" t="s">
        <v>653</v>
      </c>
      <c r="B196" s="58" t="str">
        <f t="shared" si="33"/>
        <v>RED BLOOD CELL DISORDERS W/O MCC</v>
      </c>
      <c r="C196" s="59">
        <f t="shared" si="34"/>
        <v>263</v>
      </c>
      <c r="D196" s="59">
        <f t="shared" si="35"/>
        <v>16216.54</v>
      </c>
      <c r="E196" s="59">
        <f t="shared" si="36"/>
        <v>9461.76</v>
      </c>
      <c r="F196" s="60">
        <f t="shared" si="37"/>
        <v>2.4</v>
      </c>
      <c r="G196" s="166" t="str">
        <f t="shared" si="38"/>
        <v>A</v>
      </c>
      <c r="H196" s="98"/>
      <c r="I196" s="184" t="str">
        <f t="shared" si="39"/>
        <v>A</v>
      </c>
      <c r="J196" s="24">
        <f t="shared" si="40"/>
        <v>0.89639999999999997</v>
      </c>
      <c r="K196" s="24">
        <f t="shared" si="41"/>
        <v>0.95520000000000005</v>
      </c>
      <c r="L196" s="103">
        <f t="shared" si="42"/>
        <v>5.8800000000000074E-2</v>
      </c>
      <c r="M196" s="119">
        <f t="shared" si="43"/>
        <v>6.5595716198125917E-2</v>
      </c>
    </row>
    <row r="197" spans="1:13" x14ac:dyDescent="0.25">
      <c r="A197" s="177" t="s">
        <v>120</v>
      </c>
      <c r="B197" s="58" t="str">
        <f t="shared" si="33"/>
        <v>LAPAROSCOPIC CHOLECYSTECTOMY W/O C.D.E. W/O CC/MCC</v>
      </c>
      <c r="C197" s="59">
        <f t="shared" si="34"/>
        <v>265</v>
      </c>
      <c r="D197" s="59">
        <f t="shared" si="35"/>
        <v>25338.05</v>
      </c>
      <c r="E197" s="59">
        <f t="shared" si="36"/>
        <v>9296.93</v>
      </c>
      <c r="F197" s="60">
        <f t="shared" si="37"/>
        <v>2.2000000000000002</v>
      </c>
      <c r="G197" s="166" t="str">
        <f t="shared" si="38"/>
        <v>A</v>
      </c>
      <c r="H197" s="98"/>
      <c r="I197" s="184" t="str">
        <f t="shared" si="39"/>
        <v>A</v>
      </c>
      <c r="J197" s="24">
        <f t="shared" si="40"/>
        <v>1.4006000000000001</v>
      </c>
      <c r="K197" s="24">
        <f t="shared" si="41"/>
        <v>1.4923999999999999</v>
      </c>
      <c r="L197" s="103">
        <f t="shared" si="42"/>
        <v>9.1799999999999882E-2</v>
      </c>
      <c r="M197" s="119">
        <f t="shared" si="43"/>
        <v>6.5543338569184553E-2</v>
      </c>
    </row>
    <row r="198" spans="1:13" x14ac:dyDescent="0.25">
      <c r="A198" s="178" t="s">
        <v>650</v>
      </c>
      <c r="B198" s="67" t="str">
        <f t="shared" si="33"/>
        <v>MAJOR HEMATOL/IMMUN DIAG EXC SICKLE CELL CRISIS &amp; COAGUL W CC</v>
      </c>
      <c r="C198" s="68">
        <f t="shared" si="34"/>
        <v>166</v>
      </c>
      <c r="D198" s="68">
        <f t="shared" si="35"/>
        <v>20297.05</v>
      </c>
      <c r="E198" s="68">
        <f t="shared" si="36"/>
        <v>15964.44</v>
      </c>
      <c r="F198" s="69">
        <f t="shared" si="37"/>
        <v>3.5</v>
      </c>
      <c r="G198" s="167" t="str">
        <f t="shared" si="38"/>
        <v>A</v>
      </c>
      <c r="H198" s="98"/>
      <c r="I198" s="185" t="str">
        <f t="shared" si="39"/>
        <v>A</v>
      </c>
      <c r="J198" s="70">
        <f t="shared" si="40"/>
        <v>1.1207</v>
      </c>
      <c r="K198" s="70">
        <f t="shared" si="41"/>
        <v>1.1930000000000001</v>
      </c>
      <c r="L198" s="104">
        <f t="shared" si="42"/>
        <v>7.2300000000000031E-2</v>
      </c>
      <c r="M198" s="120">
        <f t="shared" si="43"/>
        <v>6.4513250646917125E-2</v>
      </c>
    </row>
    <row r="199" spans="1:13" x14ac:dyDescent="0.25">
      <c r="A199" s="177" t="s">
        <v>852</v>
      </c>
      <c r="B199" s="58" t="str">
        <f t="shared" si="33"/>
        <v>PERITONEAL ADHESIOLYSIS W MCC</v>
      </c>
      <c r="C199" s="59">
        <f t="shared" si="34"/>
        <v>22</v>
      </c>
      <c r="D199" s="59">
        <f t="shared" si="35"/>
        <v>75325.850000000006</v>
      </c>
      <c r="E199" s="59">
        <f t="shared" si="36"/>
        <v>32832.839999999997</v>
      </c>
      <c r="F199" s="60">
        <f t="shared" si="37"/>
        <v>11</v>
      </c>
      <c r="G199" s="166" t="str">
        <f t="shared" si="38"/>
        <v>A</v>
      </c>
      <c r="H199" s="98"/>
      <c r="I199" s="184" t="str">
        <f t="shared" si="39"/>
        <v>A</v>
      </c>
      <c r="J199" s="24">
        <f t="shared" si="40"/>
        <v>3.9645999999999999</v>
      </c>
      <c r="K199" s="24">
        <f t="shared" si="41"/>
        <v>4.2198000000000002</v>
      </c>
      <c r="L199" s="103">
        <f t="shared" si="42"/>
        <v>0.25520000000000032</v>
      </c>
      <c r="M199" s="119">
        <f t="shared" si="43"/>
        <v>6.4369671593603475E-2</v>
      </c>
    </row>
    <row r="200" spans="1:13" x14ac:dyDescent="0.25">
      <c r="A200" s="177" t="s">
        <v>528</v>
      </c>
      <c r="B200" s="58" t="str">
        <f t="shared" si="33"/>
        <v>CARDIAC CONGENITAL &amp; VALVULAR DISORDERS W MCC</v>
      </c>
      <c r="C200" s="59">
        <f t="shared" si="34"/>
        <v>15</v>
      </c>
      <c r="D200" s="59">
        <f t="shared" si="35"/>
        <v>48295.48</v>
      </c>
      <c r="E200" s="59">
        <f t="shared" si="36"/>
        <v>60938.37</v>
      </c>
      <c r="F200" s="60">
        <f t="shared" si="37"/>
        <v>5.9</v>
      </c>
      <c r="G200" s="166" t="str">
        <f t="shared" si="38"/>
        <v>A</v>
      </c>
      <c r="H200" s="98"/>
      <c r="I200" s="184" t="str">
        <f t="shared" si="39"/>
        <v>M</v>
      </c>
      <c r="J200" s="24">
        <f t="shared" si="40"/>
        <v>2.1453000000000002</v>
      </c>
      <c r="K200" s="24">
        <f t="shared" si="41"/>
        <v>2.2806000000000002</v>
      </c>
      <c r="L200" s="103">
        <f t="shared" si="42"/>
        <v>0.13529999999999998</v>
      </c>
      <c r="M200" s="119">
        <f t="shared" si="43"/>
        <v>6.3068102363305817E-2</v>
      </c>
    </row>
    <row r="201" spans="1:13" x14ac:dyDescent="0.25">
      <c r="A201" s="177" t="s">
        <v>94</v>
      </c>
      <c r="B201" s="58" t="str">
        <f t="shared" si="33"/>
        <v>INFLAMMATORY BOWEL DISEASE W/O CC/MCC</v>
      </c>
      <c r="C201" s="59">
        <f t="shared" si="34"/>
        <v>76</v>
      </c>
      <c r="D201" s="59">
        <f t="shared" si="35"/>
        <v>12713.25</v>
      </c>
      <c r="E201" s="59">
        <f t="shared" si="36"/>
        <v>5947.74</v>
      </c>
      <c r="F201" s="60">
        <f t="shared" si="37"/>
        <v>2.9</v>
      </c>
      <c r="G201" s="166" t="str">
        <f t="shared" si="38"/>
        <v>A</v>
      </c>
      <c r="H201" s="98"/>
      <c r="I201" s="184" t="str">
        <f t="shared" si="39"/>
        <v>A</v>
      </c>
      <c r="J201" s="24">
        <f t="shared" si="40"/>
        <v>0.70440000000000003</v>
      </c>
      <c r="K201" s="24">
        <f t="shared" si="41"/>
        <v>0.74890000000000001</v>
      </c>
      <c r="L201" s="103">
        <f t="shared" si="42"/>
        <v>4.4499999999999984E-2</v>
      </c>
      <c r="M201" s="119">
        <f t="shared" si="43"/>
        <v>6.3174332765474142E-2</v>
      </c>
    </row>
    <row r="202" spans="1:13" x14ac:dyDescent="0.25">
      <c r="A202" s="179" t="s">
        <v>525</v>
      </c>
      <c r="B202" s="58" t="str">
        <f t="shared" si="33"/>
        <v>ATHEROSCLEROSIS W/O MCC</v>
      </c>
      <c r="C202" s="59">
        <f t="shared" si="34"/>
        <v>100</v>
      </c>
      <c r="D202" s="59">
        <f t="shared" si="35"/>
        <v>16315.1</v>
      </c>
      <c r="E202" s="59">
        <f t="shared" si="36"/>
        <v>11027</v>
      </c>
      <c r="F202" s="60">
        <f t="shared" si="37"/>
        <v>2.1</v>
      </c>
      <c r="G202" s="166" t="str">
        <f t="shared" si="38"/>
        <v>A</v>
      </c>
      <c r="H202" s="98"/>
      <c r="I202" s="184" t="str">
        <f t="shared" si="39"/>
        <v>A</v>
      </c>
      <c r="J202" s="24">
        <f t="shared" si="40"/>
        <v>0.90400000000000003</v>
      </c>
      <c r="K202" s="24">
        <f t="shared" si="41"/>
        <v>0.96099999999999997</v>
      </c>
      <c r="L202" s="103">
        <f t="shared" si="42"/>
        <v>5.699999999999994E-2</v>
      </c>
      <c r="M202" s="119">
        <f t="shared" si="43"/>
        <v>6.3053097345132675E-2</v>
      </c>
    </row>
    <row r="203" spans="1:13" x14ac:dyDescent="0.25">
      <c r="A203" s="178" t="s">
        <v>262</v>
      </c>
      <c r="B203" s="67" t="str">
        <f t="shared" si="33"/>
        <v>TRAUMA TO THE SKIN, SUBCUT TISS &amp; BREAST W MCC</v>
      </c>
      <c r="C203" s="68">
        <f t="shared" si="34"/>
        <v>14</v>
      </c>
      <c r="D203" s="68">
        <f t="shared" si="35"/>
        <v>29426.92</v>
      </c>
      <c r="E203" s="68">
        <f t="shared" si="36"/>
        <v>17078.13</v>
      </c>
      <c r="F203" s="69">
        <f t="shared" si="37"/>
        <v>2.4</v>
      </c>
      <c r="G203" s="167" t="str">
        <f t="shared" si="38"/>
        <v>A</v>
      </c>
      <c r="H203" s="98"/>
      <c r="I203" s="185" t="str">
        <f t="shared" si="39"/>
        <v>A</v>
      </c>
      <c r="J203" s="70">
        <f t="shared" si="40"/>
        <v>1.6309</v>
      </c>
      <c r="K203" s="70">
        <f t="shared" si="41"/>
        <v>1.7334000000000001</v>
      </c>
      <c r="L203" s="104">
        <f t="shared" si="42"/>
        <v>0.10250000000000004</v>
      </c>
      <c r="M203" s="120">
        <f t="shared" si="43"/>
        <v>6.2848733827947784E-2</v>
      </c>
    </row>
    <row r="204" spans="1:13" x14ac:dyDescent="0.25">
      <c r="A204" s="177" t="s">
        <v>691</v>
      </c>
      <c r="B204" s="58" t="str">
        <f t="shared" si="33"/>
        <v>POSTOPERATIVE &amp; POST-TRAUMATIC INFECTIONS W MCC</v>
      </c>
      <c r="C204" s="59">
        <f t="shared" si="34"/>
        <v>77</v>
      </c>
      <c r="D204" s="59">
        <f t="shared" si="35"/>
        <v>27961.18</v>
      </c>
      <c r="E204" s="59">
        <f t="shared" si="36"/>
        <v>18367.72</v>
      </c>
      <c r="F204" s="60">
        <f t="shared" si="37"/>
        <v>4.5999999999999996</v>
      </c>
      <c r="G204" s="166" t="str">
        <f t="shared" si="38"/>
        <v>A</v>
      </c>
      <c r="H204" s="98"/>
      <c r="I204" s="184" t="str">
        <f t="shared" si="39"/>
        <v>A</v>
      </c>
      <c r="J204" s="24">
        <f t="shared" si="40"/>
        <v>1.5511999999999999</v>
      </c>
      <c r="K204" s="24">
        <f t="shared" si="41"/>
        <v>1.647</v>
      </c>
      <c r="L204" s="103">
        <f t="shared" si="42"/>
        <v>9.5800000000000107E-2</v>
      </c>
      <c r="M204" s="119">
        <f t="shared" si="43"/>
        <v>6.1758638473439993E-2</v>
      </c>
    </row>
    <row r="205" spans="1:13" x14ac:dyDescent="0.25">
      <c r="A205" s="177" t="s">
        <v>227</v>
      </c>
      <c r="B205" s="58" t="str">
        <f t="shared" si="33"/>
        <v>INTRACRANIAL HEMORRHAGE OR CEREBRAL INFARCTION W/O CC/MCC</v>
      </c>
      <c r="C205" s="59">
        <f t="shared" si="34"/>
        <v>120</v>
      </c>
      <c r="D205" s="59">
        <f t="shared" si="35"/>
        <v>19108.21</v>
      </c>
      <c r="E205" s="59">
        <f t="shared" si="36"/>
        <v>9081.07</v>
      </c>
      <c r="F205" s="60">
        <f t="shared" si="37"/>
        <v>2.2000000000000002</v>
      </c>
      <c r="G205" s="166" t="str">
        <f t="shared" si="38"/>
        <v>A</v>
      </c>
      <c r="H205" s="98"/>
      <c r="I205" s="184" t="str">
        <f t="shared" si="39"/>
        <v>A</v>
      </c>
      <c r="J205" s="24">
        <f t="shared" si="40"/>
        <v>1.0607</v>
      </c>
      <c r="K205" s="24">
        <f t="shared" si="41"/>
        <v>1.1254999999999999</v>
      </c>
      <c r="L205" s="103">
        <f t="shared" si="42"/>
        <v>6.4799999999999969E-2</v>
      </c>
      <c r="M205" s="119">
        <f t="shared" si="43"/>
        <v>6.109173187517674E-2</v>
      </c>
    </row>
    <row r="206" spans="1:13" x14ac:dyDescent="0.25">
      <c r="A206" s="177" t="s">
        <v>367</v>
      </c>
      <c r="B206" s="58" t="str">
        <f t="shared" si="33"/>
        <v>OTHER DISORDERS OF NERVOUS SYSTEM W CC</v>
      </c>
      <c r="C206" s="59">
        <f t="shared" si="34"/>
        <v>58</v>
      </c>
      <c r="D206" s="59">
        <f t="shared" si="35"/>
        <v>16310.89</v>
      </c>
      <c r="E206" s="59">
        <f t="shared" si="36"/>
        <v>9419.68</v>
      </c>
      <c r="F206" s="60">
        <f t="shared" si="37"/>
        <v>2.2000000000000002</v>
      </c>
      <c r="G206" s="166" t="str">
        <f t="shared" si="38"/>
        <v>A</v>
      </c>
      <c r="H206" s="98"/>
      <c r="I206" s="184" t="str">
        <f t="shared" si="39"/>
        <v>A</v>
      </c>
      <c r="J206" s="24">
        <f t="shared" si="40"/>
        <v>0.90580000000000005</v>
      </c>
      <c r="K206" s="24">
        <f t="shared" si="41"/>
        <v>0.96079999999999999</v>
      </c>
      <c r="L206" s="103">
        <f t="shared" si="42"/>
        <v>5.4999999999999938E-2</v>
      </c>
      <c r="M206" s="119">
        <f t="shared" si="43"/>
        <v>6.07198056966217E-2</v>
      </c>
    </row>
    <row r="207" spans="1:13" x14ac:dyDescent="0.25">
      <c r="A207" s="177" t="s">
        <v>857</v>
      </c>
      <c r="B207" s="58" t="str">
        <f t="shared" si="33"/>
        <v>APPENDECTOMY W COMPLICATED PRINCIPAL DIAG W/O CC/MCC</v>
      </c>
      <c r="C207" s="59">
        <f t="shared" si="34"/>
        <v>88</v>
      </c>
      <c r="D207" s="59">
        <f t="shared" si="35"/>
        <v>26018.31</v>
      </c>
      <c r="E207" s="59">
        <f t="shared" si="36"/>
        <v>8723.1</v>
      </c>
      <c r="F207" s="60">
        <f t="shared" si="37"/>
        <v>2.9</v>
      </c>
      <c r="G207" s="166" t="str">
        <f t="shared" si="38"/>
        <v>A</v>
      </c>
      <c r="H207" s="98"/>
      <c r="I207" s="184" t="str">
        <f t="shared" si="39"/>
        <v>A</v>
      </c>
      <c r="J207" s="24">
        <f t="shared" si="40"/>
        <v>1.4454</v>
      </c>
      <c r="K207" s="24">
        <f t="shared" si="41"/>
        <v>1.5325</v>
      </c>
      <c r="L207" s="103">
        <f t="shared" si="42"/>
        <v>8.7099999999999955E-2</v>
      </c>
      <c r="M207" s="119">
        <f t="shared" si="43"/>
        <v>6.0260135602601322E-2</v>
      </c>
    </row>
    <row r="208" spans="1:13" x14ac:dyDescent="0.25">
      <c r="A208" s="178" t="s">
        <v>349</v>
      </c>
      <c r="B208" s="67" t="str">
        <f t="shared" si="33"/>
        <v>UTERINE &amp; ADNEXA PROC FOR OVARIAN OR ADNEXAL MALIGNANCY W CC</v>
      </c>
      <c r="C208" s="68">
        <f t="shared" si="34"/>
        <v>19</v>
      </c>
      <c r="D208" s="68">
        <f t="shared" si="35"/>
        <v>52318.63</v>
      </c>
      <c r="E208" s="68">
        <f t="shared" si="36"/>
        <v>19168.810000000001</v>
      </c>
      <c r="F208" s="69">
        <f t="shared" si="37"/>
        <v>5.6</v>
      </c>
      <c r="G208" s="167" t="str">
        <f t="shared" si="38"/>
        <v>A</v>
      </c>
      <c r="H208" s="98"/>
      <c r="I208" s="185" t="str">
        <f t="shared" si="39"/>
        <v>A</v>
      </c>
      <c r="J208" s="70">
        <f t="shared" si="40"/>
        <v>2.9091</v>
      </c>
      <c r="K208" s="70">
        <f t="shared" si="41"/>
        <v>3.0815999999999999</v>
      </c>
      <c r="L208" s="104">
        <f t="shared" si="42"/>
        <v>0.17249999999999988</v>
      </c>
      <c r="M208" s="120">
        <f t="shared" si="43"/>
        <v>5.929668969784465E-2</v>
      </c>
    </row>
    <row r="209" spans="1:13" x14ac:dyDescent="0.25">
      <c r="A209" s="177" t="s">
        <v>578</v>
      </c>
      <c r="B209" s="58" t="str">
        <f t="shared" si="33"/>
        <v>PATHOLOGICAL FRACTURES &amp; MUSCULOSKELET &amp; CONN TISS MALIG W MCC</v>
      </c>
      <c r="C209" s="59">
        <f t="shared" si="34"/>
        <v>8</v>
      </c>
      <c r="D209" s="59">
        <f t="shared" si="35"/>
        <v>56604.92</v>
      </c>
      <c r="E209" s="59">
        <f t="shared" si="36"/>
        <v>27212.48</v>
      </c>
      <c r="F209" s="60">
        <f t="shared" si="37"/>
        <v>5.2</v>
      </c>
      <c r="G209" s="166" t="str">
        <f t="shared" si="38"/>
        <v>M</v>
      </c>
      <c r="H209" s="98"/>
      <c r="I209" s="184" t="str">
        <f t="shared" si="39"/>
        <v>A</v>
      </c>
      <c r="J209" s="24">
        <f t="shared" si="40"/>
        <v>2.4725999999999999</v>
      </c>
      <c r="K209" s="24">
        <f t="shared" si="41"/>
        <v>2.6149</v>
      </c>
      <c r="L209" s="103">
        <f t="shared" si="42"/>
        <v>0.14230000000000009</v>
      </c>
      <c r="M209" s="119">
        <f t="shared" si="43"/>
        <v>5.7550756288926676E-2</v>
      </c>
    </row>
    <row r="210" spans="1:13" x14ac:dyDescent="0.25">
      <c r="A210" s="177" t="s">
        <v>875</v>
      </c>
      <c r="B210" s="58" t="str">
        <f t="shared" si="33"/>
        <v>SOFT TISSUE PROCEDURES W/O CC/MCC</v>
      </c>
      <c r="C210" s="59">
        <f t="shared" si="34"/>
        <v>53</v>
      </c>
      <c r="D210" s="59">
        <f t="shared" si="35"/>
        <v>24671.84</v>
      </c>
      <c r="E210" s="59">
        <f t="shared" si="36"/>
        <v>15129.92</v>
      </c>
      <c r="F210" s="60">
        <f t="shared" si="37"/>
        <v>2.1</v>
      </c>
      <c r="G210" s="166" t="str">
        <f t="shared" si="38"/>
        <v>A</v>
      </c>
      <c r="H210" s="98"/>
      <c r="I210" s="184" t="str">
        <f t="shared" si="39"/>
        <v>A</v>
      </c>
      <c r="J210" s="24">
        <f t="shared" si="40"/>
        <v>1.3755999999999999</v>
      </c>
      <c r="K210" s="24">
        <f t="shared" si="41"/>
        <v>1.4533</v>
      </c>
      <c r="L210" s="103">
        <f t="shared" si="42"/>
        <v>7.7700000000000102E-2</v>
      </c>
      <c r="M210" s="119">
        <f t="shared" si="43"/>
        <v>5.6484443152079171E-2</v>
      </c>
    </row>
    <row r="211" spans="1:13" x14ac:dyDescent="0.25">
      <c r="A211" s="177" t="s">
        <v>534</v>
      </c>
      <c r="B211" s="58" t="str">
        <f t="shared" si="33"/>
        <v>SYNCOPE &amp; COLLAPSE</v>
      </c>
      <c r="C211" s="59">
        <f t="shared" si="34"/>
        <v>185</v>
      </c>
      <c r="D211" s="59">
        <f t="shared" si="35"/>
        <v>17165.63</v>
      </c>
      <c r="E211" s="59">
        <f t="shared" si="36"/>
        <v>7565.18</v>
      </c>
      <c r="F211" s="60">
        <f t="shared" si="37"/>
        <v>2.2000000000000002</v>
      </c>
      <c r="G211" s="166" t="str">
        <f t="shared" si="38"/>
        <v>A</v>
      </c>
      <c r="H211" s="98"/>
      <c r="I211" s="184" t="str">
        <f t="shared" si="39"/>
        <v>A</v>
      </c>
      <c r="J211" s="24">
        <f t="shared" si="40"/>
        <v>0.9577</v>
      </c>
      <c r="K211" s="24">
        <f t="shared" si="41"/>
        <v>1.0111000000000001</v>
      </c>
      <c r="L211" s="103">
        <f t="shared" si="42"/>
        <v>5.3400000000000114E-2</v>
      </c>
      <c r="M211" s="119">
        <f t="shared" si="43"/>
        <v>5.5758588284431566E-2</v>
      </c>
    </row>
    <row r="212" spans="1:13" x14ac:dyDescent="0.25">
      <c r="A212" s="177" t="s">
        <v>649</v>
      </c>
      <c r="B212" s="58" t="str">
        <f t="shared" si="33"/>
        <v>MAJOR HEMATOL/IMMUN DIAG EXC SICKLE CELL CRISIS &amp; COAGUL W MCC</v>
      </c>
      <c r="C212" s="59">
        <f t="shared" si="34"/>
        <v>34</v>
      </c>
      <c r="D212" s="59">
        <f t="shared" si="35"/>
        <v>32813.96</v>
      </c>
      <c r="E212" s="59">
        <f t="shared" si="36"/>
        <v>21476.880000000001</v>
      </c>
      <c r="F212" s="60">
        <f t="shared" si="37"/>
        <v>4.4000000000000004</v>
      </c>
      <c r="G212" s="166" t="str">
        <f t="shared" si="38"/>
        <v>A</v>
      </c>
      <c r="H212" s="98"/>
      <c r="I212" s="184" t="str">
        <f t="shared" si="39"/>
        <v>A</v>
      </c>
      <c r="J212" s="24">
        <f t="shared" si="40"/>
        <v>1.8308</v>
      </c>
      <c r="K212" s="24">
        <f t="shared" si="41"/>
        <v>1.9328000000000001</v>
      </c>
      <c r="L212" s="103">
        <f t="shared" si="42"/>
        <v>0.10200000000000009</v>
      </c>
      <c r="M212" s="119">
        <f t="shared" si="43"/>
        <v>5.571334935547307E-2</v>
      </c>
    </row>
    <row r="213" spans="1:13" x14ac:dyDescent="0.25">
      <c r="A213" s="178" t="s">
        <v>687</v>
      </c>
      <c r="B213" s="67" t="str">
        <f t="shared" si="33"/>
        <v>INFECTIOUS &amp; PARASITIC DISEASES W O.R. PROCEDURE W/O CC/MCC</v>
      </c>
      <c r="C213" s="68">
        <f t="shared" si="34"/>
        <v>5</v>
      </c>
      <c r="D213" s="68">
        <f t="shared" si="35"/>
        <v>42655.360000000001</v>
      </c>
      <c r="E213" s="68">
        <f t="shared" si="36"/>
        <v>25457.8</v>
      </c>
      <c r="F213" s="69">
        <f t="shared" si="37"/>
        <v>3.6</v>
      </c>
      <c r="G213" s="167" t="str">
        <f t="shared" si="38"/>
        <v>MO</v>
      </c>
      <c r="H213" s="98"/>
      <c r="I213" s="185" t="str">
        <f t="shared" si="39"/>
        <v>M</v>
      </c>
      <c r="J213" s="70">
        <f t="shared" si="40"/>
        <v>1.5761000000000001</v>
      </c>
      <c r="K213" s="70">
        <f t="shared" si="41"/>
        <v>1.6605000000000001</v>
      </c>
      <c r="L213" s="104">
        <f t="shared" si="42"/>
        <v>8.4400000000000031E-2</v>
      </c>
      <c r="M213" s="120">
        <f t="shared" si="43"/>
        <v>5.3549901655986311E-2</v>
      </c>
    </row>
    <row r="214" spans="1:13" x14ac:dyDescent="0.25">
      <c r="A214" s="177" t="s">
        <v>102</v>
      </c>
      <c r="B214" s="58" t="str">
        <f t="shared" si="33"/>
        <v>OTHER DIGESTIVE SYSTEM DIAGNOSES W CC</v>
      </c>
      <c r="C214" s="59">
        <f t="shared" si="34"/>
        <v>148</v>
      </c>
      <c r="D214" s="59">
        <f t="shared" si="35"/>
        <v>19934.599999999999</v>
      </c>
      <c r="E214" s="59">
        <f t="shared" si="36"/>
        <v>11727.95</v>
      </c>
      <c r="F214" s="60">
        <f t="shared" si="37"/>
        <v>3.6</v>
      </c>
      <c r="G214" s="166" t="str">
        <f t="shared" si="38"/>
        <v>A</v>
      </c>
      <c r="H214" s="98"/>
      <c r="I214" s="184" t="str">
        <f t="shared" si="39"/>
        <v>A</v>
      </c>
      <c r="J214" s="24">
        <f t="shared" si="40"/>
        <v>1.1158999999999999</v>
      </c>
      <c r="K214" s="24">
        <f t="shared" si="41"/>
        <v>1.1741999999999999</v>
      </c>
      <c r="L214" s="103">
        <f t="shared" si="42"/>
        <v>5.8300000000000018E-2</v>
      </c>
      <c r="M214" s="119">
        <f t="shared" si="43"/>
        <v>5.224482480509008E-2</v>
      </c>
    </row>
    <row r="215" spans="1:13" x14ac:dyDescent="0.25">
      <c r="A215" s="177" t="s">
        <v>207</v>
      </c>
      <c r="B215" s="58" t="str">
        <f t="shared" si="33"/>
        <v>TRACHEOSTOMY FOR FACE, MOUTH &amp; NECK DIAGNOSES OR LARYNGECTOMY W CC</v>
      </c>
      <c r="C215" s="59">
        <f t="shared" si="34"/>
        <v>13</v>
      </c>
      <c r="D215" s="59">
        <f t="shared" si="35"/>
        <v>140379.21</v>
      </c>
      <c r="E215" s="59">
        <f t="shared" si="36"/>
        <v>69424.320000000007</v>
      </c>
      <c r="F215" s="60">
        <f t="shared" si="37"/>
        <v>8.9</v>
      </c>
      <c r="G215" s="166" t="str">
        <f t="shared" si="38"/>
        <v>AP</v>
      </c>
      <c r="H215" s="98"/>
      <c r="I215" s="184" t="str">
        <f t="shared" si="39"/>
        <v>A</v>
      </c>
      <c r="J215" s="24">
        <f t="shared" si="40"/>
        <v>5.3301999999999996</v>
      </c>
      <c r="K215" s="24">
        <f t="shared" si="41"/>
        <v>5.6039000000000003</v>
      </c>
      <c r="L215" s="103">
        <f t="shared" si="42"/>
        <v>0.27370000000000072</v>
      </c>
      <c r="M215" s="119">
        <f t="shared" si="43"/>
        <v>5.1348917489024939E-2</v>
      </c>
    </row>
    <row r="216" spans="1:13" x14ac:dyDescent="0.25">
      <c r="A216" s="177" t="s">
        <v>80</v>
      </c>
      <c r="B216" s="58" t="str">
        <f t="shared" si="33"/>
        <v>G.I. HEMORRHAGE W/O CC/MCC</v>
      </c>
      <c r="C216" s="59">
        <f t="shared" si="34"/>
        <v>90</v>
      </c>
      <c r="D216" s="59">
        <f t="shared" si="35"/>
        <v>12334.06</v>
      </c>
      <c r="E216" s="59">
        <f t="shared" si="36"/>
        <v>5734.14</v>
      </c>
      <c r="F216" s="60">
        <f t="shared" si="37"/>
        <v>1.8</v>
      </c>
      <c r="G216" s="166" t="str">
        <f t="shared" si="38"/>
        <v>A</v>
      </c>
      <c r="H216" s="98"/>
      <c r="I216" s="184" t="str">
        <f t="shared" si="39"/>
        <v>A</v>
      </c>
      <c r="J216" s="24">
        <f t="shared" si="40"/>
        <v>0.69099999999999995</v>
      </c>
      <c r="K216" s="24">
        <f t="shared" si="41"/>
        <v>0.72640000000000005</v>
      </c>
      <c r="L216" s="103">
        <f t="shared" si="42"/>
        <v>3.5400000000000098E-2</v>
      </c>
      <c r="M216" s="119">
        <f t="shared" si="43"/>
        <v>5.1230101302460349E-2</v>
      </c>
    </row>
    <row r="217" spans="1:13" x14ac:dyDescent="0.25">
      <c r="A217" s="177" t="s">
        <v>809</v>
      </c>
      <c r="B217" s="58" t="str">
        <f t="shared" si="33"/>
        <v>ACUTE MYOCARDIAL INFARCTION, DISCHARGED ALIVE W CC</v>
      </c>
      <c r="C217" s="59">
        <f t="shared" si="34"/>
        <v>215</v>
      </c>
      <c r="D217" s="59">
        <f t="shared" si="35"/>
        <v>24754.12</v>
      </c>
      <c r="E217" s="59">
        <f t="shared" si="36"/>
        <v>13075.45</v>
      </c>
      <c r="F217" s="60">
        <f t="shared" si="37"/>
        <v>2.7</v>
      </c>
      <c r="G217" s="166" t="str">
        <f t="shared" si="38"/>
        <v>A</v>
      </c>
      <c r="H217" s="98"/>
      <c r="I217" s="184" t="str">
        <f t="shared" si="39"/>
        <v>A</v>
      </c>
      <c r="J217" s="24">
        <f t="shared" si="40"/>
        <v>1.3872</v>
      </c>
      <c r="K217" s="24">
        <f t="shared" si="41"/>
        <v>1.458</v>
      </c>
      <c r="L217" s="103">
        <f t="shared" si="42"/>
        <v>7.0799999999999974E-2</v>
      </c>
      <c r="M217" s="119">
        <f t="shared" si="43"/>
        <v>5.1038062283737008E-2</v>
      </c>
    </row>
    <row r="218" spans="1:13" x14ac:dyDescent="0.25">
      <c r="A218" s="178" t="s">
        <v>442</v>
      </c>
      <c r="B218" s="67" t="str">
        <f t="shared" si="33"/>
        <v>CHRONIC OBSTRUCTIVE PULMONARY DISEASE W/O CC/MCC</v>
      </c>
      <c r="C218" s="68">
        <f t="shared" si="34"/>
        <v>297</v>
      </c>
      <c r="D218" s="68">
        <f t="shared" si="35"/>
        <v>13306.09</v>
      </c>
      <c r="E218" s="68">
        <f t="shared" si="36"/>
        <v>6068.91</v>
      </c>
      <c r="F218" s="69">
        <f t="shared" si="37"/>
        <v>2.4</v>
      </c>
      <c r="G218" s="167" t="str">
        <f t="shared" si="38"/>
        <v>A</v>
      </c>
      <c r="H218" s="98"/>
      <c r="I218" s="185" t="str">
        <f t="shared" si="39"/>
        <v>A</v>
      </c>
      <c r="J218" s="70">
        <f t="shared" si="40"/>
        <v>0.74609999999999999</v>
      </c>
      <c r="K218" s="70">
        <f t="shared" si="41"/>
        <v>0.78380000000000005</v>
      </c>
      <c r="L218" s="104">
        <f t="shared" si="42"/>
        <v>3.7700000000000067E-2</v>
      </c>
      <c r="M218" s="120">
        <f t="shared" si="43"/>
        <v>5.052941964884073E-2</v>
      </c>
    </row>
    <row r="219" spans="1:13" x14ac:dyDescent="0.25">
      <c r="A219" s="177" t="s">
        <v>99</v>
      </c>
      <c r="B219" s="58" t="str">
        <f t="shared" si="33"/>
        <v>ESOPHAGITIS, GASTROENT &amp; MISC DIGEST DISORDERS W MCC</v>
      </c>
      <c r="C219" s="59">
        <f t="shared" si="34"/>
        <v>153</v>
      </c>
      <c r="D219" s="59">
        <f t="shared" si="35"/>
        <v>22306.27</v>
      </c>
      <c r="E219" s="59">
        <f t="shared" si="36"/>
        <v>14384.47</v>
      </c>
      <c r="F219" s="60">
        <f t="shared" si="37"/>
        <v>3.8</v>
      </c>
      <c r="G219" s="166" t="str">
        <f t="shared" si="38"/>
        <v>A</v>
      </c>
      <c r="H219" s="98"/>
      <c r="I219" s="184" t="str">
        <f t="shared" si="39"/>
        <v>A</v>
      </c>
      <c r="J219" s="24">
        <f t="shared" si="40"/>
        <v>1.2508999999999999</v>
      </c>
      <c r="K219" s="24">
        <f t="shared" si="41"/>
        <v>1.3140000000000001</v>
      </c>
      <c r="L219" s="103">
        <f t="shared" si="42"/>
        <v>6.3100000000000156E-2</v>
      </c>
      <c r="M219" s="119">
        <f t="shared" si="43"/>
        <v>5.0443680550004123E-2</v>
      </c>
    </row>
    <row r="220" spans="1:13" x14ac:dyDescent="0.25">
      <c r="A220" s="177" t="s">
        <v>139</v>
      </c>
      <c r="B220" s="58" t="str">
        <f t="shared" si="33"/>
        <v>DISORDERS OF PANCREAS EXCEPT MALIGNANCY W/O CC/MCC</v>
      </c>
      <c r="C220" s="59">
        <f t="shared" si="34"/>
        <v>392</v>
      </c>
      <c r="D220" s="59">
        <f t="shared" si="35"/>
        <v>12434.56</v>
      </c>
      <c r="E220" s="59">
        <f t="shared" si="36"/>
        <v>6341.71</v>
      </c>
      <c r="F220" s="60">
        <f t="shared" si="37"/>
        <v>2.5</v>
      </c>
      <c r="G220" s="166" t="str">
        <f t="shared" si="38"/>
        <v>A</v>
      </c>
      <c r="H220" s="98"/>
      <c r="I220" s="184" t="str">
        <f t="shared" si="39"/>
        <v>A</v>
      </c>
      <c r="J220" s="24">
        <f t="shared" si="40"/>
        <v>0.69830000000000003</v>
      </c>
      <c r="K220" s="24">
        <f t="shared" si="41"/>
        <v>0.73250000000000004</v>
      </c>
      <c r="L220" s="103">
        <f t="shared" si="42"/>
        <v>3.4200000000000008E-2</v>
      </c>
      <c r="M220" s="119">
        <f t="shared" si="43"/>
        <v>4.8976084777316346E-2</v>
      </c>
    </row>
    <row r="221" spans="1:13" x14ac:dyDescent="0.25">
      <c r="A221" s="177" t="s">
        <v>74</v>
      </c>
      <c r="B221" s="58" t="str">
        <f t="shared" si="33"/>
        <v>OTHER MUSCULOSKELET SYS &amp; CONN TISS O.R. PROC W/O CC/MCC</v>
      </c>
      <c r="C221" s="59">
        <f t="shared" si="34"/>
        <v>89</v>
      </c>
      <c r="D221" s="59">
        <f t="shared" si="35"/>
        <v>31103.64</v>
      </c>
      <c r="E221" s="59">
        <f t="shared" si="36"/>
        <v>18158.11</v>
      </c>
      <c r="F221" s="60">
        <f t="shared" si="37"/>
        <v>1.8</v>
      </c>
      <c r="G221" s="166" t="str">
        <f t="shared" si="38"/>
        <v>A</v>
      </c>
      <c r="H221" s="98"/>
      <c r="I221" s="184" t="str">
        <f t="shared" si="39"/>
        <v>A</v>
      </c>
      <c r="J221" s="24">
        <f t="shared" si="40"/>
        <v>1.7473000000000001</v>
      </c>
      <c r="K221" s="24">
        <f t="shared" si="41"/>
        <v>1.8322000000000001</v>
      </c>
      <c r="L221" s="103">
        <f t="shared" si="42"/>
        <v>8.4899999999999975E-2</v>
      </c>
      <c r="M221" s="119">
        <f t="shared" si="43"/>
        <v>4.8589251988782674E-2</v>
      </c>
    </row>
    <row r="222" spans="1:13" x14ac:dyDescent="0.25">
      <c r="A222" s="177" t="s">
        <v>477</v>
      </c>
      <c r="B222" s="58" t="str">
        <f t="shared" si="33"/>
        <v>CORONARY BYPASS W CARDIAC CATH W MCC</v>
      </c>
      <c r="C222" s="59">
        <f t="shared" si="34"/>
        <v>83</v>
      </c>
      <c r="D222" s="59">
        <f t="shared" si="35"/>
        <v>155367.94</v>
      </c>
      <c r="E222" s="59">
        <f t="shared" si="36"/>
        <v>62001.02</v>
      </c>
      <c r="F222" s="60">
        <f t="shared" si="37"/>
        <v>12.8</v>
      </c>
      <c r="G222" s="166" t="str">
        <f t="shared" si="38"/>
        <v>A</v>
      </c>
      <c r="H222" s="98"/>
      <c r="I222" s="184" t="str">
        <f t="shared" si="39"/>
        <v>A</v>
      </c>
      <c r="J222" s="24">
        <f t="shared" si="40"/>
        <v>8.0235000000000003</v>
      </c>
      <c r="K222" s="24">
        <f t="shared" si="41"/>
        <v>8.4129000000000005</v>
      </c>
      <c r="L222" s="103">
        <f t="shared" si="42"/>
        <v>0.38940000000000019</v>
      </c>
      <c r="M222" s="119">
        <f t="shared" si="43"/>
        <v>4.8532435969340086E-2</v>
      </c>
    </row>
    <row r="223" spans="1:13" x14ac:dyDescent="0.25">
      <c r="A223" s="178" t="s">
        <v>682</v>
      </c>
      <c r="B223" s="67" t="str">
        <f t="shared" si="33"/>
        <v>CHEMOTHERAPY W/O ACUTE LEUKEMIA AS SECONDARY DIAGNOSIS W CC</v>
      </c>
      <c r="C223" s="68">
        <f t="shared" si="34"/>
        <v>269</v>
      </c>
      <c r="D223" s="68">
        <f t="shared" si="35"/>
        <v>14980.8</v>
      </c>
      <c r="E223" s="68">
        <f t="shared" si="36"/>
        <v>8806.93</v>
      </c>
      <c r="F223" s="69">
        <f t="shared" si="37"/>
        <v>2.9</v>
      </c>
      <c r="G223" s="167" t="str">
        <f t="shared" si="38"/>
        <v>A</v>
      </c>
      <c r="H223" s="98"/>
      <c r="I223" s="185" t="str">
        <f t="shared" si="39"/>
        <v>A</v>
      </c>
      <c r="J223" s="70">
        <f t="shared" si="40"/>
        <v>0.84240000000000004</v>
      </c>
      <c r="K223" s="70">
        <f t="shared" si="41"/>
        <v>0.88260000000000005</v>
      </c>
      <c r="L223" s="104">
        <f t="shared" si="42"/>
        <v>4.0200000000000014E-2</v>
      </c>
      <c r="M223" s="120">
        <f t="shared" si="43"/>
        <v>4.7720797720797736E-2</v>
      </c>
    </row>
    <row r="224" spans="1:13" x14ac:dyDescent="0.25">
      <c r="A224" s="172" t="s">
        <v>728</v>
      </c>
      <c r="B224" s="61" t="str">
        <f t="shared" si="33"/>
        <v>ALLERGIC REACTIONS W/O MCC</v>
      </c>
      <c r="C224" s="59">
        <f t="shared" si="34"/>
        <v>30</v>
      </c>
      <c r="D224" s="59">
        <f t="shared" si="35"/>
        <v>12555.39</v>
      </c>
      <c r="E224" s="59">
        <f t="shared" si="36"/>
        <v>6558.66</v>
      </c>
      <c r="F224" s="60">
        <f t="shared" si="37"/>
        <v>2</v>
      </c>
      <c r="G224" s="166" t="str">
        <f t="shared" si="38"/>
        <v>A</v>
      </c>
      <c r="H224" s="98"/>
      <c r="I224" s="186" t="str">
        <f t="shared" si="39"/>
        <v>A</v>
      </c>
      <c r="J224" s="51">
        <f t="shared" si="40"/>
        <v>0.70620000000000005</v>
      </c>
      <c r="K224" s="51">
        <f t="shared" si="41"/>
        <v>0.73950000000000005</v>
      </c>
      <c r="L224" s="122">
        <f t="shared" si="42"/>
        <v>3.3299999999999996E-2</v>
      </c>
      <c r="M224" s="119">
        <f t="shared" si="43"/>
        <v>4.7153780798640604E-2</v>
      </c>
    </row>
    <row r="225" spans="1:13" x14ac:dyDescent="0.25">
      <c r="A225" s="177" t="s">
        <v>142</v>
      </c>
      <c r="B225" s="58" t="str">
        <f t="shared" si="33"/>
        <v>DISORDERS OF LIVER EXCEPT MALIG,CIRR,ALC HEPA W/O CC/MCC</v>
      </c>
      <c r="C225" s="59">
        <f t="shared" si="34"/>
        <v>97</v>
      </c>
      <c r="D225" s="59">
        <f t="shared" si="35"/>
        <v>13369.29</v>
      </c>
      <c r="E225" s="59">
        <f t="shared" si="36"/>
        <v>7221.98</v>
      </c>
      <c r="F225" s="60">
        <f t="shared" si="37"/>
        <v>2.2999999999999998</v>
      </c>
      <c r="G225" s="166" t="str">
        <f t="shared" si="38"/>
        <v>A</v>
      </c>
      <c r="H225" s="98"/>
      <c r="I225" s="184" t="str">
        <f t="shared" si="39"/>
        <v>A</v>
      </c>
      <c r="J225" s="24">
        <f t="shared" si="40"/>
        <v>0.75229999999999997</v>
      </c>
      <c r="K225" s="24">
        <f t="shared" si="41"/>
        <v>0.78759999999999997</v>
      </c>
      <c r="L225" s="103">
        <f t="shared" si="42"/>
        <v>3.5299999999999998E-2</v>
      </c>
      <c r="M225" s="119">
        <f t="shared" si="43"/>
        <v>4.6922770171474143E-2</v>
      </c>
    </row>
    <row r="226" spans="1:13" x14ac:dyDescent="0.25">
      <c r="A226" s="177" t="s">
        <v>686</v>
      </c>
      <c r="B226" s="58" t="str">
        <f t="shared" si="33"/>
        <v>INFECTIOUS &amp; PARASITIC DISEASES W O.R. PROCEDURE W CC</v>
      </c>
      <c r="C226" s="59">
        <f t="shared" si="34"/>
        <v>304</v>
      </c>
      <c r="D226" s="59">
        <f t="shared" si="35"/>
        <v>39647.050000000003</v>
      </c>
      <c r="E226" s="59">
        <f t="shared" si="36"/>
        <v>24582.47</v>
      </c>
      <c r="F226" s="60">
        <f t="shared" si="37"/>
        <v>5.6</v>
      </c>
      <c r="G226" s="166" t="str">
        <f t="shared" si="38"/>
        <v>AO</v>
      </c>
      <c r="H226" s="98"/>
      <c r="I226" s="184" t="str">
        <f t="shared" si="39"/>
        <v>A</v>
      </c>
      <c r="J226" s="24">
        <f t="shared" si="40"/>
        <v>2.1989999999999998</v>
      </c>
      <c r="K226" s="24">
        <f t="shared" si="41"/>
        <v>2.302</v>
      </c>
      <c r="L226" s="103">
        <f t="shared" si="42"/>
        <v>0.1030000000000002</v>
      </c>
      <c r="M226" s="119">
        <f t="shared" si="43"/>
        <v>4.6839472487494413E-2</v>
      </c>
    </row>
    <row r="227" spans="1:13" x14ac:dyDescent="0.25">
      <c r="A227" s="177" t="s">
        <v>787</v>
      </c>
      <c r="B227" s="58" t="str">
        <f t="shared" si="33"/>
        <v>OTHER VASCULAR PROCEDURES W/O CC/MCC</v>
      </c>
      <c r="C227" s="59">
        <f t="shared" si="34"/>
        <v>131</v>
      </c>
      <c r="D227" s="59">
        <f t="shared" si="35"/>
        <v>39075.86</v>
      </c>
      <c r="E227" s="59">
        <f t="shared" si="36"/>
        <v>16913.759999999998</v>
      </c>
      <c r="F227" s="60">
        <f t="shared" si="37"/>
        <v>2.4</v>
      </c>
      <c r="G227" s="166" t="str">
        <f t="shared" si="38"/>
        <v>A</v>
      </c>
      <c r="H227" s="98"/>
      <c r="I227" s="184" t="str">
        <f t="shared" si="39"/>
        <v>A</v>
      </c>
      <c r="J227" s="24">
        <f t="shared" si="40"/>
        <v>2.1997</v>
      </c>
      <c r="K227" s="24">
        <f t="shared" si="41"/>
        <v>2.3016000000000001</v>
      </c>
      <c r="L227" s="103">
        <f t="shared" si="42"/>
        <v>0.1019000000000001</v>
      </c>
      <c r="M227" s="119">
        <f t="shared" si="43"/>
        <v>4.6324498795290311E-2</v>
      </c>
    </row>
    <row r="228" spans="1:13" x14ac:dyDescent="0.25">
      <c r="A228" s="178" t="s">
        <v>556</v>
      </c>
      <c r="B228" s="67" t="str">
        <f t="shared" si="33"/>
        <v>RENAL FAILURE W CC</v>
      </c>
      <c r="C228" s="68">
        <f t="shared" si="34"/>
        <v>632</v>
      </c>
      <c r="D228" s="68">
        <f t="shared" si="35"/>
        <v>17265.41</v>
      </c>
      <c r="E228" s="68">
        <f t="shared" si="36"/>
        <v>11240.54</v>
      </c>
      <c r="F228" s="69">
        <f t="shared" si="37"/>
        <v>3</v>
      </c>
      <c r="G228" s="167" t="str">
        <f t="shared" si="38"/>
        <v>A</v>
      </c>
      <c r="H228" s="98"/>
      <c r="I228" s="185" t="str">
        <f t="shared" si="39"/>
        <v>A</v>
      </c>
      <c r="J228" s="70">
        <f t="shared" si="40"/>
        <v>0.97230000000000005</v>
      </c>
      <c r="K228" s="70">
        <f t="shared" si="41"/>
        <v>1.0169999999999999</v>
      </c>
      <c r="L228" s="104">
        <f t="shared" si="42"/>
        <v>4.4699999999999851E-2</v>
      </c>
      <c r="M228" s="120">
        <f t="shared" si="43"/>
        <v>4.5973464979944305E-2</v>
      </c>
    </row>
    <row r="229" spans="1:13" x14ac:dyDescent="0.25">
      <c r="A229" s="177" t="s">
        <v>804</v>
      </c>
      <c r="B229" s="58" t="str">
        <f t="shared" si="33"/>
        <v>OTHER MAJOR CARDIOVASCULAR PROCEDURES W CC</v>
      </c>
      <c r="C229" s="59">
        <f t="shared" si="34"/>
        <v>100</v>
      </c>
      <c r="D229" s="59">
        <f t="shared" si="35"/>
        <v>82953.23</v>
      </c>
      <c r="E229" s="59">
        <f t="shared" si="36"/>
        <v>45852.5</v>
      </c>
      <c r="F229" s="60">
        <f t="shared" si="37"/>
        <v>5.3</v>
      </c>
      <c r="G229" s="166" t="str">
        <f t="shared" si="38"/>
        <v>A</v>
      </c>
      <c r="H229" s="98"/>
      <c r="I229" s="184" t="str">
        <f t="shared" si="39"/>
        <v>A</v>
      </c>
      <c r="J229" s="24">
        <f t="shared" si="40"/>
        <v>4.2938000000000001</v>
      </c>
      <c r="K229" s="24">
        <f t="shared" si="41"/>
        <v>4.4871999999999996</v>
      </c>
      <c r="L229" s="103">
        <f t="shared" si="42"/>
        <v>0.19339999999999957</v>
      </c>
      <c r="M229" s="119">
        <f t="shared" si="43"/>
        <v>4.5041688015277741E-2</v>
      </c>
    </row>
    <row r="230" spans="1:13" x14ac:dyDescent="0.25">
      <c r="A230" s="177" t="s">
        <v>440</v>
      </c>
      <c r="B230" s="58" t="str">
        <f t="shared" si="33"/>
        <v>CHRONIC OBSTRUCTIVE PULMONARY DISEASE W MCC</v>
      </c>
      <c r="C230" s="59">
        <f t="shared" si="34"/>
        <v>853</v>
      </c>
      <c r="D230" s="59">
        <f t="shared" si="35"/>
        <v>21679.67</v>
      </c>
      <c r="E230" s="59">
        <f t="shared" si="36"/>
        <v>11684.32</v>
      </c>
      <c r="F230" s="60">
        <f t="shared" si="37"/>
        <v>3.6</v>
      </c>
      <c r="G230" s="166" t="str">
        <f t="shared" si="38"/>
        <v>A</v>
      </c>
      <c r="H230" s="98"/>
      <c r="I230" s="184" t="str">
        <f t="shared" si="39"/>
        <v>A</v>
      </c>
      <c r="J230" s="24">
        <f t="shared" si="40"/>
        <v>1.2217</v>
      </c>
      <c r="K230" s="24">
        <f t="shared" si="41"/>
        <v>1.2768999999999999</v>
      </c>
      <c r="L230" s="103">
        <f t="shared" si="42"/>
        <v>5.5199999999999916E-2</v>
      </c>
      <c r="M230" s="119">
        <f t="shared" si="43"/>
        <v>4.5182941802406416E-2</v>
      </c>
    </row>
    <row r="231" spans="1:13" x14ac:dyDescent="0.25">
      <c r="A231" s="177" t="s">
        <v>200</v>
      </c>
      <c r="B231" s="58" t="str">
        <f t="shared" si="33"/>
        <v>TRACH W MV &gt;96 HRS OR PDX EXC FACE, MOUTH &amp; NECK W/O MAJ O.R.</v>
      </c>
      <c r="C231" s="59">
        <f t="shared" si="34"/>
        <v>81</v>
      </c>
      <c r="D231" s="59">
        <f t="shared" si="35"/>
        <v>247978.06</v>
      </c>
      <c r="E231" s="59">
        <f t="shared" si="36"/>
        <v>113329.3</v>
      </c>
      <c r="F231" s="60">
        <f t="shared" si="37"/>
        <v>30</v>
      </c>
      <c r="G231" s="166" t="str">
        <f t="shared" si="38"/>
        <v>A</v>
      </c>
      <c r="H231" s="98"/>
      <c r="I231" s="184" t="str">
        <f t="shared" si="39"/>
        <v>A</v>
      </c>
      <c r="J231" s="24">
        <f t="shared" si="40"/>
        <v>11.658200000000001</v>
      </c>
      <c r="K231" s="24">
        <f t="shared" si="41"/>
        <v>12.168900000000001</v>
      </c>
      <c r="L231" s="103">
        <f t="shared" si="42"/>
        <v>0.51069999999999993</v>
      </c>
      <c r="M231" s="119">
        <f t="shared" si="43"/>
        <v>4.3806076409737341E-2</v>
      </c>
    </row>
    <row r="232" spans="1:13" x14ac:dyDescent="0.25">
      <c r="A232" s="177" t="s">
        <v>843</v>
      </c>
      <c r="B232" s="58" t="str">
        <f t="shared" si="33"/>
        <v>STOMACH, ESOPHAGEAL &amp; DUODENAL PROC W MCC</v>
      </c>
      <c r="C232" s="59">
        <f t="shared" si="34"/>
        <v>71</v>
      </c>
      <c r="D232" s="59">
        <f t="shared" si="35"/>
        <v>80963.78</v>
      </c>
      <c r="E232" s="59">
        <f t="shared" si="36"/>
        <v>57006.35</v>
      </c>
      <c r="F232" s="60">
        <f t="shared" si="37"/>
        <v>8.8000000000000007</v>
      </c>
      <c r="G232" s="166" t="str">
        <f t="shared" si="38"/>
        <v>A</v>
      </c>
      <c r="H232" s="98"/>
      <c r="I232" s="184" t="str">
        <f t="shared" si="39"/>
        <v>A</v>
      </c>
      <c r="J232" s="24">
        <f t="shared" si="40"/>
        <v>4.2999000000000001</v>
      </c>
      <c r="K232" s="24">
        <f t="shared" si="41"/>
        <v>4.4855999999999998</v>
      </c>
      <c r="L232" s="103">
        <f t="shared" si="42"/>
        <v>0.18569999999999975</v>
      </c>
      <c r="M232" s="119">
        <f t="shared" si="43"/>
        <v>4.318705086164789E-2</v>
      </c>
    </row>
    <row r="233" spans="1:13" x14ac:dyDescent="0.25">
      <c r="A233" s="178" t="s">
        <v>496</v>
      </c>
      <c r="B233" s="67" t="str">
        <f t="shared" si="33"/>
        <v>BREAST BIOPSY, LOCAL EXCISION &amp; OTHER BREAST PROCEDURES W CC/MCC</v>
      </c>
      <c r="C233" s="68">
        <f t="shared" si="34"/>
        <v>10</v>
      </c>
      <c r="D233" s="68">
        <f t="shared" si="35"/>
        <v>51726.53</v>
      </c>
      <c r="E233" s="68">
        <f t="shared" si="36"/>
        <v>48877.85</v>
      </c>
      <c r="F233" s="69">
        <f t="shared" si="37"/>
        <v>2.8</v>
      </c>
      <c r="G233" s="167" t="str">
        <f t="shared" si="38"/>
        <v>A</v>
      </c>
      <c r="H233" s="98"/>
      <c r="I233" s="185" t="str">
        <f t="shared" si="39"/>
        <v>M</v>
      </c>
      <c r="J233" s="70">
        <f t="shared" si="40"/>
        <v>2.9237000000000002</v>
      </c>
      <c r="K233" s="70">
        <f t="shared" si="41"/>
        <v>3.0467</v>
      </c>
      <c r="L233" s="104">
        <f t="shared" si="42"/>
        <v>0.12299999999999978</v>
      </c>
      <c r="M233" s="120">
        <f t="shared" si="43"/>
        <v>4.2069979820090898E-2</v>
      </c>
    </row>
    <row r="234" spans="1:13" x14ac:dyDescent="0.25">
      <c r="A234" s="177" t="s">
        <v>871</v>
      </c>
      <c r="B234" s="58" t="str">
        <f t="shared" si="33"/>
        <v>LOCAL EXCISION &amp; REMOVAL INT FIX DEVICES OF HIP &amp; FEMUR W CC/MCC</v>
      </c>
      <c r="C234" s="59">
        <f t="shared" si="34"/>
        <v>11</v>
      </c>
      <c r="D234" s="59">
        <f t="shared" si="35"/>
        <v>63494.76</v>
      </c>
      <c r="E234" s="59">
        <f t="shared" si="36"/>
        <v>36464.39</v>
      </c>
      <c r="F234" s="60">
        <f t="shared" si="37"/>
        <v>6.1</v>
      </c>
      <c r="G234" s="166" t="str">
        <f t="shared" si="38"/>
        <v>A</v>
      </c>
      <c r="H234" s="98"/>
      <c r="I234" s="184" t="str">
        <f t="shared" si="39"/>
        <v>A</v>
      </c>
      <c r="J234" s="24">
        <f t="shared" si="40"/>
        <v>3.5918000000000001</v>
      </c>
      <c r="K234" s="24">
        <f t="shared" si="41"/>
        <v>3.74</v>
      </c>
      <c r="L234" s="103">
        <f t="shared" si="42"/>
        <v>0.14820000000000011</v>
      </c>
      <c r="M234" s="119">
        <f t="shared" si="43"/>
        <v>4.1260649256640157E-2</v>
      </c>
    </row>
    <row r="235" spans="1:13" x14ac:dyDescent="0.25">
      <c r="A235" s="177" t="s">
        <v>602</v>
      </c>
      <c r="B235" s="58" t="str">
        <f t="shared" si="33"/>
        <v>G.I. HEMORRHAGE W CC</v>
      </c>
      <c r="C235" s="59">
        <f t="shared" si="34"/>
        <v>446</v>
      </c>
      <c r="D235" s="59">
        <f t="shared" si="35"/>
        <v>20104.919999999998</v>
      </c>
      <c r="E235" s="59">
        <f t="shared" si="36"/>
        <v>9741.94</v>
      </c>
      <c r="F235" s="60">
        <f t="shared" si="37"/>
        <v>2.8</v>
      </c>
      <c r="G235" s="166" t="str">
        <f t="shared" si="38"/>
        <v>A</v>
      </c>
      <c r="H235" s="98"/>
      <c r="I235" s="184" t="str">
        <f t="shared" si="39"/>
        <v>A</v>
      </c>
      <c r="J235" s="24">
        <f t="shared" si="40"/>
        <v>1.1392</v>
      </c>
      <c r="K235" s="24">
        <f t="shared" si="41"/>
        <v>1.1841999999999999</v>
      </c>
      <c r="L235" s="103">
        <f t="shared" si="42"/>
        <v>4.4999999999999929E-2</v>
      </c>
      <c r="M235" s="119">
        <f t="shared" si="43"/>
        <v>3.9501404494381963E-2</v>
      </c>
    </row>
    <row r="236" spans="1:13" x14ac:dyDescent="0.25">
      <c r="A236" s="177" t="s">
        <v>489</v>
      </c>
      <c r="B236" s="58" t="str">
        <f t="shared" si="33"/>
        <v>PERC CARDIOVASC PROC W DRUG-ELUTING STENT W/O MCC</v>
      </c>
      <c r="C236" s="59">
        <f t="shared" si="34"/>
        <v>851</v>
      </c>
      <c r="D236" s="59">
        <f t="shared" si="35"/>
        <v>50700.12</v>
      </c>
      <c r="E236" s="59">
        <f t="shared" si="36"/>
        <v>16723.12</v>
      </c>
      <c r="F236" s="60">
        <f t="shared" si="37"/>
        <v>2.4</v>
      </c>
      <c r="G236" s="166" t="str">
        <f t="shared" si="38"/>
        <v>A</v>
      </c>
      <c r="H236" s="98"/>
      <c r="I236" s="184" t="str">
        <f t="shared" si="39"/>
        <v>A</v>
      </c>
      <c r="J236" s="24">
        <f t="shared" si="40"/>
        <v>2.8706</v>
      </c>
      <c r="K236" s="24">
        <f t="shared" si="41"/>
        <v>2.9830000000000001</v>
      </c>
      <c r="L236" s="103">
        <f t="shared" si="42"/>
        <v>0.11240000000000006</v>
      </c>
      <c r="M236" s="119">
        <f t="shared" si="43"/>
        <v>3.9155577231240878E-2</v>
      </c>
    </row>
    <row r="237" spans="1:13" x14ac:dyDescent="0.25">
      <c r="A237" s="177" t="s">
        <v>195</v>
      </c>
      <c r="B237" s="58" t="str">
        <f t="shared" si="33"/>
        <v>HEART TRANSPLANT OR IMPLANT OF HEART ASSIST SYSTEM W MCC</v>
      </c>
      <c r="C237" s="59">
        <f t="shared" si="34"/>
        <v>0</v>
      </c>
      <c r="D237" s="59">
        <f t="shared" si="35"/>
        <v>0</v>
      </c>
      <c r="E237" s="59">
        <f t="shared" si="36"/>
        <v>0</v>
      </c>
      <c r="F237" s="60">
        <f t="shared" si="37"/>
        <v>29.1</v>
      </c>
      <c r="G237" s="166" t="str">
        <f t="shared" si="38"/>
        <v>Z</v>
      </c>
      <c r="H237" s="98"/>
      <c r="I237" s="184" t="str">
        <f t="shared" si="39"/>
        <v>Z</v>
      </c>
      <c r="J237" s="24">
        <f t="shared" si="40"/>
        <v>25.424099999999999</v>
      </c>
      <c r="K237" s="24">
        <f t="shared" si="41"/>
        <v>26.410599999999999</v>
      </c>
      <c r="L237" s="103">
        <f t="shared" si="42"/>
        <v>0.98649999999999949</v>
      </c>
      <c r="M237" s="119">
        <f t="shared" si="43"/>
        <v>3.880176682753763E-2</v>
      </c>
    </row>
    <row r="238" spans="1:13" x14ac:dyDescent="0.25">
      <c r="A238" s="178" t="s">
        <v>103</v>
      </c>
      <c r="B238" s="67" t="str">
        <f t="shared" si="33"/>
        <v>OTHER DIGESTIVE SYSTEM DIAGNOSES W/O CC/MCC</v>
      </c>
      <c r="C238" s="68">
        <f t="shared" si="34"/>
        <v>93</v>
      </c>
      <c r="D238" s="68">
        <f t="shared" si="35"/>
        <v>13766.14</v>
      </c>
      <c r="E238" s="68">
        <f t="shared" si="36"/>
        <v>7946.61</v>
      </c>
      <c r="F238" s="69">
        <f t="shared" si="37"/>
        <v>2.2000000000000002</v>
      </c>
      <c r="G238" s="167" t="str">
        <f t="shared" si="38"/>
        <v>A</v>
      </c>
      <c r="H238" s="98"/>
      <c r="I238" s="185" t="str">
        <f t="shared" si="39"/>
        <v>A</v>
      </c>
      <c r="J238" s="70">
        <f t="shared" si="40"/>
        <v>0.78080000000000005</v>
      </c>
      <c r="K238" s="70">
        <f t="shared" si="41"/>
        <v>0.81089999999999995</v>
      </c>
      <c r="L238" s="104">
        <f t="shared" si="42"/>
        <v>3.0099999999999905E-2</v>
      </c>
      <c r="M238" s="120">
        <f t="shared" si="43"/>
        <v>3.8550204918032661E-2</v>
      </c>
    </row>
    <row r="239" spans="1:13" x14ac:dyDescent="0.25">
      <c r="A239" s="177" t="s">
        <v>263</v>
      </c>
      <c r="B239" s="58" t="str">
        <f t="shared" si="33"/>
        <v>TRAUMA TO THE SKIN, SUBCUT TISS &amp; BREAST W/O MCC</v>
      </c>
      <c r="C239" s="59">
        <f t="shared" si="34"/>
        <v>80</v>
      </c>
      <c r="D239" s="59">
        <f t="shared" si="35"/>
        <v>15136.97</v>
      </c>
      <c r="E239" s="59">
        <f t="shared" si="36"/>
        <v>7285.67</v>
      </c>
      <c r="F239" s="60">
        <f t="shared" si="37"/>
        <v>2</v>
      </c>
      <c r="G239" s="166" t="str">
        <f t="shared" si="38"/>
        <v>A</v>
      </c>
      <c r="H239" s="98"/>
      <c r="I239" s="184" t="str">
        <f t="shared" si="39"/>
        <v>A</v>
      </c>
      <c r="J239" s="24">
        <f t="shared" si="40"/>
        <v>0.85899999999999999</v>
      </c>
      <c r="K239" s="24">
        <f t="shared" si="41"/>
        <v>0.89170000000000005</v>
      </c>
      <c r="L239" s="103">
        <f t="shared" si="42"/>
        <v>3.2700000000000062E-2</v>
      </c>
      <c r="M239" s="119">
        <f t="shared" si="43"/>
        <v>3.8067520372526267E-2</v>
      </c>
    </row>
    <row r="240" spans="1:13" x14ac:dyDescent="0.25">
      <c r="A240" s="177" t="s">
        <v>457</v>
      </c>
      <c r="B240" s="58" t="str">
        <f t="shared" si="33"/>
        <v>RESPIRATORY SYSTEM DIAGNOSIS W VENTILATOR SUPPORT &gt;96 HOURS OR PERIPHERAL EXTRACORPOREAL MEMBRANE OXYGENATION (ECMO)</v>
      </c>
      <c r="C240" s="59">
        <f t="shared" si="34"/>
        <v>179</v>
      </c>
      <c r="D240" s="59">
        <f t="shared" si="35"/>
        <v>118240.9</v>
      </c>
      <c r="E240" s="59">
        <f t="shared" si="36"/>
        <v>65110.52</v>
      </c>
      <c r="F240" s="60">
        <f t="shared" si="37"/>
        <v>13.4</v>
      </c>
      <c r="G240" s="166" t="str">
        <f t="shared" si="38"/>
        <v>A</v>
      </c>
      <c r="H240" s="98"/>
      <c r="I240" s="184" t="str">
        <f t="shared" si="39"/>
        <v>A</v>
      </c>
      <c r="J240" s="24">
        <f t="shared" si="40"/>
        <v>6.4017999999999997</v>
      </c>
      <c r="K240" s="24">
        <f t="shared" si="41"/>
        <v>6.6425000000000001</v>
      </c>
      <c r="L240" s="103">
        <f t="shared" si="42"/>
        <v>0.24070000000000036</v>
      </c>
      <c r="M240" s="119">
        <f t="shared" si="43"/>
        <v>3.7598800337405161E-2</v>
      </c>
    </row>
    <row r="241" spans="1:13" x14ac:dyDescent="0.25">
      <c r="A241" s="177" t="s">
        <v>204</v>
      </c>
      <c r="B241" s="58" t="str">
        <f t="shared" si="33"/>
        <v>SIMULTANEOUS PANCREAS/KIDNEY TRANSPLANT</v>
      </c>
      <c r="C241" s="59">
        <f t="shared" si="34"/>
        <v>0</v>
      </c>
      <c r="D241" s="59">
        <f t="shared" si="35"/>
        <v>0</v>
      </c>
      <c r="E241" s="59">
        <f t="shared" si="36"/>
        <v>0</v>
      </c>
      <c r="F241" s="60">
        <f t="shared" si="37"/>
        <v>8.9</v>
      </c>
      <c r="G241" s="166" t="str">
        <f t="shared" si="38"/>
        <v>Z</v>
      </c>
      <c r="H241" s="98"/>
      <c r="I241" s="184" t="str">
        <f t="shared" si="39"/>
        <v>Z</v>
      </c>
      <c r="J241" s="24">
        <f t="shared" si="40"/>
        <v>5.0587</v>
      </c>
      <c r="K241" s="24">
        <f t="shared" si="41"/>
        <v>5.2489999999999997</v>
      </c>
      <c r="L241" s="103">
        <f t="shared" si="42"/>
        <v>0.19029999999999969</v>
      </c>
      <c r="M241" s="119">
        <f t="shared" si="43"/>
        <v>3.7618360448336469E-2</v>
      </c>
    </row>
    <row r="242" spans="1:13" x14ac:dyDescent="0.25">
      <c r="A242" s="177" t="s">
        <v>701</v>
      </c>
      <c r="B242" s="58" t="str">
        <f t="shared" si="33"/>
        <v>SEPTICEMIA OR SEVERE SEPSIS W/O MV &gt;96 HOURS W/O MCC</v>
      </c>
      <c r="C242" s="59">
        <f t="shared" si="34"/>
        <v>1338</v>
      </c>
      <c r="D242" s="59">
        <f t="shared" si="35"/>
        <v>18792.04</v>
      </c>
      <c r="E242" s="59">
        <f t="shared" si="36"/>
        <v>11166.28</v>
      </c>
      <c r="F242" s="60">
        <f t="shared" si="37"/>
        <v>3.3</v>
      </c>
      <c r="G242" s="166" t="str">
        <f t="shared" si="38"/>
        <v>A</v>
      </c>
      <c r="H242" s="98"/>
      <c r="I242" s="184" t="str">
        <f t="shared" si="39"/>
        <v>A</v>
      </c>
      <c r="J242" s="24">
        <f t="shared" si="40"/>
        <v>1.0680000000000001</v>
      </c>
      <c r="K242" s="24">
        <f t="shared" si="41"/>
        <v>1.107</v>
      </c>
      <c r="L242" s="103">
        <f t="shared" si="42"/>
        <v>3.8999999999999924E-2</v>
      </c>
      <c r="M242" s="119">
        <f t="shared" si="43"/>
        <v>3.6516853932584199E-2</v>
      </c>
    </row>
    <row r="243" spans="1:13" x14ac:dyDescent="0.25">
      <c r="A243" s="178" t="s">
        <v>426</v>
      </c>
      <c r="B243" s="67" t="str">
        <f t="shared" si="33"/>
        <v>PULMONARY EMBOLISM W/O MCC</v>
      </c>
      <c r="C243" s="68">
        <f t="shared" si="34"/>
        <v>284</v>
      </c>
      <c r="D243" s="68">
        <f t="shared" si="35"/>
        <v>18991.79</v>
      </c>
      <c r="E243" s="68">
        <f t="shared" si="36"/>
        <v>11510.87</v>
      </c>
      <c r="F243" s="69">
        <f t="shared" si="37"/>
        <v>2.6</v>
      </c>
      <c r="G243" s="167" t="str">
        <f t="shared" si="38"/>
        <v>A</v>
      </c>
      <c r="H243" s="98"/>
      <c r="I243" s="185" t="str">
        <f t="shared" si="39"/>
        <v>A</v>
      </c>
      <c r="J243" s="70">
        <f t="shared" si="40"/>
        <v>1.0792999999999999</v>
      </c>
      <c r="K243" s="70">
        <f t="shared" si="41"/>
        <v>1.1187</v>
      </c>
      <c r="L243" s="104">
        <f t="shared" si="42"/>
        <v>3.9400000000000102E-2</v>
      </c>
      <c r="M243" s="120">
        <f t="shared" si="43"/>
        <v>3.6505142221810533E-2</v>
      </c>
    </row>
    <row r="244" spans="1:13" x14ac:dyDescent="0.25">
      <c r="A244" s="177" t="s">
        <v>640</v>
      </c>
      <c r="B244" s="58" t="str">
        <f t="shared" si="33"/>
        <v>NEONATES, DIED OR TRANSFERRED TO ANOTHER ACUTE CARE FACILITY</v>
      </c>
      <c r="C244" s="59">
        <f t="shared" si="34"/>
        <v>334</v>
      </c>
      <c r="D244" s="59">
        <f t="shared" si="35"/>
        <v>3407.1</v>
      </c>
      <c r="E244" s="59">
        <f t="shared" si="36"/>
        <v>2749.3</v>
      </c>
      <c r="F244" s="60">
        <f t="shared" si="37"/>
        <v>1.3</v>
      </c>
      <c r="G244" s="166" t="str">
        <f t="shared" si="38"/>
        <v>A</v>
      </c>
      <c r="H244" s="98"/>
      <c r="I244" s="184" t="str">
        <f t="shared" si="39"/>
        <v>A</v>
      </c>
      <c r="J244" s="24">
        <f t="shared" si="40"/>
        <v>0.19389999999999999</v>
      </c>
      <c r="K244" s="24">
        <f t="shared" si="41"/>
        <v>0.20080000000000001</v>
      </c>
      <c r="L244" s="103">
        <f t="shared" si="42"/>
        <v>6.9000000000000172E-3</v>
      </c>
      <c r="M244" s="119">
        <f t="shared" si="43"/>
        <v>3.5585353274884053E-2</v>
      </c>
    </row>
    <row r="245" spans="1:13" x14ac:dyDescent="0.25">
      <c r="A245" s="177" t="s">
        <v>785</v>
      </c>
      <c r="B245" s="58" t="str">
        <f t="shared" si="33"/>
        <v>OTHER VASCULAR PROCEDURES W MCC</v>
      </c>
      <c r="C245" s="59">
        <f t="shared" si="34"/>
        <v>101</v>
      </c>
      <c r="D245" s="59">
        <f t="shared" si="35"/>
        <v>65933.05</v>
      </c>
      <c r="E245" s="59">
        <f t="shared" si="36"/>
        <v>37969.269999999997</v>
      </c>
      <c r="F245" s="60">
        <f t="shared" si="37"/>
        <v>6.3</v>
      </c>
      <c r="G245" s="166" t="str">
        <f t="shared" si="38"/>
        <v>A</v>
      </c>
      <c r="H245" s="98"/>
      <c r="I245" s="184" t="str">
        <f t="shared" si="39"/>
        <v>A</v>
      </c>
      <c r="J245" s="24">
        <f t="shared" si="40"/>
        <v>3.6772</v>
      </c>
      <c r="K245" s="24">
        <f t="shared" si="41"/>
        <v>3.8062</v>
      </c>
      <c r="L245" s="103">
        <f t="shared" si="42"/>
        <v>0.129</v>
      </c>
      <c r="M245" s="119">
        <f t="shared" si="43"/>
        <v>3.508103992167954E-2</v>
      </c>
    </row>
    <row r="246" spans="1:13" x14ac:dyDescent="0.25">
      <c r="A246" s="177" t="s">
        <v>205</v>
      </c>
      <c r="B246" s="58" t="str">
        <f t="shared" si="33"/>
        <v>PANCREAS TRANSPLANT</v>
      </c>
      <c r="C246" s="59">
        <f t="shared" si="34"/>
        <v>0</v>
      </c>
      <c r="D246" s="59">
        <f t="shared" si="35"/>
        <v>0</v>
      </c>
      <c r="E246" s="59">
        <f t="shared" si="36"/>
        <v>0</v>
      </c>
      <c r="F246" s="60">
        <f t="shared" si="37"/>
        <v>7.8</v>
      </c>
      <c r="G246" s="166" t="str">
        <f t="shared" si="38"/>
        <v>Z</v>
      </c>
      <c r="H246" s="98"/>
      <c r="I246" s="184" t="str">
        <f t="shared" si="39"/>
        <v>Z</v>
      </c>
      <c r="J246" s="24">
        <f t="shared" si="40"/>
        <v>4.3617999999999997</v>
      </c>
      <c r="K246" s="24">
        <f t="shared" si="41"/>
        <v>4.5138999999999996</v>
      </c>
      <c r="L246" s="103">
        <f t="shared" si="42"/>
        <v>0.1520999999999999</v>
      </c>
      <c r="M246" s="119">
        <f t="shared" si="43"/>
        <v>3.4870924847539987E-2</v>
      </c>
    </row>
    <row r="247" spans="1:13" x14ac:dyDescent="0.25">
      <c r="A247" s="179" t="s">
        <v>771</v>
      </c>
      <c r="B247" s="58" t="str">
        <f t="shared" ref="B247:B310" si="44">VLOOKUP($A247, DRG_Tab, 2, FALSE)</f>
        <v>EXTENSIVE O.R. PROCEDURE UNRELATED TO PRINCIPAL DIAGNOSIS W/O CC/MCC</v>
      </c>
      <c r="C247" s="59">
        <f t="shared" ref="C247:C310" si="45">VLOOKUP($A247, DRG_Tab, 9, FALSE)</f>
        <v>60</v>
      </c>
      <c r="D247" s="59">
        <f t="shared" ref="D247:D310" si="46">VLOOKUP($A247, DRG_Tab, 10, FALSE)</f>
        <v>28182.84</v>
      </c>
      <c r="E247" s="59">
        <f t="shared" ref="E247:E310" si="47">VLOOKUP($A247, DRG_Tab, 11, FALSE)</f>
        <v>18292.57</v>
      </c>
      <c r="F247" s="60">
        <f t="shared" ref="F247:F310" si="48">ROUND(VLOOKUP($A247, DRG_Tab, 14, FALSE), 1)</f>
        <v>2.2000000000000002</v>
      </c>
      <c r="G247" s="166" t="str">
        <f t="shared" ref="G247:G310" si="49">VLOOKUP($A247, DRG_Tab, 18, FALSE)</f>
        <v>A</v>
      </c>
      <c r="H247" s="98"/>
      <c r="I247" s="184" t="str">
        <f t="shared" ref="I247:I310" si="50">VLOOKUP($A247, DRG_Tab, 20, FALSE)</f>
        <v>A</v>
      </c>
      <c r="J247" s="24">
        <f t="shared" ref="J247:J310" si="51">VLOOKUP($A247, DRG_Tab, 21, FALSE)</f>
        <v>1.6053999999999999</v>
      </c>
      <c r="K247" s="24">
        <f t="shared" ref="K247:K310" si="52">VLOOKUP($A247, DRG_Tab, 22, FALSE)</f>
        <v>1.6600999999999999</v>
      </c>
      <c r="L247" s="103">
        <f t="shared" ref="L247:L310" si="53">IF(J247&lt;&gt;"", IF(K247&lt;&gt;"", K247-J247, ""), "")</f>
        <v>5.4699999999999971E-2</v>
      </c>
      <c r="M247" s="119">
        <f t="shared" ref="M247:M310" si="54">IF(L247="", "", L247/J247)</f>
        <v>3.4072505294630608E-2</v>
      </c>
    </row>
    <row r="248" spans="1:13" x14ac:dyDescent="0.25">
      <c r="A248" s="178" t="s">
        <v>416</v>
      </c>
      <c r="B248" s="67" t="str">
        <f t="shared" si="44"/>
        <v>DENTAL &amp; ORAL DISEASES W MCC</v>
      </c>
      <c r="C248" s="68">
        <f t="shared" si="45"/>
        <v>20</v>
      </c>
      <c r="D248" s="68">
        <f t="shared" si="46"/>
        <v>22825.25</v>
      </c>
      <c r="E248" s="68">
        <f t="shared" si="47"/>
        <v>8644.2199999999993</v>
      </c>
      <c r="F248" s="69">
        <f t="shared" si="48"/>
        <v>3</v>
      </c>
      <c r="G248" s="167" t="str">
        <f t="shared" si="49"/>
        <v>A</v>
      </c>
      <c r="H248" s="98"/>
      <c r="I248" s="185" t="str">
        <f t="shared" si="50"/>
        <v>A</v>
      </c>
      <c r="J248" s="70">
        <f t="shared" si="51"/>
        <v>1.3003</v>
      </c>
      <c r="K248" s="70">
        <f t="shared" si="52"/>
        <v>1.3445</v>
      </c>
      <c r="L248" s="104">
        <f t="shared" si="53"/>
        <v>4.4200000000000017E-2</v>
      </c>
      <c r="M248" s="120">
        <f t="shared" si="54"/>
        <v>3.3992155656387003E-2</v>
      </c>
    </row>
    <row r="249" spans="1:13" x14ac:dyDescent="0.25">
      <c r="A249" s="177" t="s">
        <v>515</v>
      </c>
      <c r="B249" s="58" t="str">
        <f t="shared" si="44"/>
        <v>DEEP VEIN THROMBOPHLEBITIS W CC/MCC</v>
      </c>
      <c r="C249" s="59">
        <f t="shared" si="45"/>
        <v>4</v>
      </c>
      <c r="D249" s="59">
        <f t="shared" si="46"/>
        <v>16515.919999999998</v>
      </c>
      <c r="E249" s="59">
        <f t="shared" si="47"/>
        <v>9997.7199999999993</v>
      </c>
      <c r="F249" s="60">
        <f t="shared" si="48"/>
        <v>3.4</v>
      </c>
      <c r="G249" s="166" t="str">
        <f t="shared" si="49"/>
        <v>M</v>
      </c>
      <c r="H249" s="98"/>
      <c r="I249" s="184" t="str">
        <f t="shared" si="50"/>
        <v>M</v>
      </c>
      <c r="J249" s="24">
        <f t="shared" si="51"/>
        <v>1.6088</v>
      </c>
      <c r="K249" s="24">
        <f t="shared" si="52"/>
        <v>1.6629</v>
      </c>
      <c r="L249" s="103">
        <f t="shared" si="53"/>
        <v>5.4100000000000037E-2</v>
      </c>
      <c r="M249" s="119">
        <f t="shared" si="54"/>
        <v>3.3627548483341645E-2</v>
      </c>
    </row>
    <row r="250" spans="1:13" x14ac:dyDescent="0.25">
      <c r="A250" s="177" t="s">
        <v>118</v>
      </c>
      <c r="B250" s="58" t="str">
        <f t="shared" si="44"/>
        <v>LAPAROSCOPIC CHOLECYSTECTOMY W/O C.D.E. W MCC</v>
      </c>
      <c r="C250" s="59">
        <f t="shared" si="45"/>
        <v>78</v>
      </c>
      <c r="D250" s="59">
        <f t="shared" si="46"/>
        <v>37748.99</v>
      </c>
      <c r="E250" s="59">
        <f t="shared" si="47"/>
        <v>15985.6</v>
      </c>
      <c r="F250" s="60">
        <f t="shared" si="48"/>
        <v>4.3</v>
      </c>
      <c r="G250" s="166" t="str">
        <f t="shared" si="49"/>
        <v>A</v>
      </c>
      <c r="H250" s="98"/>
      <c r="I250" s="184" t="str">
        <f t="shared" si="50"/>
        <v>A</v>
      </c>
      <c r="J250" s="24">
        <f t="shared" si="51"/>
        <v>2.1520999999999999</v>
      </c>
      <c r="K250" s="24">
        <f t="shared" si="52"/>
        <v>2.2235</v>
      </c>
      <c r="L250" s="103">
        <f t="shared" si="53"/>
        <v>7.140000000000013E-2</v>
      </c>
      <c r="M250" s="119">
        <f t="shared" si="54"/>
        <v>3.3176896984340939E-2</v>
      </c>
    </row>
    <row r="251" spans="1:13" x14ac:dyDescent="0.25">
      <c r="A251" s="177" t="s">
        <v>132</v>
      </c>
      <c r="B251" s="58" t="str">
        <f t="shared" si="44"/>
        <v>CIRRHOSIS &amp; ALCOHOLIC HEPATITIS W CC</v>
      </c>
      <c r="C251" s="59">
        <f t="shared" si="45"/>
        <v>214</v>
      </c>
      <c r="D251" s="59">
        <f t="shared" si="46"/>
        <v>20498.13</v>
      </c>
      <c r="E251" s="59">
        <f t="shared" si="47"/>
        <v>12073</v>
      </c>
      <c r="F251" s="60">
        <f t="shared" si="48"/>
        <v>3.4</v>
      </c>
      <c r="G251" s="166" t="str">
        <f t="shared" si="49"/>
        <v>A</v>
      </c>
      <c r="H251" s="98"/>
      <c r="I251" s="184" t="str">
        <f t="shared" si="50"/>
        <v>A</v>
      </c>
      <c r="J251" s="24">
        <f t="shared" si="51"/>
        <v>1.1686000000000001</v>
      </c>
      <c r="K251" s="24">
        <f t="shared" si="52"/>
        <v>1.2073</v>
      </c>
      <c r="L251" s="103">
        <f t="shared" si="53"/>
        <v>3.8699999999999957E-2</v>
      </c>
      <c r="M251" s="119">
        <f t="shared" si="54"/>
        <v>3.3116549717610778E-2</v>
      </c>
    </row>
    <row r="252" spans="1:13" x14ac:dyDescent="0.25">
      <c r="A252" s="179" t="s">
        <v>779</v>
      </c>
      <c r="B252" s="58" t="str">
        <f t="shared" si="44"/>
        <v>Level III: Prematurity W Major Problems</v>
      </c>
      <c r="C252" s="59">
        <f t="shared" si="45"/>
        <v>348</v>
      </c>
      <c r="D252" s="59">
        <f t="shared" si="46"/>
        <v>60213.79</v>
      </c>
      <c r="E252" s="59">
        <f t="shared" si="47"/>
        <v>52550.12</v>
      </c>
      <c r="F252" s="60">
        <f t="shared" si="48"/>
        <v>10.9</v>
      </c>
      <c r="G252" s="166" t="str">
        <f t="shared" si="49"/>
        <v>A</v>
      </c>
      <c r="H252" s="98"/>
      <c r="I252" s="184" t="str">
        <f t="shared" si="50"/>
        <v>A</v>
      </c>
      <c r="J252" s="24">
        <f t="shared" si="51"/>
        <v>3.1442000000000001</v>
      </c>
      <c r="K252" s="24">
        <f t="shared" si="52"/>
        <v>3.2475999999999998</v>
      </c>
      <c r="L252" s="103">
        <f t="shared" si="53"/>
        <v>0.10339999999999971</v>
      </c>
      <c r="M252" s="119">
        <f t="shared" si="54"/>
        <v>3.2885948730996664E-2</v>
      </c>
    </row>
    <row r="253" spans="1:13" x14ac:dyDescent="0.25">
      <c r="A253" s="178" t="s">
        <v>527</v>
      </c>
      <c r="B253" s="67" t="str">
        <f t="shared" si="44"/>
        <v>HYPERTENSION W/O MCC</v>
      </c>
      <c r="C253" s="68">
        <f t="shared" si="45"/>
        <v>192</v>
      </c>
      <c r="D253" s="68">
        <f t="shared" si="46"/>
        <v>14926.46</v>
      </c>
      <c r="E253" s="68">
        <f t="shared" si="47"/>
        <v>8590.98</v>
      </c>
      <c r="F253" s="69">
        <f t="shared" si="48"/>
        <v>2</v>
      </c>
      <c r="G253" s="167" t="str">
        <f t="shared" si="49"/>
        <v>A</v>
      </c>
      <c r="H253" s="98"/>
      <c r="I253" s="185" t="str">
        <f t="shared" si="50"/>
        <v>A</v>
      </c>
      <c r="J253" s="70">
        <f t="shared" si="51"/>
        <v>0.85170000000000001</v>
      </c>
      <c r="K253" s="70">
        <f t="shared" si="52"/>
        <v>0.87919999999999998</v>
      </c>
      <c r="L253" s="104">
        <f t="shared" si="53"/>
        <v>2.7499999999999969E-2</v>
      </c>
      <c r="M253" s="120">
        <f t="shared" si="54"/>
        <v>3.22883644475754E-2</v>
      </c>
    </row>
    <row r="254" spans="1:13" x14ac:dyDescent="0.25">
      <c r="A254" s="177" t="s">
        <v>145</v>
      </c>
      <c r="B254" s="58" t="str">
        <f t="shared" si="44"/>
        <v>DISORDERS OF THE BILIARY TRACT W/O CC/MCC</v>
      </c>
      <c r="C254" s="59">
        <f t="shared" si="45"/>
        <v>85</v>
      </c>
      <c r="D254" s="59">
        <f t="shared" si="46"/>
        <v>15143.76</v>
      </c>
      <c r="E254" s="59">
        <f t="shared" si="47"/>
        <v>6189.68</v>
      </c>
      <c r="F254" s="60">
        <f t="shared" si="48"/>
        <v>2.1</v>
      </c>
      <c r="G254" s="166" t="str">
        <f t="shared" si="49"/>
        <v>A</v>
      </c>
      <c r="H254" s="98"/>
      <c r="I254" s="184" t="str">
        <f t="shared" si="50"/>
        <v>A</v>
      </c>
      <c r="J254" s="24">
        <f t="shared" si="51"/>
        <v>0.86429999999999996</v>
      </c>
      <c r="K254" s="24">
        <f t="shared" si="52"/>
        <v>0.8921</v>
      </c>
      <c r="L254" s="103">
        <f t="shared" si="53"/>
        <v>2.7800000000000047E-2</v>
      </c>
      <c r="M254" s="119">
        <f t="shared" si="54"/>
        <v>3.2164757607312335E-2</v>
      </c>
    </row>
    <row r="255" spans="1:13" x14ac:dyDescent="0.25">
      <c r="A255" s="177" t="s">
        <v>497</v>
      </c>
      <c r="B255" s="58" t="str">
        <f t="shared" si="44"/>
        <v>SKIN ULCERS W MCC</v>
      </c>
      <c r="C255" s="59">
        <f t="shared" si="45"/>
        <v>24</v>
      </c>
      <c r="D255" s="59">
        <f t="shared" si="46"/>
        <v>16442.78</v>
      </c>
      <c r="E255" s="59">
        <f t="shared" si="47"/>
        <v>6462.38</v>
      </c>
      <c r="F255" s="60">
        <f t="shared" si="48"/>
        <v>3.8</v>
      </c>
      <c r="G255" s="166" t="str">
        <f t="shared" si="49"/>
        <v>AT</v>
      </c>
      <c r="H255" s="98"/>
      <c r="I255" s="184" t="str">
        <f t="shared" si="50"/>
        <v>A</v>
      </c>
      <c r="J255" s="24">
        <f t="shared" si="51"/>
        <v>1.0701000000000001</v>
      </c>
      <c r="K255" s="24">
        <f t="shared" si="52"/>
        <v>1.1044</v>
      </c>
      <c r="L255" s="103">
        <f t="shared" si="53"/>
        <v>3.4299999999999997E-2</v>
      </c>
      <c r="M255" s="119">
        <f t="shared" si="54"/>
        <v>3.2053079151481166E-2</v>
      </c>
    </row>
    <row r="256" spans="1:13" x14ac:dyDescent="0.25">
      <c r="A256" s="177" t="s">
        <v>491</v>
      </c>
      <c r="B256" s="58" t="str">
        <f t="shared" si="44"/>
        <v>PERC CARDIOVASC PROC W NON-DRUG-ELUTING STENT W/O MCC</v>
      </c>
      <c r="C256" s="59">
        <f t="shared" si="45"/>
        <v>110</v>
      </c>
      <c r="D256" s="59">
        <f t="shared" si="46"/>
        <v>48517.02</v>
      </c>
      <c r="E256" s="59">
        <f t="shared" si="47"/>
        <v>16402.099999999999</v>
      </c>
      <c r="F256" s="60">
        <f t="shared" si="48"/>
        <v>2.5</v>
      </c>
      <c r="G256" s="166" t="str">
        <f t="shared" si="49"/>
        <v>A</v>
      </c>
      <c r="H256" s="98"/>
      <c r="I256" s="184" t="str">
        <f t="shared" si="50"/>
        <v>A</v>
      </c>
      <c r="J256" s="24">
        <f t="shared" si="51"/>
        <v>2.7696999999999998</v>
      </c>
      <c r="K256" s="24">
        <f t="shared" si="52"/>
        <v>2.8576999999999999</v>
      </c>
      <c r="L256" s="103">
        <f t="shared" si="53"/>
        <v>8.8000000000000078E-2</v>
      </c>
      <c r="M256" s="119">
        <f t="shared" si="54"/>
        <v>3.1772394122107118E-2</v>
      </c>
    </row>
    <row r="257" spans="1:13" x14ac:dyDescent="0.25">
      <c r="A257" s="177" t="s">
        <v>430</v>
      </c>
      <c r="B257" s="58" t="str">
        <f t="shared" si="44"/>
        <v>RESPIRATORY NEOPLASMS W MCC</v>
      </c>
      <c r="C257" s="59">
        <f t="shared" si="45"/>
        <v>67</v>
      </c>
      <c r="D257" s="59">
        <f t="shared" si="46"/>
        <v>34427.879999999997</v>
      </c>
      <c r="E257" s="59">
        <f t="shared" si="47"/>
        <v>22286.44</v>
      </c>
      <c r="F257" s="60">
        <f t="shared" si="48"/>
        <v>4.5999999999999996</v>
      </c>
      <c r="G257" s="166" t="str">
        <f t="shared" si="49"/>
        <v>A</v>
      </c>
      <c r="H257" s="98"/>
      <c r="I257" s="184" t="str">
        <f t="shared" si="50"/>
        <v>A</v>
      </c>
      <c r="J257" s="24">
        <f t="shared" si="51"/>
        <v>1.9258999999999999</v>
      </c>
      <c r="K257" s="24">
        <f t="shared" si="52"/>
        <v>1.9869000000000001</v>
      </c>
      <c r="L257" s="103">
        <f t="shared" si="53"/>
        <v>6.1000000000000165E-2</v>
      </c>
      <c r="M257" s="119">
        <f t="shared" si="54"/>
        <v>3.1673503297159858E-2</v>
      </c>
    </row>
    <row r="258" spans="1:13" x14ac:dyDescent="0.25">
      <c r="A258" s="178" t="s">
        <v>209</v>
      </c>
      <c r="B258" s="67" t="str">
        <f t="shared" si="44"/>
        <v>ALLOGENEIC BONE MARROW TRANSPLANT</v>
      </c>
      <c r="C258" s="68">
        <f t="shared" si="45"/>
        <v>0</v>
      </c>
      <c r="D258" s="68">
        <f t="shared" si="46"/>
        <v>0</v>
      </c>
      <c r="E258" s="68">
        <f t="shared" si="47"/>
        <v>0</v>
      </c>
      <c r="F258" s="69">
        <f t="shared" si="48"/>
        <v>24.1</v>
      </c>
      <c r="G258" s="167" t="str">
        <f t="shared" si="49"/>
        <v>Z</v>
      </c>
      <c r="H258" s="98"/>
      <c r="I258" s="185" t="str">
        <f t="shared" si="50"/>
        <v>Z</v>
      </c>
      <c r="J258" s="70">
        <f t="shared" si="51"/>
        <v>11.5855</v>
      </c>
      <c r="K258" s="70">
        <f t="shared" si="52"/>
        <v>11.9503</v>
      </c>
      <c r="L258" s="104">
        <f t="shared" si="53"/>
        <v>0.36480000000000068</v>
      </c>
      <c r="M258" s="120">
        <f t="shared" si="54"/>
        <v>3.148763540632693E-2</v>
      </c>
    </row>
    <row r="259" spans="1:13" x14ac:dyDescent="0.25">
      <c r="A259" s="177" t="s">
        <v>750</v>
      </c>
      <c r="B259" s="58" t="str">
        <f t="shared" si="44"/>
        <v>SIGNS &amp; SYMPTOMS W MCC</v>
      </c>
      <c r="C259" s="59">
        <f t="shared" si="45"/>
        <v>51</v>
      </c>
      <c r="D259" s="59">
        <f t="shared" si="46"/>
        <v>27300.880000000001</v>
      </c>
      <c r="E259" s="59">
        <f t="shared" si="47"/>
        <v>16453.89</v>
      </c>
      <c r="F259" s="60">
        <f t="shared" si="48"/>
        <v>4.2</v>
      </c>
      <c r="G259" s="166" t="str">
        <f t="shared" si="49"/>
        <v>A</v>
      </c>
      <c r="H259" s="98"/>
      <c r="I259" s="184" t="str">
        <f t="shared" si="50"/>
        <v>A</v>
      </c>
      <c r="J259" s="24">
        <f t="shared" si="51"/>
        <v>1.5592999999999999</v>
      </c>
      <c r="K259" s="24">
        <f t="shared" si="52"/>
        <v>1.6081000000000001</v>
      </c>
      <c r="L259" s="103">
        <f t="shared" si="53"/>
        <v>4.8800000000000177E-2</v>
      </c>
      <c r="M259" s="119">
        <f t="shared" si="54"/>
        <v>3.1296094401334046E-2</v>
      </c>
    </row>
    <row r="260" spans="1:13" x14ac:dyDescent="0.25">
      <c r="A260" s="177" t="s">
        <v>268</v>
      </c>
      <c r="B260" s="58" t="str">
        <f t="shared" si="44"/>
        <v>AMPUTAT OF LOWER LIMB FOR ENDOCRINE,NUTRIT,&amp; METABOL DIS W MCC</v>
      </c>
      <c r="C260" s="59">
        <f t="shared" si="45"/>
        <v>18</v>
      </c>
      <c r="D260" s="59">
        <f t="shared" si="46"/>
        <v>63497.96</v>
      </c>
      <c r="E260" s="59">
        <f t="shared" si="47"/>
        <v>34110.019999999997</v>
      </c>
      <c r="F260" s="60">
        <f t="shared" si="48"/>
        <v>11</v>
      </c>
      <c r="G260" s="166" t="str">
        <f t="shared" si="49"/>
        <v>A</v>
      </c>
      <c r="H260" s="98"/>
      <c r="I260" s="184" t="str">
        <f t="shared" si="50"/>
        <v>A</v>
      </c>
      <c r="J260" s="24">
        <f t="shared" si="51"/>
        <v>3.5232000000000001</v>
      </c>
      <c r="K260" s="24">
        <f t="shared" si="52"/>
        <v>3.6328999999999998</v>
      </c>
      <c r="L260" s="103">
        <f t="shared" si="53"/>
        <v>0.10969999999999969</v>
      </c>
      <c r="M260" s="119">
        <f t="shared" si="54"/>
        <v>3.1136466848319621E-2</v>
      </c>
    </row>
    <row r="261" spans="1:13" x14ac:dyDescent="0.25">
      <c r="A261" s="177" t="s">
        <v>510</v>
      </c>
      <c r="B261" s="58" t="str">
        <f t="shared" si="44"/>
        <v>ACUTE &amp; SUBACUTE ENDOCARDITIS W CC</v>
      </c>
      <c r="C261" s="59">
        <f t="shared" si="45"/>
        <v>17</v>
      </c>
      <c r="D261" s="59">
        <f t="shared" si="46"/>
        <v>33170.400000000001</v>
      </c>
      <c r="E261" s="59">
        <f t="shared" si="47"/>
        <v>22670.22</v>
      </c>
      <c r="F261" s="60">
        <f t="shared" si="48"/>
        <v>5.5</v>
      </c>
      <c r="G261" s="166" t="str">
        <f t="shared" si="49"/>
        <v>A</v>
      </c>
      <c r="H261" s="98"/>
      <c r="I261" s="184" t="str">
        <f t="shared" si="50"/>
        <v>A</v>
      </c>
      <c r="J261" s="24">
        <f t="shared" si="51"/>
        <v>1.8949</v>
      </c>
      <c r="K261" s="24">
        <f t="shared" si="52"/>
        <v>1.9538</v>
      </c>
      <c r="L261" s="103">
        <f t="shared" si="53"/>
        <v>5.8899999999999952E-2</v>
      </c>
      <c r="M261" s="119">
        <f t="shared" si="54"/>
        <v>3.108343448203069E-2</v>
      </c>
    </row>
    <row r="262" spans="1:13" x14ac:dyDescent="0.25">
      <c r="A262" s="177" t="s">
        <v>434</v>
      </c>
      <c r="B262" s="58" t="str">
        <f t="shared" si="44"/>
        <v>MAJOR CHEST TRAUMA W CC</v>
      </c>
      <c r="C262" s="59">
        <f t="shared" si="45"/>
        <v>31</v>
      </c>
      <c r="D262" s="59">
        <f t="shared" si="46"/>
        <v>20955.650000000001</v>
      </c>
      <c r="E262" s="59">
        <f t="shared" si="47"/>
        <v>8800.26</v>
      </c>
      <c r="F262" s="60">
        <f t="shared" si="48"/>
        <v>3</v>
      </c>
      <c r="G262" s="166" t="str">
        <f t="shared" si="49"/>
        <v>A</v>
      </c>
      <c r="H262" s="98"/>
      <c r="I262" s="184" t="str">
        <f t="shared" si="50"/>
        <v>A</v>
      </c>
      <c r="J262" s="24">
        <f t="shared" si="51"/>
        <v>1.1993</v>
      </c>
      <c r="K262" s="24">
        <f t="shared" si="52"/>
        <v>1.2343</v>
      </c>
      <c r="L262" s="103">
        <f t="shared" si="53"/>
        <v>3.499999999999992E-2</v>
      </c>
      <c r="M262" s="119">
        <f t="shared" si="54"/>
        <v>2.9183690486116833E-2</v>
      </c>
    </row>
    <row r="263" spans="1:13" x14ac:dyDescent="0.25">
      <c r="A263" s="178" t="s">
        <v>777</v>
      </c>
      <c r="B263" s="67" t="str">
        <f t="shared" si="44"/>
        <v>Level III: Neonates, Died or Transferred to Another Acute Care Facility</v>
      </c>
      <c r="C263" s="68">
        <f t="shared" si="45"/>
        <v>83</v>
      </c>
      <c r="D263" s="68">
        <f t="shared" si="46"/>
        <v>223765.71</v>
      </c>
      <c r="E263" s="68">
        <f t="shared" si="47"/>
        <v>304346.71999999997</v>
      </c>
      <c r="F263" s="69">
        <f t="shared" si="48"/>
        <v>9.4</v>
      </c>
      <c r="G263" s="167" t="str">
        <f t="shared" si="49"/>
        <v>A</v>
      </c>
      <c r="H263" s="98"/>
      <c r="I263" s="185" t="str">
        <f t="shared" si="50"/>
        <v>A</v>
      </c>
      <c r="J263" s="70">
        <f t="shared" si="51"/>
        <v>7.9471999999999996</v>
      </c>
      <c r="K263" s="70">
        <f t="shared" si="52"/>
        <v>8.1791999999999998</v>
      </c>
      <c r="L263" s="104">
        <f t="shared" si="53"/>
        <v>0.23200000000000021</v>
      </c>
      <c r="M263" s="120">
        <f t="shared" si="54"/>
        <v>2.9192671632776352E-2</v>
      </c>
    </row>
    <row r="264" spans="1:13" x14ac:dyDescent="0.25">
      <c r="A264" s="177" t="s">
        <v>521</v>
      </c>
      <c r="B264" s="58" t="str">
        <f t="shared" si="44"/>
        <v>PERIPHERAL VASCULAR DISORDERS W CC</v>
      </c>
      <c r="C264" s="59">
        <f t="shared" si="45"/>
        <v>191</v>
      </c>
      <c r="D264" s="59">
        <f t="shared" si="46"/>
        <v>17249.7</v>
      </c>
      <c r="E264" s="59">
        <f t="shared" si="47"/>
        <v>10346.34</v>
      </c>
      <c r="F264" s="60">
        <f t="shared" si="48"/>
        <v>3.4</v>
      </c>
      <c r="G264" s="166" t="str">
        <f t="shared" si="49"/>
        <v>A</v>
      </c>
      <c r="H264" s="98"/>
      <c r="I264" s="184" t="str">
        <f t="shared" si="50"/>
        <v>A</v>
      </c>
      <c r="J264" s="24">
        <f t="shared" si="51"/>
        <v>0.98740000000000006</v>
      </c>
      <c r="K264" s="24">
        <f t="shared" si="52"/>
        <v>1.0161</v>
      </c>
      <c r="L264" s="103">
        <f t="shared" si="53"/>
        <v>2.8699999999999948E-2</v>
      </c>
      <c r="M264" s="119">
        <f t="shared" si="54"/>
        <v>2.906623455539796E-2</v>
      </c>
    </row>
    <row r="265" spans="1:13" x14ac:dyDescent="0.25">
      <c r="A265" s="177" t="s">
        <v>287</v>
      </c>
      <c r="B265" s="58" t="str">
        <f t="shared" si="44"/>
        <v>MISC DISORDERS OF NUTRITION,METABOLISM,FLUIDS/ELECTROLYTES W/O MCC</v>
      </c>
      <c r="C265" s="59">
        <f t="shared" si="45"/>
        <v>588</v>
      </c>
      <c r="D265" s="59">
        <f t="shared" si="46"/>
        <v>12569.46</v>
      </c>
      <c r="E265" s="59">
        <f t="shared" si="47"/>
        <v>8650.7999999999993</v>
      </c>
      <c r="F265" s="60">
        <f t="shared" si="48"/>
        <v>2.4</v>
      </c>
      <c r="G265" s="166" t="str">
        <f t="shared" si="49"/>
        <v>A</v>
      </c>
      <c r="H265" s="98"/>
      <c r="I265" s="184" t="str">
        <f t="shared" si="50"/>
        <v>A</v>
      </c>
      <c r="J265" s="24">
        <f t="shared" si="51"/>
        <v>0.72019999999999995</v>
      </c>
      <c r="K265" s="24">
        <f t="shared" si="52"/>
        <v>0.74050000000000005</v>
      </c>
      <c r="L265" s="103">
        <f t="shared" si="53"/>
        <v>2.0300000000000096E-2</v>
      </c>
      <c r="M265" s="119">
        <f t="shared" si="54"/>
        <v>2.8186614829214241E-2</v>
      </c>
    </row>
    <row r="266" spans="1:13" x14ac:dyDescent="0.25">
      <c r="A266" s="177" t="s">
        <v>563</v>
      </c>
      <c r="B266" s="58" t="str">
        <f t="shared" si="44"/>
        <v>KIDNEY &amp; URINARY TRACT INFECTIONS W/O MCC</v>
      </c>
      <c r="C266" s="59">
        <f t="shared" si="45"/>
        <v>665</v>
      </c>
      <c r="D266" s="59">
        <f t="shared" si="46"/>
        <v>12350.58</v>
      </c>
      <c r="E266" s="59">
        <f t="shared" si="47"/>
        <v>6875.31</v>
      </c>
      <c r="F266" s="60">
        <f t="shared" si="48"/>
        <v>2.4</v>
      </c>
      <c r="G266" s="166" t="str">
        <f t="shared" si="49"/>
        <v>A</v>
      </c>
      <c r="H266" s="98"/>
      <c r="I266" s="184" t="str">
        <f t="shared" si="50"/>
        <v>A</v>
      </c>
      <c r="J266" s="24">
        <f t="shared" si="51"/>
        <v>0.70840000000000003</v>
      </c>
      <c r="K266" s="24">
        <f t="shared" si="52"/>
        <v>0.72750000000000004</v>
      </c>
      <c r="L266" s="103">
        <f t="shared" si="53"/>
        <v>1.9100000000000006E-2</v>
      </c>
      <c r="M266" s="119">
        <f t="shared" si="54"/>
        <v>2.6962168266516099E-2</v>
      </c>
    </row>
    <row r="267" spans="1:13" x14ac:dyDescent="0.25">
      <c r="A267" s="177" t="s">
        <v>696</v>
      </c>
      <c r="B267" s="58" t="str">
        <f t="shared" si="44"/>
        <v>OTHER INFECTIOUS &amp; PARASITIC DISEASES DIAGNOSES W MCC</v>
      </c>
      <c r="C267" s="59">
        <f t="shared" si="45"/>
        <v>9</v>
      </c>
      <c r="D267" s="59">
        <f t="shared" si="46"/>
        <v>43999.94</v>
      </c>
      <c r="E267" s="59">
        <f t="shared" si="47"/>
        <v>31578.06</v>
      </c>
      <c r="F267" s="60">
        <f t="shared" si="48"/>
        <v>5.6</v>
      </c>
      <c r="G267" s="166" t="str">
        <f t="shared" si="49"/>
        <v>M</v>
      </c>
      <c r="H267" s="98"/>
      <c r="I267" s="184" t="str">
        <f t="shared" si="50"/>
        <v>A</v>
      </c>
      <c r="J267" s="24">
        <f t="shared" si="51"/>
        <v>2.3592</v>
      </c>
      <c r="K267" s="24">
        <f t="shared" si="52"/>
        <v>2.4222000000000001</v>
      </c>
      <c r="L267" s="103">
        <f t="shared" si="53"/>
        <v>6.3000000000000167E-2</v>
      </c>
      <c r="M267" s="119">
        <f t="shared" si="54"/>
        <v>2.6703967446592137E-2</v>
      </c>
    </row>
    <row r="268" spans="1:13" x14ac:dyDescent="0.25">
      <c r="A268" s="178" t="s">
        <v>220</v>
      </c>
      <c r="B268" s="67" t="str">
        <f t="shared" si="44"/>
        <v>MULTIPLE SCLEROSIS &amp; CEREBELLAR ATAXIA W/O CC/MCC</v>
      </c>
      <c r="C268" s="68">
        <f t="shared" si="45"/>
        <v>39</v>
      </c>
      <c r="D268" s="68">
        <f t="shared" si="46"/>
        <v>13329.9</v>
      </c>
      <c r="E268" s="68">
        <f t="shared" si="47"/>
        <v>8734.7099999999991</v>
      </c>
      <c r="F268" s="69">
        <f t="shared" si="48"/>
        <v>2.1</v>
      </c>
      <c r="G268" s="167" t="str">
        <f t="shared" si="49"/>
        <v>A</v>
      </c>
      <c r="H268" s="98"/>
      <c r="I268" s="185" t="str">
        <f t="shared" si="50"/>
        <v>A</v>
      </c>
      <c r="J268" s="70">
        <f t="shared" si="51"/>
        <v>0.76459999999999995</v>
      </c>
      <c r="K268" s="70">
        <f t="shared" si="52"/>
        <v>0.78520000000000001</v>
      </c>
      <c r="L268" s="104">
        <f t="shared" si="53"/>
        <v>2.0600000000000063E-2</v>
      </c>
      <c r="M268" s="120">
        <f t="shared" si="54"/>
        <v>2.694219199581489E-2</v>
      </c>
    </row>
    <row r="269" spans="1:13" x14ac:dyDescent="0.25">
      <c r="A269" s="179" t="s">
        <v>548</v>
      </c>
      <c r="B269" s="58" t="str">
        <f t="shared" si="44"/>
        <v>TRANSURETHRAL PROCEDURES W CC</v>
      </c>
      <c r="C269" s="59">
        <f t="shared" si="45"/>
        <v>101</v>
      </c>
      <c r="D269" s="59">
        <f t="shared" si="46"/>
        <v>22280.880000000001</v>
      </c>
      <c r="E269" s="59">
        <f t="shared" si="47"/>
        <v>8875.1</v>
      </c>
      <c r="F269" s="60">
        <f t="shared" si="48"/>
        <v>2.1</v>
      </c>
      <c r="G269" s="166" t="str">
        <f t="shared" si="49"/>
        <v>A</v>
      </c>
      <c r="H269" s="98"/>
      <c r="I269" s="184" t="str">
        <f t="shared" si="50"/>
        <v>A</v>
      </c>
      <c r="J269" s="24">
        <f t="shared" si="51"/>
        <v>1.278</v>
      </c>
      <c r="K269" s="24">
        <f t="shared" si="52"/>
        <v>1.3123</v>
      </c>
      <c r="L269" s="103">
        <f t="shared" si="53"/>
        <v>3.4299999999999997E-2</v>
      </c>
      <c r="M269" s="119">
        <f t="shared" si="54"/>
        <v>2.683881064162754E-2</v>
      </c>
    </row>
    <row r="270" spans="1:13" x14ac:dyDescent="0.25">
      <c r="A270" s="177" t="s">
        <v>844</v>
      </c>
      <c r="B270" s="58" t="str">
        <f t="shared" si="44"/>
        <v>STOMACH, ESOPHAGEAL &amp; DUODENAL PROC W CC</v>
      </c>
      <c r="C270" s="59">
        <f t="shared" si="45"/>
        <v>113</v>
      </c>
      <c r="D270" s="59">
        <f t="shared" si="46"/>
        <v>44067.47</v>
      </c>
      <c r="E270" s="59">
        <f t="shared" si="47"/>
        <v>24739.65</v>
      </c>
      <c r="F270" s="60">
        <f t="shared" si="48"/>
        <v>4.8</v>
      </c>
      <c r="G270" s="166" t="str">
        <f t="shared" si="49"/>
        <v>A</v>
      </c>
      <c r="H270" s="98"/>
      <c r="I270" s="184" t="str">
        <f t="shared" si="50"/>
        <v>A</v>
      </c>
      <c r="J270" s="24">
        <f t="shared" si="51"/>
        <v>2.5299999999999998</v>
      </c>
      <c r="K270" s="24">
        <f t="shared" si="52"/>
        <v>2.5956000000000001</v>
      </c>
      <c r="L270" s="103">
        <f t="shared" si="53"/>
        <v>6.5600000000000325E-2</v>
      </c>
      <c r="M270" s="119">
        <f t="shared" si="54"/>
        <v>2.5928853754940841E-2</v>
      </c>
    </row>
    <row r="271" spans="1:13" x14ac:dyDescent="0.25">
      <c r="A271" s="177" t="s">
        <v>739</v>
      </c>
      <c r="B271" s="58" t="str">
        <f t="shared" si="44"/>
        <v>FULL THICKNESS BURN W SKIN GRAFT OR INHAL INJ W/O CC/MCC</v>
      </c>
      <c r="C271" s="59">
        <f t="shared" si="45"/>
        <v>8</v>
      </c>
      <c r="D271" s="59">
        <f t="shared" si="46"/>
        <v>44961.11</v>
      </c>
      <c r="E271" s="59">
        <f t="shared" si="47"/>
        <v>26117.93</v>
      </c>
      <c r="F271" s="60">
        <f t="shared" si="48"/>
        <v>5.8</v>
      </c>
      <c r="G271" s="166" t="str">
        <f t="shared" si="49"/>
        <v>M</v>
      </c>
      <c r="H271" s="98"/>
      <c r="I271" s="184" t="str">
        <f t="shared" si="50"/>
        <v>M</v>
      </c>
      <c r="J271" s="24">
        <f t="shared" si="51"/>
        <v>4.1509999999999998</v>
      </c>
      <c r="K271" s="24">
        <f t="shared" si="52"/>
        <v>4.2577999999999996</v>
      </c>
      <c r="L271" s="103">
        <f t="shared" si="53"/>
        <v>0.10679999999999978</v>
      </c>
      <c r="M271" s="119">
        <f t="shared" si="54"/>
        <v>2.5728740062635459E-2</v>
      </c>
    </row>
    <row r="272" spans="1:13" x14ac:dyDescent="0.25">
      <c r="A272" s="177" t="s">
        <v>261</v>
      </c>
      <c r="B272" s="58" t="str">
        <f t="shared" si="44"/>
        <v>CELLULITIS W/O MCC</v>
      </c>
      <c r="C272" s="59">
        <f t="shared" si="45"/>
        <v>1726</v>
      </c>
      <c r="D272" s="59">
        <f t="shared" si="46"/>
        <v>13038.12</v>
      </c>
      <c r="E272" s="59">
        <f t="shared" si="47"/>
        <v>7525.92</v>
      </c>
      <c r="F272" s="60">
        <f t="shared" si="48"/>
        <v>2.8</v>
      </c>
      <c r="G272" s="166" t="str">
        <f t="shared" si="49"/>
        <v>A</v>
      </c>
      <c r="H272" s="98"/>
      <c r="I272" s="184" t="str">
        <f t="shared" si="50"/>
        <v>A</v>
      </c>
      <c r="J272" s="24">
        <f t="shared" si="51"/>
        <v>0.74870000000000003</v>
      </c>
      <c r="K272" s="24">
        <f t="shared" si="52"/>
        <v>0.76790000000000003</v>
      </c>
      <c r="L272" s="103">
        <f t="shared" si="53"/>
        <v>1.9199999999999995E-2</v>
      </c>
      <c r="M272" s="119">
        <f t="shared" si="54"/>
        <v>2.5644450380659801E-2</v>
      </c>
    </row>
    <row r="273" spans="1:13" x14ac:dyDescent="0.25">
      <c r="A273" s="178" t="s">
        <v>119</v>
      </c>
      <c r="B273" s="67" t="str">
        <f t="shared" si="44"/>
        <v>LAPAROSCOPIC CHOLECYSTECTOMY W/O C.D.E. W CC</v>
      </c>
      <c r="C273" s="68">
        <f t="shared" si="45"/>
        <v>229</v>
      </c>
      <c r="D273" s="68">
        <f t="shared" si="46"/>
        <v>31654.14</v>
      </c>
      <c r="E273" s="68">
        <f t="shared" si="47"/>
        <v>11045.92</v>
      </c>
      <c r="F273" s="69">
        <f t="shared" si="48"/>
        <v>3.3</v>
      </c>
      <c r="G273" s="167" t="str">
        <f t="shared" si="49"/>
        <v>A</v>
      </c>
      <c r="H273" s="98"/>
      <c r="I273" s="185" t="str">
        <f t="shared" si="50"/>
        <v>A</v>
      </c>
      <c r="J273" s="70">
        <f t="shared" si="51"/>
        <v>1.8182</v>
      </c>
      <c r="K273" s="70">
        <f t="shared" si="52"/>
        <v>1.8645</v>
      </c>
      <c r="L273" s="104">
        <f t="shared" si="53"/>
        <v>4.6300000000000008E-2</v>
      </c>
      <c r="M273" s="120">
        <f t="shared" si="54"/>
        <v>2.5464745352546479E-2</v>
      </c>
    </row>
    <row r="274" spans="1:13" x14ac:dyDescent="0.25">
      <c r="A274" s="177" t="s">
        <v>865</v>
      </c>
      <c r="B274" s="58" t="str">
        <f t="shared" si="44"/>
        <v>LOWER EXTREM &amp; HUMER PROC EXCEPT HIP,FOOT,FEMUR W CC</v>
      </c>
      <c r="C274" s="59">
        <f t="shared" si="45"/>
        <v>148</v>
      </c>
      <c r="D274" s="59">
        <f t="shared" si="46"/>
        <v>46954.92</v>
      </c>
      <c r="E274" s="59">
        <f t="shared" si="47"/>
        <v>25657.9</v>
      </c>
      <c r="F274" s="60">
        <f t="shared" si="48"/>
        <v>3.5</v>
      </c>
      <c r="G274" s="166" t="str">
        <f t="shared" si="49"/>
        <v>A</v>
      </c>
      <c r="H274" s="98"/>
      <c r="I274" s="184" t="str">
        <f t="shared" si="50"/>
        <v>A</v>
      </c>
      <c r="J274" s="24">
        <f t="shared" si="51"/>
        <v>2.6972</v>
      </c>
      <c r="K274" s="24">
        <f t="shared" si="52"/>
        <v>2.7658</v>
      </c>
      <c r="L274" s="103">
        <f t="shared" si="53"/>
        <v>6.8599999999999994E-2</v>
      </c>
      <c r="M274" s="119">
        <f t="shared" si="54"/>
        <v>2.5433783182559688E-2</v>
      </c>
    </row>
    <row r="275" spans="1:13" x14ac:dyDescent="0.25">
      <c r="A275" s="177" t="s">
        <v>184</v>
      </c>
      <c r="B275" s="58" t="str">
        <f t="shared" si="44"/>
        <v>HIP &amp; FEMUR PROCEDURES EXCEPT MAJOR JOINT W MCC</v>
      </c>
      <c r="C275" s="59">
        <f t="shared" si="45"/>
        <v>42</v>
      </c>
      <c r="D275" s="59">
        <f t="shared" si="46"/>
        <v>75934.55</v>
      </c>
      <c r="E275" s="59">
        <f t="shared" si="47"/>
        <v>37730.269999999997</v>
      </c>
      <c r="F275" s="60">
        <f t="shared" si="48"/>
        <v>7</v>
      </c>
      <c r="G275" s="166" t="str">
        <f t="shared" si="49"/>
        <v>A</v>
      </c>
      <c r="H275" s="98"/>
      <c r="I275" s="184" t="str">
        <f t="shared" si="50"/>
        <v>A</v>
      </c>
      <c r="J275" s="24">
        <f t="shared" si="51"/>
        <v>4.1440000000000001</v>
      </c>
      <c r="K275" s="24">
        <f t="shared" si="52"/>
        <v>4.2477999999999998</v>
      </c>
      <c r="L275" s="103">
        <f t="shared" si="53"/>
        <v>0.10379999999999967</v>
      </c>
      <c r="M275" s="119">
        <f t="shared" si="54"/>
        <v>2.5048262548262468E-2</v>
      </c>
    </row>
    <row r="276" spans="1:13" x14ac:dyDescent="0.25">
      <c r="A276" s="177" t="s">
        <v>93</v>
      </c>
      <c r="B276" s="58" t="str">
        <f t="shared" si="44"/>
        <v>INFLAMMATORY BOWEL DISEASE W CC</v>
      </c>
      <c r="C276" s="59">
        <f t="shared" si="45"/>
        <v>176</v>
      </c>
      <c r="D276" s="59">
        <f t="shared" si="46"/>
        <v>16123.95</v>
      </c>
      <c r="E276" s="59">
        <f t="shared" si="47"/>
        <v>8727.5400000000009</v>
      </c>
      <c r="F276" s="60">
        <f t="shared" si="48"/>
        <v>3.3</v>
      </c>
      <c r="G276" s="166" t="str">
        <f t="shared" si="49"/>
        <v>A</v>
      </c>
      <c r="H276" s="98"/>
      <c r="I276" s="184" t="str">
        <f t="shared" si="50"/>
        <v>A</v>
      </c>
      <c r="J276" s="24">
        <f t="shared" si="51"/>
        <v>0.92669999999999997</v>
      </c>
      <c r="K276" s="24">
        <f t="shared" si="52"/>
        <v>0.94979999999999998</v>
      </c>
      <c r="L276" s="103">
        <f t="shared" si="53"/>
        <v>2.3100000000000009E-2</v>
      </c>
      <c r="M276" s="119">
        <f t="shared" si="54"/>
        <v>2.4927160893493051E-2</v>
      </c>
    </row>
    <row r="277" spans="1:13" x14ac:dyDescent="0.25">
      <c r="A277" s="177" t="s">
        <v>212</v>
      </c>
      <c r="B277" s="58" t="str">
        <f t="shared" si="44"/>
        <v>SPINAL DISORDERS &amp; INJURIES W CC/MCC</v>
      </c>
      <c r="C277" s="59">
        <f t="shared" si="45"/>
        <v>6</v>
      </c>
      <c r="D277" s="59">
        <f t="shared" si="46"/>
        <v>39123.86</v>
      </c>
      <c r="E277" s="59">
        <f t="shared" si="47"/>
        <v>15799.75</v>
      </c>
      <c r="F277" s="60">
        <f t="shared" si="48"/>
        <v>4.0999999999999996</v>
      </c>
      <c r="G277" s="166" t="str">
        <f t="shared" si="49"/>
        <v>M</v>
      </c>
      <c r="H277" s="98"/>
      <c r="I277" s="184" t="str">
        <f t="shared" si="50"/>
        <v>M</v>
      </c>
      <c r="J277" s="24">
        <f t="shared" si="51"/>
        <v>2.3767999999999998</v>
      </c>
      <c r="K277" s="24">
        <f t="shared" si="52"/>
        <v>2.4359999999999999</v>
      </c>
      <c r="L277" s="103">
        <f t="shared" si="53"/>
        <v>5.9200000000000141E-2</v>
      </c>
      <c r="M277" s="119">
        <f t="shared" si="54"/>
        <v>2.490743857287115E-2</v>
      </c>
    </row>
    <row r="278" spans="1:13" x14ac:dyDescent="0.25">
      <c r="A278" s="178" t="s">
        <v>100</v>
      </c>
      <c r="B278" s="67" t="str">
        <f t="shared" si="44"/>
        <v>ESOPHAGITIS, GASTROENT &amp; MISC DIGEST DISORDERS W/O MCC</v>
      </c>
      <c r="C278" s="68">
        <f t="shared" si="45"/>
        <v>1290</v>
      </c>
      <c r="D278" s="68">
        <f t="shared" si="46"/>
        <v>13083.92</v>
      </c>
      <c r="E278" s="68">
        <f t="shared" si="47"/>
        <v>7007.49</v>
      </c>
      <c r="F278" s="69">
        <f t="shared" si="48"/>
        <v>2.4</v>
      </c>
      <c r="G278" s="167" t="str">
        <f t="shared" si="49"/>
        <v>A</v>
      </c>
      <c r="H278" s="98"/>
      <c r="I278" s="185" t="str">
        <f t="shared" si="50"/>
        <v>A</v>
      </c>
      <c r="J278" s="70">
        <f t="shared" si="51"/>
        <v>0.75260000000000005</v>
      </c>
      <c r="K278" s="70">
        <f t="shared" si="52"/>
        <v>0.77080000000000004</v>
      </c>
      <c r="L278" s="104">
        <f t="shared" si="53"/>
        <v>1.8199999999999994E-2</v>
      </c>
      <c r="M278" s="120">
        <f t="shared" si="54"/>
        <v>2.4182832846133394E-2</v>
      </c>
    </row>
    <row r="279" spans="1:13" x14ac:dyDescent="0.25">
      <c r="A279" s="177" t="s">
        <v>326</v>
      </c>
      <c r="B279" s="58" t="str">
        <f t="shared" si="44"/>
        <v>MAJOR MALE PELVIC PROCEDURES W/O CC/MCC</v>
      </c>
      <c r="C279" s="59">
        <f t="shared" si="45"/>
        <v>40</v>
      </c>
      <c r="D279" s="59">
        <f t="shared" si="46"/>
        <v>35022.46</v>
      </c>
      <c r="E279" s="59">
        <f t="shared" si="47"/>
        <v>7871.89</v>
      </c>
      <c r="F279" s="60">
        <f t="shared" si="48"/>
        <v>1.5</v>
      </c>
      <c r="G279" s="166" t="str">
        <f t="shared" si="49"/>
        <v>A</v>
      </c>
      <c r="H279" s="98"/>
      <c r="I279" s="184" t="str">
        <f t="shared" si="50"/>
        <v>A</v>
      </c>
      <c r="J279" s="24">
        <f t="shared" si="51"/>
        <v>2.0150000000000001</v>
      </c>
      <c r="K279" s="24">
        <f t="shared" si="52"/>
        <v>2.0628000000000002</v>
      </c>
      <c r="L279" s="103">
        <f t="shared" si="53"/>
        <v>4.7800000000000065E-2</v>
      </c>
      <c r="M279" s="119">
        <f t="shared" si="54"/>
        <v>2.372208436724569E-2</v>
      </c>
    </row>
    <row r="280" spans="1:13" x14ac:dyDescent="0.25">
      <c r="A280" s="177" t="s">
        <v>704</v>
      </c>
      <c r="B280" s="58" t="str">
        <f t="shared" si="44"/>
        <v>DEPRESSIVE NEUROSES</v>
      </c>
      <c r="C280" s="59">
        <f t="shared" si="45"/>
        <v>445</v>
      </c>
      <c r="D280" s="59">
        <f t="shared" si="46"/>
        <v>9530.33</v>
      </c>
      <c r="E280" s="59">
        <f t="shared" si="47"/>
        <v>4510.1499999999996</v>
      </c>
      <c r="F280" s="60">
        <f t="shared" si="48"/>
        <v>4.4000000000000004</v>
      </c>
      <c r="G280" s="166" t="str">
        <f t="shared" si="49"/>
        <v>A</v>
      </c>
      <c r="H280" s="98"/>
      <c r="I280" s="184" t="str">
        <f t="shared" si="50"/>
        <v>A</v>
      </c>
      <c r="J280" s="24">
        <f t="shared" si="51"/>
        <v>0.54859999999999998</v>
      </c>
      <c r="K280" s="24">
        <f t="shared" si="52"/>
        <v>0.56140000000000001</v>
      </c>
      <c r="L280" s="103">
        <f t="shared" si="53"/>
        <v>1.2800000000000034E-2</v>
      </c>
      <c r="M280" s="119">
        <f t="shared" si="54"/>
        <v>2.3332118118848038E-2</v>
      </c>
    </row>
    <row r="281" spans="1:13" x14ac:dyDescent="0.25">
      <c r="A281" s="177" t="s">
        <v>1558</v>
      </c>
      <c r="B281" s="58" t="str">
        <f t="shared" si="44"/>
        <v>SKIN DEBRIDEMENT W MCC</v>
      </c>
      <c r="C281" s="59">
        <f t="shared" si="45"/>
        <v>32</v>
      </c>
      <c r="D281" s="59">
        <f t="shared" si="46"/>
        <v>38570.42</v>
      </c>
      <c r="E281" s="59">
        <f t="shared" si="47"/>
        <v>20773.240000000002</v>
      </c>
      <c r="F281" s="60">
        <f t="shared" si="48"/>
        <v>6.7</v>
      </c>
      <c r="G281" s="166" t="str">
        <f t="shared" si="49"/>
        <v>A</v>
      </c>
      <c r="H281" s="98"/>
      <c r="I281" s="184" t="str">
        <f t="shared" si="50"/>
        <v>A</v>
      </c>
      <c r="J281" s="24">
        <f t="shared" si="51"/>
        <v>2.1760999999999999</v>
      </c>
      <c r="K281" s="24">
        <f t="shared" si="52"/>
        <v>2.2252999999999998</v>
      </c>
      <c r="L281" s="103">
        <f t="shared" si="53"/>
        <v>4.919999999999991E-2</v>
      </c>
      <c r="M281" s="119">
        <f t="shared" si="54"/>
        <v>2.2609255089380043E-2</v>
      </c>
    </row>
    <row r="282" spans="1:13" x14ac:dyDescent="0.25">
      <c r="A282" s="177" t="s">
        <v>234</v>
      </c>
      <c r="B282" s="58" t="str">
        <f t="shared" si="44"/>
        <v>CRANIAL &amp; PERIPHERAL NERVE DISORDERS W MCC</v>
      </c>
      <c r="C282" s="59">
        <f t="shared" si="45"/>
        <v>13</v>
      </c>
      <c r="D282" s="59">
        <f t="shared" si="46"/>
        <v>24141.79</v>
      </c>
      <c r="E282" s="59">
        <f t="shared" si="47"/>
        <v>10739.38</v>
      </c>
      <c r="F282" s="60">
        <f t="shared" si="48"/>
        <v>3.1</v>
      </c>
      <c r="G282" s="166" t="str">
        <f t="shared" si="49"/>
        <v>A</v>
      </c>
      <c r="H282" s="98"/>
      <c r="I282" s="184" t="str">
        <f t="shared" si="50"/>
        <v>A</v>
      </c>
      <c r="J282" s="24">
        <f t="shared" si="51"/>
        <v>1.3908</v>
      </c>
      <c r="K282" s="24">
        <f t="shared" si="52"/>
        <v>1.4219999999999999</v>
      </c>
      <c r="L282" s="103">
        <f t="shared" si="53"/>
        <v>3.1199999999999894E-2</v>
      </c>
      <c r="M282" s="119">
        <f t="shared" si="54"/>
        <v>2.2433132010353678E-2</v>
      </c>
    </row>
    <row r="283" spans="1:13" x14ac:dyDescent="0.25">
      <c r="A283" s="178" t="s">
        <v>173</v>
      </c>
      <c r="B283" s="67" t="str">
        <f t="shared" si="44"/>
        <v>MAJOR HIP AND KNEE JOINT REPLACEMENT OR REATTACHMENT OF LOWER EXTREMITY W MCC OR TOTAL ANKLE REPLACEMENT</v>
      </c>
      <c r="C283" s="68">
        <f t="shared" si="45"/>
        <v>40</v>
      </c>
      <c r="D283" s="68">
        <f t="shared" si="46"/>
        <v>62833.14</v>
      </c>
      <c r="E283" s="68">
        <f t="shared" si="47"/>
        <v>16950.400000000001</v>
      </c>
      <c r="F283" s="69">
        <f t="shared" si="48"/>
        <v>3.1</v>
      </c>
      <c r="G283" s="167" t="str">
        <f t="shared" si="49"/>
        <v>A</v>
      </c>
      <c r="H283" s="98"/>
      <c r="I283" s="185" t="str">
        <f t="shared" si="50"/>
        <v>A</v>
      </c>
      <c r="J283" s="70">
        <f t="shared" si="51"/>
        <v>3.6212</v>
      </c>
      <c r="K283" s="70">
        <f t="shared" si="52"/>
        <v>3.7010000000000001</v>
      </c>
      <c r="L283" s="104">
        <f t="shared" si="53"/>
        <v>7.9800000000000093E-2</v>
      </c>
      <c r="M283" s="120">
        <f t="shared" si="54"/>
        <v>2.2036893847343447E-2</v>
      </c>
    </row>
    <row r="284" spans="1:13" x14ac:dyDescent="0.25">
      <c r="A284" s="177" t="s">
        <v>675</v>
      </c>
      <c r="B284" s="58" t="str">
        <f t="shared" si="44"/>
        <v>LYMPHOMA &amp; NON-ACUTE LEUKEMIA W MCC</v>
      </c>
      <c r="C284" s="59">
        <f t="shared" si="45"/>
        <v>22</v>
      </c>
      <c r="D284" s="59">
        <f t="shared" si="46"/>
        <v>47603.1</v>
      </c>
      <c r="E284" s="59">
        <f t="shared" si="47"/>
        <v>36278.07</v>
      </c>
      <c r="F284" s="60">
        <f t="shared" si="48"/>
        <v>5.0999999999999996</v>
      </c>
      <c r="G284" s="166" t="str">
        <f t="shared" si="49"/>
        <v>A</v>
      </c>
      <c r="H284" s="98"/>
      <c r="I284" s="184" t="str">
        <f t="shared" si="50"/>
        <v>A</v>
      </c>
      <c r="J284" s="24">
        <f t="shared" si="51"/>
        <v>2.7456999999999998</v>
      </c>
      <c r="K284" s="24">
        <f t="shared" si="52"/>
        <v>2.8039999999999998</v>
      </c>
      <c r="L284" s="103">
        <f t="shared" si="53"/>
        <v>5.8300000000000018E-2</v>
      </c>
      <c r="M284" s="119">
        <f t="shared" si="54"/>
        <v>2.1233201005208154E-2</v>
      </c>
    </row>
    <row r="285" spans="1:13" x14ac:dyDescent="0.25">
      <c r="A285" s="177" t="s">
        <v>772</v>
      </c>
      <c r="B285" s="58" t="str">
        <f t="shared" si="44"/>
        <v>NON-EXTENSIVE O.R. PROC UNRELATED TO PRINCIPAL DIAGNOSIS W MCC</v>
      </c>
      <c r="C285" s="59">
        <f t="shared" si="45"/>
        <v>62</v>
      </c>
      <c r="D285" s="59">
        <f t="shared" si="46"/>
        <v>76074.8</v>
      </c>
      <c r="E285" s="59">
        <f t="shared" si="47"/>
        <v>86812.14</v>
      </c>
      <c r="F285" s="60">
        <f t="shared" si="48"/>
        <v>7.7</v>
      </c>
      <c r="G285" s="166" t="str">
        <f t="shared" si="49"/>
        <v>A</v>
      </c>
      <c r="H285" s="98"/>
      <c r="I285" s="184" t="str">
        <f t="shared" si="50"/>
        <v>A</v>
      </c>
      <c r="J285" s="24">
        <f t="shared" si="51"/>
        <v>3.4459</v>
      </c>
      <c r="K285" s="24">
        <f t="shared" si="52"/>
        <v>3.5150999999999999</v>
      </c>
      <c r="L285" s="103">
        <f t="shared" si="53"/>
        <v>6.9199999999999928E-2</v>
      </c>
      <c r="M285" s="119">
        <f t="shared" si="54"/>
        <v>2.008183638526943E-2</v>
      </c>
    </row>
    <row r="286" spans="1:13" x14ac:dyDescent="0.25">
      <c r="A286" s="179" t="s">
        <v>672</v>
      </c>
      <c r="B286" s="58" t="str">
        <f t="shared" si="44"/>
        <v>CHEMO W ACUTE LEUKEMIA AS SDX OR W HIGH DOSE CHEMO AGENT W MCC</v>
      </c>
      <c r="C286" s="59">
        <f t="shared" si="45"/>
        <v>11</v>
      </c>
      <c r="D286" s="59">
        <f t="shared" si="46"/>
        <v>40971.440000000002</v>
      </c>
      <c r="E286" s="59">
        <f t="shared" si="47"/>
        <v>27160.52</v>
      </c>
      <c r="F286" s="60">
        <f t="shared" si="48"/>
        <v>7.4</v>
      </c>
      <c r="G286" s="166" t="str">
        <f t="shared" si="49"/>
        <v>A</v>
      </c>
      <c r="H286" s="98"/>
      <c r="I286" s="184" t="str">
        <f t="shared" si="50"/>
        <v>A</v>
      </c>
      <c r="J286" s="24">
        <f t="shared" si="51"/>
        <v>2.3658999999999999</v>
      </c>
      <c r="K286" s="24">
        <f t="shared" si="52"/>
        <v>2.4133</v>
      </c>
      <c r="L286" s="103">
        <f t="shared" si="53"/>
        <v>4.7400000000000109E-2</v>
      </c>
      <c r="M286" s="119">
        <f t="shared" si="54"/>
        <v>2.0034659114924601E-2</v>
      </c>
    </row>
    <row r="287" spans="1:13" x14ac:dyDescent="0.25">
      <c r="A287" s="177" t="s">
        <v>498</v>
      </c>
      <c r="B287" s="58" t="str">
        <f t="shared" si="44"/>
        <v>SKIN ULCERS W CC</v>
      </c>
      <c r="C287" s="59">
        <f t="shared" si="45"/>
        <v>23</v>
      </c>
      <c r="D287" s="59">
        <f t="shared" si="46"/>
        <v>11701.61</v>
      </c>
      <c r="E287" s="59">
        <f t="shared" si="47"/>
        <v>7280.39</v>
      </c>
      <c r="F287" s="60">
        <f t="shared" si="48"/>
        <v>3</v>
      </c>
      <c r="G287" s="166" t="str">
        <f t="shared" si="49"/>
        <v>AT</v>
      </c>
      <c r="H287" s="98"/>
      <c r="I287" s="184" t="str">
        <f t="shared" si="50"/>
        <v>A</v>
      </c>
      <c r="J287" s="24">
        <f t="shared" si="51"/>
        <v>0.62690000000000001</v>
      </c>
      <c r="K287" s="24">
        <f t="shared" si="52"/>
        <v>0.63939999999999997</v>
      </c>
      <c r="L287" s="103">
        <f t="shared" si="53"/>
        <v>1.2499999999999956E-2</v>
      </c>
      <c r="M287" s="119">
        <f t="shared" si="54"/>
        <v>1.9939384271813614E-2</v>
      </c>
    </row>
    <row r="288" spans="1:13" x14ac:dyDescent="0.25">
      <c r="A288" s="178" t="s">
        <v>508</v>
      </c>
      <c r="B288" s="67" t="str">
        <f t="shared" si="44"/>
        <v>CIRCULATORY DISORDERS EXCEPT AMI, W CARD CATH W/O MCC</v>
      </c>
      <c r="C288" s="68">
        <f t="shared" si="45"/>
        <v>514</v>
      </c>
      <c r="D288" s="68">
        <f t="shared" si="46"/>
        <v>25718.5</v>
      </c>
      <c r="E288" s="68">
        <f t="shared" si="47"/>
        <v>8938.5400000000009</v>
      </c>
      <c r="F288" s="69">
        <f t="shared" si="48"/>
        <v>2.2999999999999998</v>
      </c>
      <c r="G288" s="167" t="str">
        <f t="shared" si="49"/>
        <v>A</v>
      </c>
      <c r="H288" s="98"/>
      <c r="I288" s="185" t="str">
        <f t="shared" si="50"/>
        <v>A</v>
      </c>
      <c r="J288" s="70">
        <f t="shared" si="51"/>
        <v>1.4853000000000001</v>
      </c>
      <c r="K288" s="70">
        <f t="shared" si="52"/>
        <v>1.5148999999999999</v>
      </c>
      <c r="L288" s="104">
        <f t="shared" si="53"/>
        <v>2.9599999999999849E-2</v>
      </c>
      <c r="M288" s="120">
        <f t="shared" si="54"/>
        <v>1.9928633946004071E-2</v>
      </c>
    </row>
    <row r="289" spans="1:13" x14ac:dyDescent="0.25">
      <c r="A289" s="177" t="s">
        <v>138</v>
      </c>
      <c r="B289" s="58" t="str">
        <f t="shared" si="44"/>
        <v>DISORDERS OF PANCREAS EXCEPT MALIGNANCY W CC</v>
      </c>
      <c r="C289" s="59">
        <f t="shared" si="45"/>
        <v>578</v>
      </c>
      <c r="D289" s="59">
        <f t="shared" si="46"/>
        <v>16095.19</v>
      </c>
      <c r="E289" s="59">
        <f t="shared" si="47"/>
        <v>8246.68</v>
      </c>
      <c r="F289" s="60">
        <f t="shared" si="48"/>
        <v>3.2</v>
      </c>
      <c r="G289" s="166" t="str">
        <f t="shared" si="49"/>
        <v>A</v>
      </c>
      <c r="H289" s="98"/>
      <c r="I289" s="184" t="str">
        <f t="shared" si="50"/>
        <v>A</v>
      </c>
      <c r="J289" s="24">
        <f t="shared" si="51"/>
        <v>0.93059999999999998</v>
      </c>
      <c r="K289" s="24">
        <f t="shared" si="52"/>
        <v>0.94810000000000005</v>
      </c>
      <c r="L289" s="103">
        <f t="shared" si="53"/>
        <v>1.7500000000000071E-2</v>
      </c>
      <c r="M289" s="119">
        <f t="shared" si="54"/>
        <v>1.8805071996561434E-2</v>
      </c>
    </row>
    <row r="290" spans="1:13" x14ac:dyDescent="0.25">
      <c r="A290" s="177" t="s">
        <v>283</v>
      </c>
      <c r="B290" s="58" t="str">
        <f t="shared" si="44"/>
        <v>DIABETES W MCC</v>
      </c>
      <c r="C290" s="59">
        <f t="shared" si="45"/>
        <v>261</v>
      </c>
      <c r="D290" s="59">
        <f t="shared" si="46"/>
        <v>25485.05</v>
      </c>
      <c r="E290" s="59">
        <f t="shared" si="47"/>
        <v>16277.08</v>
      </c>
      <c r="F290" s="60">
        <f t="shared" si="48"/>
        <v>3.8</v>
      </c>
      <c r="G290" s="166" t="str">
        <f t="shared" si="49"/>
        <v>A</v>
      </c>
      <c r="H290" s="98"/>
      <c r="I290" s="184" t="str">
        <f t="shared" si="50"/>
        <v>A</v>
      </c>
      <c r="J290" s="24">
        <f t="shared" si="51"/>
        <v>1.4746999999999999</v>
      </c>
      <c r="K290" s="24">
        <f t="shared" si="52"/>
        <v>1.5012000000000001</v>
      </c>
      <c r="L290" s="103">
        <f t="shared" si="53"/>
        <v>2.650000000000019E-2</v>
      </c>
      <c r="M290" s="119">
        <f t="shared" si="54"/>
        <v>1.7969756560656535E-2</v>
      </c>
    </row>
    <row r="291" spans="1:13" x14ac:dyDescent="0.25">
      <c r="A291" s="177" t="s">
        <v>163</v>
      </c>
      <c r="B291" s="58" t="str">
        <f t="shared" si="44"/>
        <v>SPINAL FUSION EXCEPT CERVICAL W/O MCC</v>
      </c>
      <c r="C291" s="59">
        <f t="shared" si="45"/>
        <v>254</v>
      </c>
      <c r="D291" s="59">
        <f t="shared" si="46"/>
        <v>81129.09</v>
      </c>
      <c r="E291" s="59">
        <f t="shared" si="47"/>
        <v>33170.550000000003</v>
      </c>
      <c r="F291" s="60">
        <f t="shared" si="48"/>
        <v>2.4</v>
      </c>
      <c r="G291" s="166" t="str">
        <f t="shared" si="49"/>
        <v>A</v>
      </c>
      <c r="H291" s="98"/>
      <c r="I291" s="184" t="str">
        <f t="shared" si="50"/>
        <v>A</v>
      </c>
      <c r="J291" s="24">
        <f t="shared" si="51"/>
        <v>4.6121999999999996</v>
      </c>
      <c r="K291" s="24">
        <f t="shared" si="52"/>
        <v>4.6871999999999998</v>
      </c>
      <c r="L291" s="103">
        <f t="shared" si="53"/>
        <v>7.5000000000000178E-2</v>
      </c>
      <c r="M291" s="119">
        <f t="shared" si="54"/>
        <v>1.6261220241966998E-2</v>
      </c>
    </row>
    <row r="292" spans="1:13" x14ac:dyDescent="0.25">
      <c r="A292" s="177" t="s">
        <v>433</v>
      </c>
      <c r="B292" s="58" t="str">
        <f t="shared" si="44"/>
        <v>MAJOR CHEST TRAUMA W MCC</v>
      </c>
      <c r="C292" s="59">
        <f t="shared" si="45"/>
        <v>14</v>
      </c>
      <c r="D292" s="59">
        <f t="shared" si="46"/>
        <v>28687.07</v>
      </c>
      <c r="E292" s="59">
        <f t="shared" si="47"/>
        <v>14162.44</v>
      </c>
      <c r="F292" s="60">
        <f t="shared" si="48"/>
        <v>4.5999999999999996</v>
      </c>
      <c r="G292" s="166" t="str">
        <f t="shared" si="49"/>
        <v>A</v>
      </c>
      <c r="H292" s="98"/>
      <c r="I292" s="184" t="str">
        <f t="shared" si="50"/>
        <v>A</v>
      </c>
      <c r="J292" s="24">
        <f t="shared" si="51"/>
        <v>1.6629</v>
      </c>
      <c r="K292" s="24">
        <f t="shared" si="52"/>
        <v>1.6898</v>
      </c>
      <c r="L292" s="103">
        <f t="shared" si="53"/>
        <v>2.6899999999999924E-2</v>
      </c>
      <c r="M292" s="119">
        <f t="shared" si="54"/>
        <v>1.6176559023392822E-2</v>
      </c>
    </row>
    <row r="293" spans="1:13" x14ac:dyDescent="0.25">
      <c r="A293" s="178" t="s">
        <v>281</v>
      </c>
      <c r="B293" s="67" t="str">
        <f t="shared" si="44"/>
        <v>OTHER ENDOCRINE, NUTRIT &amp; METAB O.R. PROC W CC</v>
      </c>
      <c r="C293" s="68">
        <f t="shared" si="45"/>
        <v>45</v>
      </c>
      <c r="D293" s="68">
        <f t="shared" si="46"/>
        <v>34894.089999999997</v>
      </c>
      <c r="E293" s="68">
        <f t="shared" si="47"/>
        <v>13774.17</v>
      </c>
      <c r="F293" s="69">
        <f t="shared" si="48"/>
        <v>6</v>
      </c>
      <c r="G293" s="167" t="str">
        <f t="shared" si="49"/>
        <v>AP</v>
      </c>
      <c r="H293" s="98"/>
      <c r="I293" s="185" t="str">
        <f t="shared" si="50"/>
        <v>A</v>
      </c>
      <c r="J293" s="70">
        <f t="shared" si="51"/>
        <v>2.0703</v>
      </c>
      <c r="K293" s="70">
        <f t="shared" si="52"/>
        <v>2.1025</v>
      </c>
      <c r="L293" s="104">
        <f t="shared" si="53"/>
        <v>3.2200000000000006E-2</v>
      </c>
      <c r="M293" s="120">
        <f t="shared" si="54"/>
        <v>1.5553301453895574E-2</v>
      </c>
    </row>
    <row r="294" spans="1:13" x14ac:dyDescent="0.25">
      <c r="A294" s="177" t="s">
        <v>210</v>
      </c>
      <c r="B294" s="58" t="str">
        <f t="shared" si="44"/>
        <v>AUTOLOGOUS BONE MARROW TRANSPLANT  W CC/MCC OR T-CELL IMMUNOTHERAPY</v>
      </c>
      <c r="C294" s="59">
        <f t="shared" si="45"/>
        <v>0</v>
      </c>
      <c r="D294" s="59">
        <f t="shared" si="46"/>
        <v>0</v>
      </c>
      <c r="E294" s="59">
        <f t="shared" si="47"/>
        <v>0</v>
      </c>
      <c r="F294" s="60">
        <f t="shared" si="48"/>
        <v>17.100000000000001</v>
      </c>
      <c r="G294" s="166" t="str">
        <f t="shared" si="49"/>
        <v>Z</v>
      </c>
      <c r="H294" s="98"/>
      <c r="I294" s="184" t="str">
        <f t="shared" si="50"/>
        <v>Z</v>
      </c>
      <c r="J294" s="24">
        <f t="shared" si="51"/>
        <v>6.4417999999999997</v>
      </c>
      <c r="K294" s="24">
        <f t="shared" si="52"/>
        <v>6.5393999999999997</v>
      </c>
      <c r="L294" s="103">
        <f t="shared" si="53"/>
        <v>9.7599999999999909E-2</v>
      </c>
      <c r="M294" s="119">
        <f t="shared" si="54"/>
        <v>1.5151044739048079E-2</v>
      </c>
    </row>
    <row r="295" spans="1:13" x14ac:dyDescent="0.25">
      <c r="A295" s="177" t="s">
        <v>443</v>
      </c>
      <c r="B295" s="58" t="str">
        <f t="shared" si="44"/>
        <v>SIMPLE PNEUMONIA &amp; PLEURISY W MCC</v>
      </c>
      <c r="C295" s="59">
        <f t="shared" si="45"/>
        <v>513</v>
      </c>
      <c r="D295" s="59">
        <f t="shared" si="46"/>
        <v>25158.9</v>
      </c>
      <c r="E295" s="59">
        <f t="shared" si="47"/>
        <v>15474.96</v>
      </c>
      <c r="F295" s="60">
        <f t="shared" si="48"/>
        <v>4.2</v>
      </c>
      <c r="G295" s="166" t="str">
        <f t="shared" si="49"/>
        <v>A</v>
      </c>
      <c r="H295" s="98"/>
      <c r="I295" s="184" t="str">
        <f t="shared" si="50"/>
        <v>A</v>
      </c>
      <c r="J295" s="24">
        <f t="shared" si="51"/>
        <v>1.4599</v>
      </c>
      <c r="K295" s="24">
        <f t="shared" si="52"/>
        <v>1.4819</v>
      </c>
      <c r="L295" s="103">
        <f t="shared" si="53"/>
        <v>2.200000000000002E-2</v>
      </c>
      <c r="M295" s="119">
        <f t="shared" si="54"/>
        <v>1.506952530995275E-2</v>
      </c>
    </row>
    <row r="296" spans="1:13" x14ac:dyDescent="0.25">
      <c r="A296" s="177" t="s">
        <v>700</v>
      </c>
      <c r="B296" s="58" t="str">
        <f t="shared" si="44"/>
        <v>SEPTICEMIA OR SEVERE SEPSIS W/O MV &gt;96 HOURS W MCC</v>
      </c>
      <c r="C296" s="59">
        <f t="shared" si="45"/>
        <v>2476</v>
      </c>
      <c r="D296" s="59">
        <f t="shared" si="46"/>
        <v>35187.339999999997</v>
      </c>
      <c r="E296" s="59">
        <f t="shared" si="47"/>
        <v>24279.79</v>
      </c>
      <c r="F296" s="60">
        <f t="shared" si="48"/>
        <v>4.8</v>
      </c>
      <c r="G296" s="166" t="str">
        <f t="shared" si="49"/>
        <v>A</v>
      </c>
      <c r="H296" s="98"/>
      <c r="I296" s="184" t="str">
        <f t="shared" si="50"/>
        <v>A</v>
      </c>
      <c r="J296" s="24">
        <f t="shared" si="51"/>
        <v>2.0074000000000001</v>
      </c>
      <c r="K296" s="24">
        <f t="shared" si="52"/>
        <v>2.0369999999999999</v>
      </c>
      <c r="L296" s="103">
        <f t="shared" si="53"/>
        <v>2.9599999999999849E-2</v>
      </c>
      <c r="M296" s="119">
        <f t="shared" si="54"/>
        <v>1.4745441865099058E-2</v>
      </c>
    </row>
    <row r="297" spans="1:13" x14ac:dyDescent="0.25">
      <c r="A297" s="177" t="s">
        <v>303</v>
      </c>
      <c r="B297" s="58" t="str">
        <f t="shared" si="44"/>
        <v>CRANIOTOMY &amp; ENDOVASCULAR INTRACRANIAL PROCEDURES W MCC</v>
      </c>
      <c r="C297" s="59">
        <f t="shared" si="45"/>
        <v>107</v>
      </c>
      <c r="D297" s="59">
        <f t="shared" si="46"/>
        <v>98349.27</v>
      </c>
      <c r="E297" s="59">
        <f t="shared" si="47"/>
        <v>49647</v>
      </c>
      <c r="F297" s="60">
        <f t="shared" si="48"/>
        <v>6.7</v>
      </c>
      <c r="G297" s="166" t="str">
        <f t="shared" si="49"/>
        <v>A</v>
      </c>
      <c r="H297" s="98"/>
      <c r="I297" s="184" t="str">
        <f t="shared" si="50"/>
        <v>A</v>
      </c>
      <c r="J297" s="24">
        <f t="shared" si="51"/>
        <v>5.5224000000000002</v>
      </c>
      <c r="K297" s="24">
        <f t="shared" si="52"/>
        <v>5.6013999999999999</v>
      </c>
      <c r="L297" s="103">
        <f t="shared" si="53"/>
        <v>7.8999999999999737E-2</v>
      </c>
      <c r="M297" s="119">
        <f t="shared" si="54"/>
        <v>1.4305374474865953E-2</v>
      </c>
    </row>
    <row r="298" spans="1:13" x14ac:dyDescent="0.25">
      <c r="A298" s="178" t="s">
        <v>513</v>
      </c>
      <c r="B298" s="67" t="str">
        <f t="shared" si="44"/>
        <v>HEART FAILURE &amp; SHOCK W CC</v>
      </c>
      <c r="C298" s="68">
        <f t="shared" si="45"/>
        <v>381</v>
      </c>
      <c r="D298" s="68">
        <f t="shared" si="46"/>
        <v>17737.18</v>
      </c>
      <c r="E298" s="68">
        <f t="shared" si="47"/>
        <v>10140.1</v>
      </c>
      <c r="F298" s="69">
        <f t="shared" si="48"/>
        <v>3.2</v>
      </c>
      <c r="G298" s="167" t="str">
        <f t="shared" si="49"/>
        <v>A</v>
      </c>
      <c r="H298" s="98"/>
      <c r="I298" s="185" t="str">
        <f t="shared" si="50"/>
        <v>A</v>
      </c>
      <c r="J298" s="70">
        <f t="shared" si="51"/>
        <v>1.03</v>
      </c>
      <c r="K298" s="70">
        <f t="shared" si="52"/>
        <v>1.0447</v>
      </c>
      <c r="L298" s="104">
        <f t="shared" si="53"/>
        <v>1.4699999999999935E-2</v>
      </c>
      <c r="M298" s="120">
        <f t="shared" si="54"/>
        <v>1.4271844660194112E-2</v>
      </c>
    </row>
    <row r="299" spans="1:13" x14ac:dyDescent="0.25">
      <c r="A299" s="177" t="s">
        <v>480</v>
      </c>
      <c r="B299" s="58" t="str">
        <f t="shared" si="44"/>
        <v>CORONARY BYPASS W/O CARDIAC CATH W/O MCC</v>
      </c>
      <c r="C299" s="59">
        <f t="shared" si="45"/>
        <v>208</v>
      </c>
      <c r="D299" s="59">
        <f t="shared" si="46"/>
        <v>85820.91</v>
      </c>
      <c r="E299" s="59">
        <f t="shared" si="47"/>
        <v>25866.49</v>
      </c>
      <c r="F299" s="60">
        <f t="shared" si="48"/>
        <v>6.5</v>
      </c>
      <c r="G299" s="166" t="str">
        <f t="shared" si="49"/>
        <v>A</v>
      </c>
      <c r="H299" s="98"/>
      <c r="I299" s="184" t="str">
        <f t="shared" si="50"/>
        <v>A</v>
      </c>
      <c r="J299" s="24">
        <f t="shared" si="51"/>
        <v>4.9873000000000003</v>
      </c>
      <c r="K299" s="24">
        <f t="shared" si="52"/>
        <v>5.0551000000000004</v>
      </c>
      <c r="L299" s="103">
        <f t="shared" si="53"/>
        <v>6.7800000000000082E-2</v>
      </c>
      <c r="M299" s="119">
        <f t="shared" si="54"/>
        <v>1.3594530106470451E-2</v>
      </c>
    </row>
    <row r="300" spans="1:13" x14ac:dyDescent="0.25">
      <c r="A300" s="177" t="s">
        <v>585</v>
      </c>
      <c r="B300" s="58" t="str">
        <f t="shared" si="44"/>
        <v>HERNIA PROCEDURES EXCEPT INGUINAL &amp; FEMORAL W CC</v>
      </c>
      <c r="C300" s="59">
        <f t="shared" si="45"/>
        <v>69</v>
      </c>
      <c r="D300" s="59">
        <f t="shared" si="46"/>
        <v>31089.84</v>
      </c>
      <c r="E300" s="59">
        <f t="shared" si="47"/>
        <v>12497.22</v>
      </c>
      <c r="F300" s="60">
        <f t="shared" si="48"/>
        <v>3.3</v>
      </c>
      <c r="G300" s="166" t="str">
        <f t="shared" si="49"/>
        <v>A</v>
      </c>
      <c r="H300" s="98"/>
      <c r="I300" s="184" t="str">
        <f t="shared" si="50"/>
        <v>A</v>
      </c>
      <c r="J300" s="24">
        <f t="shared" si="51"/>
        <v>1.8069</v>
      </c>
      <c r="K300" s="24">
        <f t="shared" si="52"/>
        <v>1.8311999999999999</v>
      </c>
      <c r="L300" s="103">
        <f t="shared" si="53"/>
        <v>2.4299999999999988E-2</v>
      </c>
      <c r="M300" s="119">
        <f t="shared" si="54"/>
        <v>1.3448447617466372E-2</v>
      </c>
    </row>
    <row r="301" spans="1:13" x14ac:dyDescent="0.25">
      <c r="A301" s="177" t="s">
        <v>269</v>
      </c>
      <c r="B301" s="58" t="str">
        <f t="shared" si="44"/>
        <v>AMPUTAT OF LOWER LIMB FOR ENDOCRINE,NUTRIT,&amp; METABOL DIS W CC</v>
      </c>
      <c r="C301" s="59">
        <f t="shared" si="45"/>
        <v>125</v>
      </c>
      <c r="D301" s="59">
        <f t="shared" si="46"/>
        <v>36026.92</v>
      </c>
      <c r="E301" s="59">
        <f t="shared" si="47"/>
        <v>17738.07</v>
      </c>
      <c r="F301" s="60">
        <f t="shared" si="48"/>
        <v>6</v>
      </c>
      <c r="G301" s="166" t="str">
        <f t="shared" si="49"/>
        <v>A</v>
      </c>
      <c r="H301" s="98"/>
      <c r="I301" s="184" t="str">
        <f t="shared" si="50"/>
        <v>A</v>
      </c>
      <c r="J301" s="24">
        <f t="shared" si="51"/>
        <v>2.0939000000000001</v>
      </c>
      <c r="K301" s="24">
        <f t="shared" si="52"/>
        <v>2.1219999999999999</v>
      </c>
      <c r="L301" s="103">
        <f t="shared" si="53"/>
        <v>2.8099999999999792E-2</v>
      </c>
      <c r="M301" s="119">
        <f t="shared" si="54"/>
        <v>1.3419934094273743E-2</v>
      </c>
    </row>
    <row r="302" spans="1:13" x14ac:dyDescent="0.25">
      <c r="A302" s="177" t="s">
        <v>730</v>
      </c>
      <c r="B302" s="58" t="str">
        <f t="shared" si="44"/>
        <v>POISONING &amp; TOXIC EFFECTS OF DRUGS W/O MCC</v>
      </c>
      <c r="C302" s="59">
        <f t="shared" si="45"/>
        <v>573</v>
      </c>
      <c r="D302" s="59">
        <f t="shared" si="46"/>
        <v>10787.76</v>
      </c>
      <c r="E302" s="59">
        <f t="shared" si="47"/>
        <v>6702.72</v>
      </c>
      <c r="F302" s="60">
        <f t="shared" si="48"/>
        <v>1.9</v>
      </c>
      <c r="G302" s="166" t="str">
        <f t="shared" si="49"/>
        <v>A</v>
      </c>
      <c r="H302" s="98"/>
      <c r="I302" s="184" t="str">
        <f t="shared" si="50"/>
        <v>A</v>
      </c>
      <c r="J302" s="24">
        <f t="shared" si="51"/>
        <v>0.627</v>
      </c>
      <c r="K302" s="24">
        <f t="shared" si="52"/>
        <v>0.63539999999999996</v>
      </c>
      <c r="L302" s="103">
        <f t="shared" si="53"/>
        <v>8.3999999999999631E-3</v>
      </c>
      <c r="M302" s="119">
        <f t="shared" si="54"/>
        <v>1.3397129186602812E-2</v>
      </c>
    </row>
    <row r="303" spans="1:13" x14ac:dyDescent="0.25">
      <c r="A303" s="178" t="s">
        <v>199</v>
      </c>
      <c r="B303" s="67" t="str">
        <f t="shared" si="44"/>
        <v>ECMO OR TRACH W MV &gt;96 HRS OR PDX EXC FACE, MOUTH &amp; NECK W MAJ O.R.</v>
      </c>
      <c r="C303" s="68">
        <f t="shared" si="45"/>
        <v>80</v>
      </c>
      <c r="D303" s="68">
        <f t="shared" si="46"/>
        <v>347942.52</v>
      </c>
      <c r="E303" s="68">
        <f t="shared" si="47"/>
        <v>177718.79</v>
      </c>
      <c r="F303" s="69">
        <f t="shared" si="48"/>
        <v>30.6</v>
      </c>
      <c r="G303" s="167" t="str">
        <f t="shared" si="49"/>
        <v>A</v>
      </c>
      <c r="H303" s="98"/>
      <c r="I303" s="185" t="str">
        <f t="shared" si="50"/>
        <v>A</v>
      </c>
      <c r="J303" s="70">
        <f t="shared" si="51"/>
        <v>15.8347</v>
      </c>
      <c r="K303" s="70">
        <f t="shared" si="52"/>
        <v>16.049199999999999</v>
      </c>
      <c r="L303" s="104">
        <f t="shared" si="53"/>
        <v>0.21449999999999925</v>
      </c>
      <c r="M303" s="120">
        <f t="shared" si="54"/>
        <v>1.3546199170176843E-2</v>
      </c>
    </row>
    <row r="304" spans="1:13" x14ac:dyDescent="0.25">
      <c r="A304" s="179" t="s">
        <v>488</v>
      </c>
      <c r="B304" s="58" t="str">
        <f t="shared" si="44"/>
        <v>PERCUTANEOUS CARDIOVASCULAR PROCEDURES W DRUG-ELUTING STENT W MCC OR 4+ ARTERIES OR STENTS</v>
      </c>
      <c r="C304" s="59">
        <f t="shared" si="45"/>
        <v>187</v>
      </c>
      <c r="D304" s="59">
        <f t="shared" si="46"/>
        <v>67201.69</v>
      </c>
      <c r="E304" s="59">
        <f t="shared" si="47"/>
        <v>27913.46</v>
      </c>
      <c r="F304" s="60">
        <f t="shared" si="48"/>
        <v>3.8</v>
      </c>
      <c r="G304" s="166" t="str">
        <f t="shared" si="49"/>
        <v>A</v>
      </c>
      <c r="H304" s="98"/>
      <c r="I304" s="184" t="str">
        <f t="shared" si="50"/>
        <v>A</v>
      </c>
      <c r="J304" s="24">
        <f t="shared" si="51"/>
        <v>3.9115000000000002</v>
      </c>
      <c r="K304" s="24">
        <f t="shared" si="52"/>
        <v>3.9582999999999999</v>
      </c>
      <c r="L304" s="103">
        <f t="shared" si="53"/>
        <v>4.6799999999999731E-2</v>
      </c>
      <c r="M304" s="119">
        <f t="shared" si="54"/>
        <v>1.1964719417103344E-2</v>
      </c>
    </row>
    <row r="305" spans="1:13" x14ac:dyDescent="0.25">
      <c r="A305" s="177" t="s">
        <v>275</v>
      </c>
      <c r="B305" s="58" t="str">
        <f t="shared" si="44"/>
        <v>SKIN GRAFTS &amp; WOUND DEBRID FOR ENDOC, NUTRIT &amp; METAB DIS W CC</v>
      </c>
      <c r="C305" s="59">
        <f t="shared" si="45"/>
        <v>56</v>
      </c>
      <c r="D305" s="59">
        <f t="shared" si="46"/>
        <v>32021.02</v>
      </c>
      <c r="E305" s="59">
        <f t="shared" si="47"/>
        <v>15155.11</v>
      </c>
      <c r="F305" s="60">
        <f t="shared" si="48"/>
        <v>5.9</v>
      </c>
      <c r="G305" s="166" t="str">
        <f t="shared" si="49"/>
        <v>AO</v>
      </c>
      <c r="H305" s="98"/>
      <c r="I305" s="184" t="str">
        <f t="shared" si="50"/>
        <v>A</v>
      </c>
      <c r="J305" s="24">
        <f t="shared" si="51"/>
        <v>1.9077</v>
      </c>
      <c r="K305" s="24">
        <f t="shared" si="52"/>
        <v>1.9298</v>
      </c>
      <c r="L305" s="103">
        <f t="shared" si="53"/>
        <v>2.2100000000000009E-2</v>
      </c>
      <c r="M305" s="119">
        <f t="shared" si="54"/>
        <v>1.1584630707134251E-2</v>
      </c>
    </row>
    <row r="306" spans="1:13" x14ac:dyDescent="0.25">
      <c r="A306" s="177" t="s">
        <v>539</v>
      </c>
      <c r="B306" s="58" t="str">
        <f t="shared" si="44"/>
        <v>KIDNEY &amp; URETER PROCEDURES FOR NON-NEOPLASM W CC</v>
      </c>
      <c r="C306" s="59">
        <f t="shared" si="45"/>
        <v>86</v>
      </c>
      <c r="D306" s="59">
        <f t="shared" si="46"/>
        <v>34630.949999999997</v>
      </c>
      <c r="E306" s="59">
        <f t="shared" si="47"/>
        <v>17865.07</v>
      </c>
      <c r="F306" s="60">
        <f t="shared" si="48"/>
        <v>2.4</v>
      </c>
      <c r="G306" s="166" t="str">
        <f t="shared" si="49"/>
        <v>AP</v>
      </c>
      <c r="H306" s="98"/>
      <c r="I306" s="184" t="str">
        <f t="shared" si="50"/>
        <v>A</v>
      </c>
      <c r="J306" s="24">
        <f t="shared" si="51"/>
        <v>2.2837999999999998</v>
      </c>
      <c r="K306" s="24">
        <f t="shared" si="52"/>
        <v>2.3094999999999999</v>
      </c>
      <c r="L306" s="103">
        <f t="shared" si="53"/>
        <v>2.5700000000000056E-2</v>
      </c>
      <c r="M306" s="119">
        <f t="shared" si="54"/>
        <v>1.1253174533671976E-2</v>
      </c>
    </row>
    <row r="307" spans="1:13" x14ac:dyDescent="0.25">
      <c r="A307" s="177" t="s">
        <v>507</v>
      </c>
      <c r="B307" s="58" t="str">
        <f t="shared" si="44"/>
        <v>CIRCULATORY DISORDERS EXCEPT AMI, W CARD CATH W MCC</v>
      </c>
      <c r="C307" s="59">
        <f t="shared" si="45"/>
        <v>128</v>
      </c>
      <c r="D307" s="59">
        <f t="shared" si="46"/>
        <v>37206.699999999997</v>
      </c>
      <c r="E307" s="59">
        <f t="shared" si="47"/>
        <v>16178.85</v>
      </c>
      <c r="F307" s="60">
        <f t="shared" si="48"/>
        <v>4.3</v>
      </c>
      <c r="G307" s="166" t="str">
        <f t="shared" si="49"/>
        <v>A</v>
      </c>
      <c r="H307" s="98"/>
      <c r="I307" s="184" t="str">
        <f t="shared" si="50"/>
        <v>A</v>
      </c>
      <c r="J307" s="24">
        <f t="shared" si="51"/>
        <v>2.1684999999999999</v>
      </c>
      <c r="K307" s="24">
        <f t="shared" si="52"/>
        <v>2.1915</v>
      </c>
      <c r="L307" s="103">
        <f t="shared" si="53"/>
        <v>2.3000000000000131E-2</v>
      </c>
      <c r="M307" s="119">
        <f t="shared" si="54"/>
        <v>1.0606409960802459E-2</v>
      </c>
    </row>
    <row r="308" spans="1:13" x14ac:dyDescent="0.25">
      <c r="A308" s="178" t="s">
        <v>394</v>
      </c>
      <c r="B308" s="67" t="str">
        <f t="shared" si="44"/>
        <v>CRANIAL/FACIAL PROCEDURES W CC/MCC</v>
      </c>
      <c r="C308" s="68">
        <f t="shared" si="45"/>
        <v>37</v>
      </c>
      <c r="D308" s="68">
        <f t="shared" si="46"/>
        <v>62041.56</v>
      </c>
      <c r="E308" s="68">
        <f t="shared" si="47"/>
        <v>27676.44</v>
      </c>
      <c r="F308" s="69">
        <f t="shared" si="48"/>
        <v>3.4</v>
      </c>
      <c r="G308" s="167" t="str">
        <f t="shared" si="49"/>
        <v>A</v>
      </c>
      <c r="H308" s="98"/>
      <c r="I308" s="185" t="str">
        <f t="shared" si="50"/>
        <v>A</v>
      </c>
      <c r="J308" s="70">
        <f t="shared" si="51"/>
        <v>3.6097999999999999</v>
      </c>
      <c r="K308" s="70">
        <f t="shared" si="52"/>
        <v>3.6480000000000001</v>
      </c>
      <c r="L308" s="104">
        <f t="shared" si="53"/>
        <v>3.8200000000000234E-2</v>
      </c>
      <c r="M308" s="120">
        <f t="shared" si="54"/>
        <v>1.05823037287385E-2</v>
      </c>
    </row>
    <row r="309" spans="1:13" x14ac:dyDescent="0.25">
      <c r="A309" s="177" t="s">
        <v>801</v>
      </c>
      <c r="B309" s="58" t="str">
        <f t="shared" si="44"/>
        <v>AORTIC AND HEART ASSIST PROCEDURES EXCEPT PULSATION BALLOON W MCC</v>
      </c>
      <c r="C309" s="59">
        <f t="shared" si="45"/>
        <v>14</v>
      </c>
      <c r="D309" s="59">
        <f t="shared" si="46"/>
        <v>105718.38</v>
      </c>
      <c r="E309" s="59">
        <f t="shared" si="47"/>
        <v>34493.15</v>
      </c>
      <c r="F309" s="60">
        <f t="shared" si="48"/>
        <v>6.4</v>
      </c>
      <c r="G309" s="166" t="str">
        <f t="shared" si="49"/>
        <v>A</v>
      </c>
      <c r="H309" s="98"/>
      <c r="I309" s="184" t="str">
        <f t="shared" si="50"/>
        <v>A</v>
      </c>
      <c r="J309" s="24">
        <f t="shared" si="51"/>
        <v>6.0913000000000004</v>
      </c>
      <c r="K309" s="24">
        <f t="shared" si="52"/>
        <v>6.1531000000000002</v>
      </c>
      <c r="L309" s="103">
        <f t="shared" si="53"/>
        <v>6.1799999999999855E-2</v>
      </c>
      <c r="M309" s="119">
        <f t="shared" si="54"/>
        <v>1.0145617520069584E-2</v>
      </c>
    </row>
    <row r="310" spans="1:13" x14ac:dyDescent="0.25">
      <c r="A310" s="177" t="s">
        <v>668</v>
      </c>
      <c r="B310" s="58" t="str">
        <f t="shared" si="44"/>
        <v>MYELOPROLIFERATIVE DISORDERS OR POORLY DIFFERENTIATED NEOPLASMS W OTHER PROCEDURE W/O CC/MCC</v>
      </c>
      <c r="C310" s="59">
        <f t="shared" si="45"/>
        <v>3</v>
      </c>
      <c r="D310" s="59">
        <f t="shared" si="46"/>
        <v>20758.060000000001</v>
      </c>
      <c r="E310" s="59">
        <f t="shared" si="47"/>
        <v>5726.1</v>
      </c>
      <c r="F310" s="60">
        <f t="shared" si="48"/>
        <v>2.6</v>
      </c>
      <c r="G310" s="166" t="str">
        <f t="shared" si="49"/>
        <v>M</v>
      </c>
      <c r="H310" s="98"/>
      <c r="I310" s="184" t="str">
        <f t="shared" si="50"/>
        <v>M</v>
      </c>
      <c r="J310" s="24">
        <f t="shared" si="51"/>
        <v>2.0131999999999999</v>
      </c>
      <c r="K310" s="24">
        <f t="shared" si="52"/>
        <v>2.0325000000000002</v>
      </c>
      <c r="L310" s="103">
        <f t="shared" si="53"/>
        <v>1.9300000000000317E-2</v>
      </c>
      <c r="M310" s="119">
        <f t="shared" si="54"/>
        <v>9.5867275978543214E-3</v>
      </c>
    </row>
    <row r="311" spans="1:13" x14ac:dyDescent="0.25">
      <c r="A311" s="177" t="s">
        <v>847</v>
      </c>
      <c r="B311" s="58" t="str">
        <f t="shared" ref="B311:B374" si="55">VLOOKUP($A311, DRG_Tab, 2, FALSE)</f>
        <v>MAJOR SMALL &amp; LARGE BOWEL PROCEDURES W CC</v>
      </c>
      <c r="C311" s="59">
        <f t="shared" ref="C311:C374" si="56">VLOOKUP($A311, DRG_Tab, 9, FALSE)</f>
        <v>388</v>
      </c>
      <c r="D311" s="59">
        <f t="shared" ref="D311:D374" si="57">VLOOKUP($A311, DRG_Tab, 10, FALSE)</f>
        <v>50542.58</v>
      </c>
      <c r="E311" s="59">
        <f t="shared" ref="E311:E374" si="58">VLOOKUP($A311, DRG_Tab, 11, FALSE)</f>
        <v>23480.959999999999</v>
      </c>
      <c r="F311" s="60">
        <f t="shared" ref="F311:F374" si="59">ROUND(VLOOKUP($A311, DRG_Tab, 14, FALSE), 1)</f>
        <v>6.6</v>
      </c>
      <c r="G311" s="166" t="str">
        <f t="shared" ref="G311:G374" si="60">VLOOKUP($A311, DRG_Tab, 18, FALSE)</f>
        <v>A</v>
      </c>
      <c r="H311" s="98"/>
      <c r="I311" s="184" t="str">
        <f t="shared" ref="I311:I374" si="61">VLOOKUP($A311, DRG_Tab, 20, FALSE)</f>
        <v>A</v>
      </c>
      <c r="J311" s="24">
        <f t="shared" ref="J311:J374" si="62">VLOOKUP($A311, DRG_Tab, 21, FALSE)</f>
        <v>2.9493999999999998</v>
      </c>
      <c r="K311" s="24">
        <f t="shared" ref="K311:K374" si="63">VLOOKUP($A311, DRG_Tab, 22, FALSE)</f>
        <v>2.9771000000000001</v>
      </c>
      <c r="L311" s="103">
        <f t="shared" ref="L311:L374" si="64">IF(J311&lt;&gt;"", IF(K311&lt;&gt;"", K311-J311, ""), "")</f>
        <v>2.770000000000028E-2</v>
      </c>
      <c r="M311" s="119">
        <f t="shared" ref="M311:M374" si="65">IF(L311="", "", L311/J311)</f>
        <v>9.3917406930224059E-3</v>
      </c>
    </row>
    <row r="312" spans="1:13" x14ac:dyDescent="0.25">
      <c r="A312" s="177" t="s">
        <v>499</v>
      </c>
      <c r="B312" s="58" t="str">
        <f t="shared" si="55"/>
        <v>SKIN ULCERS W/O CC/MCC</v>
      </c>
      <c r="C312" s="59">
        <f t="shared" si="56"/>
        <v>3</v>
      </c>
      <c r="D312" s="59">
        <f t="shared" si="57"/>
        <v>12416.85</v>
      </c>
      <c r="E312" s="59">
        <f t="shared" si="58"/>
        <v>4619.26</v>
      </c>
      <c r="F312" s="60">
        <f t="shared" si="59"/>
        <v>3.2</v>
      </c>
      <c r="G312" s="166" t="str">
        <f t="shared" si="60"/>
        <v>MT</v>
      </c>
      <c r="H312" s="98"/>
      <c r="I312" s="184" t="str">
        <f t="shared" si="61"/>
        <v>M</v>
      </c>
      <c r="J312" s="24">
        <f t="shared" si="62"/>
        <v>0.44919999999999999</v>
      </c>
      <c r="K312" s="24">
        <f t="shared" si="63"/>
        <v>0.45290000000000002</v>
      </c>
      <c r="L312" s="103">
        <f t="shared" si="64"/>
        <v>3.7000000000000366E-3</v>
      </c>
      <c r="M312" s="119">
        <f t="shared" si="65"/>
        <v>8.2368655387356111E-3</v>
      </c>
    </row>
    <row r="313" spans="1:13" x14ac:dyDescent="0.25">
      <c r="A313" s="178" t="s">
        <v>280</v>
      </c>
      <c r="B313" s="67" t="str">
        <f t="shared" si="55"/>
        <v>OTHER ENDOCRINE, NUTRIT &amp; METAB O.R. PROC W MCC</v>
      </c>
      <c r="C313" s="68">
        <f t="shared" si="56"/>
        <v>17</v>
      </c>
      <c r="D313" s="68">
        <f t="shared" si="57"/>
        <v>64221.2</v>
      </c>
      <c r="E313" s="68">
        <f t="shared" si="58"/>
        <v>38706.75</v>
      </c>
      <c r="F313" s="69">
        <f t="shared" si="59"/>
        <v>8.6</v>
      </c>
      <c r="G313" s="167" t="str">
        <f t="shared" si="60"/>
        <v>A</v>
      </c>
      <c r="H313" s="98"/>
      <c r="I313" s="185" t="str">
        <f t="shared" si="61"/>
        <v>A</v>
      </c>
      <c r="J313" s="70">
        <f t="shared" si="62"/>
        <v>3.2427999999999999</v>
      </c>
      <c r="K313" s="70">
        <f t="shared" si="63"/>
        <v>3.2677999999999998</v>
      </c>
      <c r="L313" s="104">
        <f t="shared" si="64"/>
        <v>2.4999999999999911E-2</v>
      </c>
      <c r="M313" s="120">
        <f t="shared" si="65"/>
        <v>7.7093869495497448E-3</v>
      </c>
    </row>
    <row r="314" spans="1:13" x14ac:dyDescent="0.25">
      <c r="A314" s="177" t="s">
        <v>829</v>
      </c>
      <c r="B314" s="58" t="str">
        <f t="shared" si="55"/>
        <v>TENDONITIS, MYOSITIS &amp; BURSITIS W MCC</v>
      </c>
      <c r="C314" s="59">
        <f t="shared" si="56"/>
        <v>16</v>
      </c>
      <c r="D314" s="59">
        <f t="shared" si="57"/>
        <v>19406</v>
      </c>
      <c r="E314" s="59">
        <f t="shared" si="58"/>
        <v>11225.17</v>
      </c>
      <c r="F314" s="60">
        <f t="shared" si="59"/>
        <v>3.1</v>
      </c>
      <c r="G314" s="166" t="str">
        <f t="shared" si="60"/>
        <v>A</v>
      </c>
      <c r="H314" s="98"/>
      <c r="I314" s="184" t="str">
        <f t="shared" si="61"/>
        <v>A</v>
      </c>
      <c r="J314" s="24">
        <f t="shared" si="62"/>
        <v>1.1347</v>
      </c>
      <c r="K314" s="24">
        <f t="shared" si="63"/>
        <v>1.1431</v>
      </c>
      <c r="L314" s="103">
        <f t="shared" si="64"/>
        <v>8.3999999999999631E-3</v>
      </c>
      <c r="M314" s="119">
        <f t="shared" si="65"/>
        <v>7.4028377544725146E-3</v>
      </c>
    </row>
    <row r="315" spans="1:13" x14ac:dyDescent="0.25">
      <c r="A315" s="177" t="s">
        <v>285</v>
      </c>
      <c r="B315" s="58" t="str">
        <f t="shared" si="55"/>
        <v>DIABETES W/O CC/MCC</v>
      </c>
      <c r="C315" s="59">
        <f t="shared" si="56"/>
        <v>516</v>
      </c>
      <c r="D315" s="59">
        <f t="shared" si="57"/>
        <v>10744.77</v>
      </c>
      <c r="E315" s="59">
        <f t="shared" si="58"/>
        <v>5405.51</v>
      </c>
      <c r="F315" s="60">
        <f t="shared" si="59"/>
        <v>1.8</v>
      </c>
      <c r="G315" s="166" t="str">
        <f t="shared" si="60"/>
        <v>A</v>
      </c>
      <c r="H315" s="98"/>
      <c r="I315" s="184" t="str">
        <f t="shared" si="61"/>
        <v>A</v>
      </c>
      <c r="J315" s="24">
        <f t="shared" si="62"/>
        <v>0.62839999999999996</v>
      </c>
      <c r="K315" s="24">
        <f t="shared" si="63"/>
        <v>0.63300000000000001</v>
      </c>
      <c r="L315" s="103">
        <f t="shared" si="64"/>
        <v>4.6000000000000485E-3</v>
      </c>
      <c r="M315" s="119">
        <f t="shared" si="65"/>
        <v>7.3201782304265573E-3</v>
      </c>
    </row>
    <row r="316" spans="1:13" x14ac:dyDescent="0.25">
      <c r="A316" s="177" t="s">
        <v>328</v>
      </c>
      <c r="B316" s="58" t="str">
        <f t="shared" si="55"/>
        <v>PENIS PROCEDURES W/O CC/MCC</v>
      </c>
      <c r="C316" s="59">
        <f t="shared" si="56"/>
        <v>8</v>
      </c>
      <c r="D316" s="59">
        <f t="shared" si="57"/>
        <v>19834.39</v>
      </c>
      <c r="E316" s="59">
        <f t="shared" si="58"/>
        <v>8245.6</v>
      </c>
      <c r="F316" s="60">
        <f t="shared" si="59"/>
        <v>1.7</v>
      </c>
      <c r="G316" s="166" t="str">
        <f t="shared" si="60"/>
        <v>M</v>
      </c>
      <c r="H316" s="98"/>
      <c r="I316" s="184" t="str">
        <f t="shared" si="61"/>
        <v>M</v>
      </c>
      <c r="J316" s="24">
        <f t="shared" si="62"/>
        <v>2.3746</v>
      </c>
      <c r="K316" s="24">
        <f t="shared" si="63"/>
        <v>2.3917000000000002</v>
      </c>
      <c r="L316" s="103">
        <f t="shared" si="64"/>
        <v>1.7100000000000115E-2</v>
      </c>
      <c r="M316" s="119">
        <f t="shared" si="65"/>
        <v>7.2012128358460853E-3</v>
      </c>
    </row>
    <row r="317" spans="1:13" x14ac:dyDescent="0.25">
      <c r="A317" s="179" t="s">
        <v>375</v>
      </c>
      <c r="B317" s="58" t="str">
        <f t="shared" si="55"/>
        <v>SEIZURES W MCC</v>
      </c>
      <c r="C317" s="59">
        <f t="shared" si="56"/>
        <v>244</v>
      </c>
      <c r="D317" s="59">
        <f t="shared" si="57"/>
        <v>24092.94</v>
      </c>
      <c r="E317" s="59">
        <f t="shared" si="58"/>
        <v>19611.2</v>
      </c>
      <c r="F317" s="60">
        <f t="shared" si="59"/>
        <v>2.8</v>
      </c>
      <c r="G317" s="166" t="str">
        <f t="shared" si="60"/>
        <v>A</v>
      </c>
      <c r="H317" s="98"/>
      <c r="I317" s="184" t="str">
        <f t="shared" si="61"/>
        <v>A</v>
      </c>
      <c r="J317" s="24">
        <f t="shared" si="62"/>
        <v>1.3319000000000001</v>
      </c>
      <c r="K317" s="24">
        <f t="shared" si="63"/>
        <v>1.3403</v>
      </c>
      <c r="L317" s="103">
        <f t="shared" si="64"/>
        <v>8.3999999999999631E-3</v>
      </c>
      <c r="M317" s="119">
        <f t="shared" si="65"/>
        <v>6.3067797882723643E-3</v>
      </c>
    </row>
    <row r="318" spans="1:13" x14ac:dyDescent="0.25">
      <c r="A318" s="178" t="s">
        <v>848</v>
      </c>
      <c r="B318" s="67" t="str">
        <f t="shared" si="55"/>
        <v>MAJOR SMALL &amp; LARGE BOWEL PROCEDURES W/O CC/MCC</v>
      </c>
      <c r="C318" s="68">
        <f t="shared" si="56"/>
        <v>217</v>
      </c>
      <c r="D318" s="68">
        <f t="shared" si="57"/>
        <v>37078.949999999997</v>
      </c>
      <c r="E318" s="68">
        <f t="shared" si="58"/>
        <v>16333.32</v>
      </c>
      <c r="F318" s="69">
        <f t="shared" si="59"/>
        <v>4.5</v>
      </c>
      <c r="G318" s="167" t="str">
        <f t="shared" si="60"/>
        <v>A</v>
      </c>
      <c r="H318" s="98"/>
      <c r="I318" s="185" t="str">
        <f t="shared" si="61"/>
        <v>A</v>
      </c>
      <c r="J318" s="70">
        <f t="shared" si="62"/>
        <v>2.1747999999999998</v>
      </c>
      <c r="K318" s="70">
        <f t="shared" si="63"/>
        <v>2.1840000000000002</v>
      </c>
      <c r="L318" s="104">
        <f t="shared" si="64"/>
        <v>9.200000000000319E-3</v>
      </c>
      <c r="M318" s="120">
        <f t="shared" si="65"/>
        <v>4.2302740481884862E-3</v>
      </c>
    </row>
    <row r="319" spans="1:13" x14ac:dyDescent="0.25">
      <c r="A319" s="177" t="s">
        <v>427</v>
      </c>
      <c r="B319" s="58" t="str">
        <f t="shared" si="55"/>
        <v>RESPIRATORY INFECTIONS &amp; INFLAMMATIONS W MCC</v>
      </c>
      <c r="C319" s="59">
        <f t="shared" si="56"/>
        <v>203</v>
      </c>
      <c r="D319" s="59">
        <f t="shared" si="57"/>
        <v>37302.26</v>
      </c>
      <c r="E319" s="59">
        <f t="shared" si="58"/>
        <v>23770.400000000001</v>
      </c>
      <c r="F319" s="60">
        <f t="shared" si="59"/>
        <v>6.1</v>
      </c>
      <c r="G319" s="166" t="str">
        <f t="shared" si="60"/>
        <v>A</v>
      </c>
      <c r="H319" s="98"/>
      <c r="I319" s="184" t="str">
        <f t="shared" si="61"/>
        <v>A</v>
      </c>
      <c r="J319" s="24">
        <f t="shared" si="62"/>
        <v>2.1713</v>
      </c>
      <c r="K319" s="24">
        <f t="shared" si="63"/>
        <v>2.1802000000000001</v>
      </c>
      <c r="L319" s="103">
        <f t="shared" si="64"/>
        <v>8.90000000000013E-3</v>
      </c>
      <c r="M319" s="119">
        <f t="shared" si="65"/>
        <v>4.098926910146055E-3</v>
      </c>
    </row>
    <row r="320" spans="1:13" x14ac:dyDescent="0.25">
      <c r="A320" s="177" t="s">
        <v>535</v>
      </c>
      <c r="B320" s="58" t="str">
        <f t="shared" si="55"/>
        <v>CHEST PAIN</v>
      </c>
      <c r="C320" s="59">
        <f t="shared" si="56"/>
        <v>374</v>
      </c>
      <c r="D320" s="59">
        <f t="shared" si="57"/>
        <v>14772.25</v>
      </c>
      <c r="E320" s="59">
        <f t="shared" si="58"/>
        <v>7572.77</v>
      </c>
      <c r="F320" s="60">
        <f t="shared" si="59"/>
        <v>1.8</v>
      </c>
      <c r="G320" s="166" t="str">
        <f t="shared" si="60"/>
        <v>A</v>
      </c>
      <c r="H320" s="98"/>
      <c r="I320" s="184" t="str">
        <f t="shared" si="61"/>
        <v>A</v>
      </c>
      <c r="J320" s="24">
        <f t="shared" si="62"/>
        <v>0.86660000000000004</v>
      </c>
      <c r="K320" s="24">
        <f t="shared" si="63"/>
        <v>0.87019999999999997</v>
      </c>
      <c r="L320" s="103">
        <f t="shared" si="64"/>
        <v>3.5999999999999366E-3</v>
      </c>
      <c r="M320" s="119">
        <f t="shared" si="65"/>
        <v>4.1541657050541613E-3</v>
      </c>
    </row>
    <row r="321" spans="1:13" x14ac:dyDescent="0.25">
      <c r="A321" s="177" t="s">
        <v>282</v>
      </c>
      <c r="B321" s="58" t="str">
        <f t="shared" si="55"/>
        <v>OTHER ENDOCRINE, NUTRIT &amp; METAB O.R. PROC W/O CC/MCC</v>
      </c>
      <c r="C321" s="59">
        <f t="shared" si="56"/>
        <v>3</v>
      </c>
      <c r="D321" s="59">
        <f t="shared" si="57"/>
        <v>27029.38</v>
      </c>
      <c r="E321" s="59">
        <f t="shared" si="58"/>
        <v>9319.9599999999991</v>
      </c>
      <c r="F321" s="60">
        <f t="shared" si="59"/>
        <v>2.9</v>
      </c>
      <c r="G321" s="166" t="str">
        <f t="shared" si="60"/>
        <v>MP</v>
      </c>
      <c r="H321" s="98"/>
      <c r="I321" s="184" t="str">
        <f t="shared" si="61"/>
        <v>M</v>
      </c>
      <c r="J321" s="24">
        <f t="shared" si="62"/>
        <v>1.4839</v>
      </c>
      <c r="K321" s="24">
        <f t="shared" si="63"/>
        <v>1.4890000000000001</v>
      </c>
      <c r="L321" s="103">
        <f t="shared" si="64"/>
        <v>5.1000000000001044E-3</v>
      </c>
      <c r="M321" s="119">
        <f t="shared" si="65"/>
        <v>3.4368892782533221E-3</v>
      </c>
    </row>
    <row r="322" spans="1:13" x14ac:dyDescent="0.25">
      <c r="A322" s="177" t="s">
        <v>83</v>
      </c>
      <c r="B322" s="58" t="str">
        <f t="shared" si="55"/>
        <v>COMPLICATED PEPTIC ULCER W CC</v>
      </c>
      <c r="C322" s="59">
        <f t="shared" si="56"/>
        <v>31</v>
      </c>
      <c r="D322" s="59">
        <f t="shared" si="57"/>
        <v>20246.3</v>
      </c>
      <c r="E322" s="59">
        <f t="shared" si="58"/>
        <v>5116</v>
      </c>
      <c r="F322" s="60">
        <f t="shared" si="59"/>
        <v>3.9</v>
      </c>
      <c r="G322" s="166" t="str">
        <f t="shared" si="60"/>
        <v>A</v>
      </c>
      <c r="H322" s="98"/>
      <c r="I322" s="184" t="str">
        <f t="shared" si="61"/>
        <v>A</v>
      </c>
      <c r="J322" s="24">
        <f t="shared" si="62"/>
        <v>1.1889000000000001</v>
      </c>
      <c r="K322" s="24">
        <f t="shared" si="63"/>
        <v>1.1926000000000001</v>
      </c>
      <c r="L322" s="103">
        <f t="shared" si="64"/>
        <v>3.7000000000000366E-3</v>
      </c>
      <c r="M322" s="119">
        <f t="shared" si="65"/>
        <v>3.1121204474724843E-3</v>
      </c>
    </row>
    <row r="323" spans="1:13" x14ac:dyDescent="0.25">
      <c r="A323" s="178" t="s">
        <v>817</v>
      </c>
      <c r="B323" s="67" t="str">
        <f t="shared" si="55"/>
        <v>CONNECTIVE TISSUE DISORDERS W MCC</v>
      </c>
      <c r="C323" s="68">
        <f t="shared" si="56"/>
        <v>5</v>
      </c>
      <c r="D323" s="68">
        <f t="shared" si="57"/>
        <v>48464.17</v>
      </c>
      <c r="E323" s="68">
        <f t="shared" si="58"/>
        <v>30966.99</v>
      </c>
      <c r="F323" s="69">
        <f t="shared" si="59"/>
        <v>5.6</v>
      </c>
      <c r="G323" s="167" t="str">
        <f t="shared" si="60"/>
        <v>M</v>
      </c>
      <c r="H323" s="98"/>
      <c r="I323" s="185" t="str">
        <f t="shared" si="61"/>
        <v>M</v>
      </c>
      <c r="J323" s="70">
        <f t="shared" si="62"/>
        <v>3.5423</v>
      </c>
      <c r="K323" s="70">
        <f t="shared" si="63"/>
        <v>3.5514000000000001</v>
      </c>
      <c r="L323" s="104">
        <f t="shared" si="64"/>
        <v>9.100000000000108E-3</v>
      </c>
      <c r="M323" s="120">
        <f t="shared" si="65"/>
        <v>2.5689523755752217E-3</v>
      </c>
    </row>
    <row r="324" spans="1:13" x14ac:dyDescent="0.25">
      <c r="A324" s="177" t="s">
        <v>279</v>
      </c>
      <c r="B324" s="58" t="str">
        <f t="shared" si="55"/>
        <v>THYROID, PARATHYROID &amp; THYROGLOSSAL PROCEDURES W/O CC/MCC</v>
      </c>
      <c r="C324" s="59">
        <f t="shared" si="56"/>
        <v>84</v>
      </c>
      <c r="D324" s="59">
        <f t="shared" si="57"/>
        <v>20112.68</v>
      </c>
      <c r="E324" s="59">
        <f t="shared" si="58"/>
        <v>5487.99</v>
      </c>
      <c r="F324" s="60">
        <f t="shared" si="59"/>
        <v>1.2</v>
      </c>
      <c r="G324" s="166" t="str">
        <f t="shared" si="60"/>
        <v>A</v>
      </c>
      <c r="H324" s="98"/>
      <c r="I324" s="184" t="str">
        <f t="shared" si="61"/>
        <v>A</v>
      </c>
      <c r="J324" s="24">
        <f t="shared" si="62"/>
        <v>1.1819999999999999</v>
      </c>
      <c r="K324" s="24">
        <f t="shared" si="63"/>
        <v>1.1847000000000001</v>
      </c>
      <c r="L324" s="103">
        <f t="shared" si="64"/>
        <v>2.7000000000001467E-3</v>
      </c>
      <c r="M324" s="119">
        <f t="shared" si="65"/>
        <v>2.2842639593909871E-3</v>
      </c>
    </row>
    <row r="325" spans="1:13" x14ac:dyDescent="0.25">
      <c r="A325" s="177" t="s">
        <v>522</v>
      </c>
      <c r="B325" s="58" t="str">
        <f t="shared" si="55"/>
        <v>PERIPHERAL VASCULAR DISORDERS W/O CC/MCC</v>
      </c>
      <c r="C325" s="59">
        <f t="shared" si="56"/>
        <v>91</v>
      </c>
      <c r="D325" s="59">
        <f t="shared" si="57"/>
        <v>12414.58</v>
      </c>
      <c r="E325" s="59">
        <f t="shared" si="58"/>
        <v>7355.78</v>
      </c>
      <c r="F325" s="60">
        <f t="shared" si="59"/>
        <v>2.2999999999999998</v>
      </c>
      <c r="G325" s="166" t="str">
        <f t="shared" si="60"/>
        <v>A</v>
      </c>
      <c r="H325" s="98"/>
      <c r="I325" s="184" t="str">
        <f t="shared" si="61"/>
        <v>A</v>
      </c>
      <c r="J325" s="24">
        <f t="shared" si="62"/>
        <v>0.72970000000000002</v>
      </c>
      <c r="K325" s="24">
        <f t="shared" si="63"/>
        <v>0.73119999999999996</v>
      </c>
      <c r="L325" s="103">
        <f t="shared" si="64"/>
        <v>1.4999999999999458E-3</v>
      </c>
      <c r="M325" s="119">
        <f t="shared" si="65"/>
        <v>2.0556393038234149E-3</v>
      </c>
    </row>
    <row r="326" spans="1:13" x14ac:dyDescent="0.25">
      <c r="A326" s="177" t="s">
        <v>392</v>
      </c>
      <c r="B326" s="58" t="str">
        <f t="shared" si="55"/>
        <v>MAJOR HEAD &amp; NECK PROCEDURES W CC/MCC OR MAJOR DEVICE</v>
      </c>
      <c r="C326" s="59">
        <f t="shared" si="56"/>
        <v>17</v>
      </c>
      <c r="D326" s="59">
        <f t="shared" si="57"/>
        <v>50790.41</v>
      </c>
      <c r="E326" s="59">
        <f t="shared" si="58"/>
        <v>44248.81</v>
      </c>
      <c r="F326" s="60">
        <f t="shared" si="59"/>
        <v>2.9</v>
      </c>
      <c r="G326" s="166" t="str">
        <f t="shared" si="60"/>
        <v>A</v>
      </c>
      <c r="H326" s="98"/>
      <c r="I326" s="184" t="str">
        <f t="shared" si="61"/>
        <v>A</v>
      </c>
      <c r="J326" s="24">
        <f t="shared" si="62"/>
        <v>2.9632000000000001</v>
      </c>
      <c r="K326" s="24">
        <f t="shared" si="63"/>
        <v>2.9670000000000001</v>
      </c>
      <c r="L326" s="103">
        <f t="shared" si="64"/>
        <v>3.8000000000000256E-3</v>
      </c>
      <c r="M326" s="119">
        <f t="shared" si="65"/>
        <v>1.282397408207352E-3</v>
      </c>
    </row>
    <row r="327" spans="1:13" x14ac:dyDescent="0.25">
      <c r="A327" s="177" t="s">
        <v>461</v>
      </c>
      <c r="B327" s="58" t="str">
        <f t="shared" si="55"/>
        <v>CARDIAC VALVE &amp; OTH MAJ CARDIOTHORACIC PROC W CARD CATH W CC</v>
      </c>
      <c r="C327" s="59">
        <f t="shared" si="56"/>
        <v>15</v>
      </c>
      <c r="D327" s="59">
        <f t="shared" si="57"/>
        <v>145166.12</v>
      </c>
      <c r="E327" s="59">
        <f t="shared" si="58"/>
        <v>67602.61</v>
      </c>
      <c r="F327" s="60">
        <f t="shared" si="59"/>
        <v>9.4</v>
      </c>
      <c r="G327" s="166" t="str">
        <f t="shared" si="60"/>
        <v>AO</v>
      </c>
      <c r="H327" s="98"/>
      <c r="I327" s="184" t="str">
        <f t="shared" si="61"/>
        <v>A</v>
      </c>
      <c r="J327" s="24">
        <f t="shared" si="62"/>
        <v>8.8303999999999991</v>
      </c>
      <c r="K327" s="24">
        <f t="shared" si="63"/>
        <v>8.8436000000000003</v>
      </c>
      <c r="L327" s="103">
        <f t="shared" si="64"/>
        <v>1.3200000000001211E-2</v>
      </c>
      <c r="M327" s="119">
        <f t="shared" si="65"/>
        <v>1.4948360210184377E-3</v>
      </c>
    </row>
    <row r="328" spans="1:13" x14ac:dyDescent="0.25">
      <c r="A328" s="178" t="s">
        <v>864</v>
      </c>
      <c r="B328" s="67" t="str">
        <f t="shared" si="55"/>
        <v>LOWER EXTREM &amp; HUMER PROC EXCEPT HIP,FOOT,FEMUR W MCC</v>
      </c>
      <c r="C328" s="68">
        <f t="shared" si="56"/>
        <v>42</v>
      </c>
      <c r="D328" s="68">
        <f t="shared" si="57"/>
        <v>64481.84</v>
      </c>
      <c r="E328" s="68">
        <f t="shared" si="58"/>
        <v>37226.81</v>
      </c>
      <c r="F328" s="69">
        <f t="shared" si="59"/>
        <v>4.7</v>
      </c>
      <c r="G328" s="167" t="str">
        <f t="shared" si="60"/>
        <v>A</v>
      </c>
      <c r="H328" s="98"/>
      <c r="I328" s="185" t="str">
        <f t="shared" si="61"/>
        <v>A</v>
      </c>
      <c r="J328" s="70">
        <f t="shared" si="62"/>
        <v>3.5185</v>
      </c>
      <c r="K328" s="70">
        <f t="shared" si="63"/>
        <v>3.5221</v>
      </c>
      <c r="L328" s="104">
        <f t="shared" si="64"/>
        <v>3.6000000000000476E-3</v>
      </c>
      <c r="M328" s="120">
        <f t="shared" si="65"/>
        <v>1.0231632798067493E-3</v>
      </c>
    </row>
    <row r="329" spans="1:13" x14ac:dyDescent="0.25">
      <c r="A329" s="177" t="s">
        <v>439</v>
      </c>
      <c r="B329" s="58" t="str">
        <f t="shared" si="55"/>
        <v>PULMONARY EDEMA &amp; RESPIRATORY FAILURE</v>
      </c>
      <c r="C329" s="59">
        <f t="shared" si="56"/>
        <v>1143</v>
      </c>
      <c r="D329" s="59">
        <f t="shared" si="57"/>
        <v>23562.87</v>
      </c>
      <c r="E329" s="59">
        <f t="shared" si="58"/>
        <v>16148.61</v>
      </c>
      <c r="F329" s="60">
        <f t="shared" si="59"/>
        <v>3.7</v>
      </c>
      <c r="G329" s="166" t="str">
        <f t="shared" si="60"/>
        <v>A</v>
      </c>
      <c r="H329" s="98"/>
      <c r="I329" s="184" t="str">
        <f t="shared" si="61"/>
        <v>A</v>
      </c>
      <c r="J329" s="24">
        <f t="shared" si="62"/>
        <v>1.3301000000000001</v>
      </c>
      <c r="K329" s="24">
        <f t="shared" si="63"/>
        <v>1.3305</v>
      </c>
      <c r="L329" s="103">
        <f t="shared" si="64"/>
        <v>3.9999999999995595E-4</v>
      </c>
      <c r="M329" s="119">
        <f t="shared" si="65"/>
        <v>3.0072926847602132E-4</v>
      </c>
    </row>
    <row r="330" spans="1:13" x14ac:dyDescent="0.25">
      <c r="A330" s="177" t="s">
        <v>284</v>
      </c>
      <c r="B330" s="58" t="str">
        <f t="shared" si="55"/>
        <v>DIABETES W CC</v>
      </c>
      <c r="C330" s="59">
        <f t="shared" si="56"/>
        <v>863</v>
      </c>
      <c r="D330" s="59">
        <f t="shared" si="57"/>
        <v>15265.94</v>
      </c>
      <c r="E330" s="59">
        <f t="shared" si="58"/>
        <v>8183.44</v>
      </c>
      <c r="F330" s="60">
        <f t="shared" si="59"/>
        <v>2.6</v>
      </c>
      <c r="G330" s="166" t="str">
        <f t="shared" si="60"/>
        <v>A</v>
      </c>
      <c r="H330" s="98"/>
      <c r="I330" s="184" t="str">
        <f t="shared" si="61"/>
        <v>A</v>
      </c>
      <c r="J330" s="24">
        <f t="shared" si="62"/>
        <v>0.85260000000000002</v>
      </c>
      <c r="K330" s="24">
        <f t="shared" si="63"/>
        <v>0.8528</v>
      </c>
      <c r="L330" s="103">
        <f t="shared" si="64"/>
        <v>1.9999999999997797E-4</v>
      </c>
      <c r="M330" s="119">
        <f t="shared" si="65"/>
        <v>2.3457658925636637E-4</v>
      </c>
    </row>
    <row r="331" spans="1:13" x14ac:dyDescent="0.25">
      <c r="A331" s="177" t="s">
        <v>832</v>
      </c>
      <c r="B331" s="58" t="str">
        <f t="shared" si="55"/>
        <v>FRACTURES OF FEMUR W MCC</v>
      </c>
      <c r="C331" s="59">
        <f t="shared" si="56"/>
        <v>1</v>
      </c>
      <c r="D331" s="59">
        <f t="shared" si="57"/>
        <v>19167.64</v>
      </c>
      <c r="E331" s="59">
        <f t="shared" si="58"/>
        <v>0</v>
      </c>
      <c r="F331" s="60">
        <f t="shared" si="59"/>
        <v>4.2</v>
      </c>
      <c r="G331" s="166" t="str">
        <f t="shared" si="60"/>
        <v>M</v>
      </c>
      <c r="H331" s="98"/>
      <c r="I331" s="184" t="str">
        <f t="shared" si="61"/>
        <v>M</v>
      </c>
      <c r="J331" s="24">
        <f t="shared" si="62"/>
        <v>2.1922999999999999</v>
      </c>
      <c r="K331" s="24">
        <f t="shared" si="63"/>
        <v>2.1924999999999999</v>
      </c>
      <c r="L331" s="103">
        <f t="shared" si="64"/>
        <v>1.9999999999997797E-4</v>
      </c>
      <c r="M331" s="119">
        <f t="shared" si="65"/>
        <v>9.1228390275043553E-5</v>
      </c>
    </row>
    <row r="332" spans="1:13" x14ac:dyDescent="0.25">
      <c r="A332" s="177" t="s">
        <v>355</v>
      </c>
      <c r="B332" s="58" t="str">
        <f t="shared" si="55"/>
        <v>FX, SPRN, STRN &amp; DISL EXCEPT FEMUR, HIP, PELVIS &amp; THIGH W/O MCC</v>
      </c>
      <c r="C332" s="59">
        <f t="shared" si="56"/>
        <v>92</v>
      </c>
      <c r="D332" s="59">
        <f t="shared" si="57"/>
        <v>14427.2</v>
      </c>
      <c r="E332" s="59">
        <f t="shared" si="58"/>
        <v>8689.86</v>
      </c>
      <c r="F332" s="60">
        <f t="shared" si="59"/>
        <v>2.1</v>
      </c>
      <c r="G332" s="166" t="str">
        <f t="shared" si="60"/>
        <v>A</v>
      </c>
      <c r="H332" s="98"/>
      <c r="I332" s="184" t="str">
        <f t="shared" si="61"/>
        <v>A</v>
      </c>
      <c r="J332" s="24">
        <f t="shared" si="62"/>
        <v>0.8498</v>
      </c>
      <c r="K332" s="24">
        <f t="shared" si="63"/>
        <v>0.84970000000000001</v>
      </c>
      <c r="L332" s="103">
        <f t="shared" si="64"/>
        <v>-9.9999999999988987E-5</v>
      </c>
      <c r="M332" s="119">
        <f t="shared" si="65"/>
        <v>-1.1767474699928099E-4</v>
      </c>
    </row>
    <row r="333" spans="1:13" x14ac:dyDescent="0.25">
      <c r="A333" s="178" t="s">
        <v>276</v>
      </c>
      <c r="B333" s="67" t="str">
        <f t="shared" si="55"/>
        <v>SKIN GRAFTS &amp; WOUND DEBRID FOR ENDOC, NUTRIT &amp; METAB DIS W/O CC/MCC</v>
      </c>
      <c r="C333" s="68">
        <f t="shared" si="56"/>
        <v>5</v>
      </c>
      <c r="D333" s="68">
        <f t="shared" si="57"/>
        <v>24412.14</v>
      </c>
      <c r="E333" s="68">
        <f t="shared" si="58"/>
        <v>7908.3</v>
      </c>
      <c r="F333" s="69">
        <f t="shared" si="59"/>
        <v>3.3</v>
      </c>
      <c r="G333" s="167" t="str">
        <f t="shared" si="60"/>
        <v>MO</v>
      </c>
      <c r="H333" s="98"/>
      <c r="I333" s="185" t="str">
        <f t="shared" si="61"/>
        <v>M</v>
      </c>
      <c r="J333" s="70">
        <f t="shared" si="62"/>
        <v>1.3673</v>
      </c>
      <c r="K333" s="70">
        <f t="shared" si="63"/>
        <v>1.3667</v>
      </c>
      <c r="L333" s="104">
        <f t="shared" si="64"/>
        <v>-5.9999999999993392E-4</v>
      </c>
      <c r="M333" s="120">
        <f t="shared" si="65"/>
        <v>-4.3882103415485553E-4</v>
      </c>
    </row>
    <row r="334" spans="1:13" x14ac:dyDescent="0.25">
      <c r="A334" s="177" t="s">
        <v>557</v>
      </c>
      <c r="B334" s="58" t="str">
        <f t="shared" si="55"/>
        <v>RENAL FAILURE W/O CC/MCC</v>
      </c>
      <c r="C334" s="59">
        <f t="shared" si="56"/>
        <v>114</v>
      </c>
      <c r="D334" s="59">
        <f t="shared" si="57"/>
        <v>9595.67</v>
      </c>
      <c r="E334" s="59">
        <f t="shared" si="58"/>
        <v>5194.03</v>
      </c>
      <c r="F334" s="60">
        <f t="shared" si="59"/>
        <v>1.9</v>
      </c>
      <c r="G334" s="166" t="str">
        <f t="shared" si="60"/>
        <v>A</v>
      </c>
      <c r="H334" s="98"/>
      <c r="I334" s="184" t="str">
        <f t="shared" si="61"/>
        <v>A</v>
      </c>
      <c r="J334" s="24">
        <f t="shared" si="62"/>
        <v>0.56559999999999999</v>
      </c>
      <c r="K334" s="24">
        <f t="shared" si="63"/>
        <v>0.56510000000000005</v>
      </c>
      <c r="L334" s="103">
        <f t="shared" si="64"/>
        <v>-4.9999999999994493E-4</v>
      </c>
      <c r="M334" s="119">
        <f t="shared" si="65"/>
        <v>-8.8401697312578671E-4</v>
      </c>
    </row>
    <row r="335" spans="1:13" x14ac:dyDescent="0.25">
      <c r="A335" s="177" t="s">
        <v>292</v>
      </c>
      <c r="B335" s="58" t="str">
        <f t="shared" si="55"/>
        <v>KIDNEY TRANSPLANT</v>
      </c>
      <c r="C335" s="59">
        <f t="shared" si="56"/>
        <v>0</v>
      </c>
      <c r="D335" s="59">
        <f t="shared" si="57"/>
        <v>0</v>
      </c>
      <c r="E335" s="59">
        <f t="shared" si="58"/>
        <v>0</v>
      </c>
      <c r="F335" s="60">
        <f t="shared" si="59"/>
        <v>5.3</v>
      </c>
      <c r="G335" s="166" t="str">
        <f t="shared" si="60"/>
        <v>Z</v>
      </c>
      <c r="H335" s="98"/>
      <c r="I335" s="184" t="str">
        <f t="shared" si="61"/>
        <v>Z</v>
      </c>
      <c r="J335" s="24">
        <f t="shared" si="62"/>
        <v>3.3187000000000002</v>
      </c>
      <c r="K335" s="24">
        <f t="shared" si="63"/>
        <v>3.3146</v>
      </c>
      <c r="L335" s="103">
        <f t="shared" si="64"/>
        <v>-4.1000000000002146E-3</v>
      </c>
      <c r="M335" s="119">
        <f t="shared" si="65"/>
        <v>-1.2354235092054764E-3</v>
      </c>
    </row>
    <row r="336" spans="1:13" x14ac:dyDescent="0.25">
      <c r="A336" s="177" t="s">
        <v>5</v>
      </c>
      <c r="B336" s="58" t="str">
        <f t="shared" si="55"/>
        <v>SHOULDER,ELBOW OR FOREARM PROC,EXC MAJOR JOINT PROC W MCC</v>
      </c>
      <c r="C336" s="59">
        <f t="shared" si="56"/>
        <v>4</v>
      </c>
      <c r="D336" s="59">
        <f t="shared" si="57"/>
        <v>66338.100000000006</v>
      </c>
      <c r="E336" s="59">
        <f t="shared" si="58"/>
        <v>25471.52</v>
      </c>
      <c r="F336" s="60">
        <f t="shared" si="59"/>
        <v>5</v>
      </c>
      <c r="G336" s="166" t="str">
        <f t="shared" si="60"/>
        <v>M</v>
      </c>
      <c r="H336" s="98"/>
      <c r="I336" s="184" t="str">
        <f t="shared" si="61"/>
        <v>M</v>
      </c>
      <c r="J336" s="24">
        <f t="shared" si="62"/>
        <v>3.9192999999999998</v>
      </c>
      <c r="K336" s="24">
        <f t="shared" si="63"/>
        <v>3.9142000000000001</v>
      </c>
      <c r="L336" s="103">
        <f t="shared" si="64"/>
        <v>-5.0999999999996604E-3</v>
      </c>
      <c r="M336" s="119">
        <f t="shared" si="65"/>
        <v>-1.3012527747300949E-3</v>
      </c>
    </row>
    <row r="337" spans="1:13" x14ac:dyDescent="0.25">
      <c r="A337" s="177" t="s">
        <v>550</v>
      </c>
      <c r="B337" s="58" t="str">
        <f t="shared" si="55"/>
        <v>URETHRAL PROCEDURES W CC/MCC</v>
      </c>
      <c r="C337" s="59">
        <f t="shared" si="56"/>
        <v>1</v>
      </c>
      <c r="D337" s="59">
        <f t="shared" si="57"/>
        <v>12384.39</v>
      </c>
      <c r="E337" s="59">
        <f t="shared" si="58"/>
        <v>0</v>
      </c>
      <c r="F337" s="60">
        <f t="shared" si="59"/>
        <v>3.9</v>
      </c>
      <c r="G337" s="166" t="str">
        <f t="shared" si="60"/>
        <v>M</v>
      </c>
      <c r="H337" s="98"/>
      <c r="I337" s="184" t="str">
        <f t="shared" si="61"/>
        <v>M</v>
      </c>
      <c r="J337" s="24">
        <f t="shared" si="62"/>
        <v>2.4165999999999999</v>
      </c>
      <c r="K337" s="24">
        <f t="shared" si="63"/>
        <v>2.4117000000000002</v>
      </c>
      <c r="L337" s="103">
        <f t="shared" si="64"/>
        <v>-4.8999999999996824E-3</v>
      </c>
      <c r="M337" s="119">
        <f t="shared" si="65"/>
        <v>-2.0276421418520575E-3</v>
      </c>
    </row>
    <row r="338" spans="1:13" x14ac:dyDescent="0.25">
      <c r="A338" s="178" t="s">
        <v>413</v>
      </c>
      <c r="B338" s="67" t="str">
        <f t="shared" si="55"/>
        <v>OTHER EAR, NOSE, MOUTH &amp; THROAT DIAGNOSES W MCC</v>
      </c>
      <c r="C338" s="68">
        <f t="shared" si="56"/>
        <v>8</v>
      </c>
      <c r="D338" s="68">
        <f t="shared" si="57"/>
        <v>19785.71</v>
      </c>
      <c r="E338" s="68">
        <f t="shared" si="58"/>
        <v>8924.7999999999993</v>
      </c>
      <c r="F338" s="69">
        <f t="shared" si="59"/>
        <v>4</v>
      </c>
      <c r="G338" s="167" t="str">
        <f t="shared" si="60"/>
        <v>M</v>
      </c>
      <c r="H338" s="98"/>
      <c r="I338" s="185" t="str">
        <f t="shared" si="61"/>
        <v>M</v>
      </c>
      <c r="J338" s="70">
        <f t="shared" si="62"/>
        <v>2.077</v>
      </c>
      <c r="K338" s="70">
        <f t="shared" si="63"/>
        <v>2.0720999999999998</v>
      </c>
      <c r="L338" s="104">
        <f t="shared" si="64"/>
        <v>-4.9000000000001265E-3</v>
      </c>
      <c r="M338" s="120">
        <f t="shared" si="65"/>
        <v>-2.3591718825229304E-3</v>
      </c>
    </row>
    <row r="339" spans="1:13" x14ac:dyDescent="0.25">
      <c r="A339" s="177" t="s">
        <v>646</v>
      </c>
      <c r="B339" s="58" t="str">
        <f t="shared" si="55"/>
        <v>NORMAL NEWBORN</v>
      </c>
      <c r="C339" s="59">
        <f t="shared" si="56"/>
        <v>6791</v>
      </c>
      <c r="D339" s="59">
        <f t="shared" si="57"/>
        <v>3082.94</v>
      </c>
      <c r="E339" s="59">
        <f t="shared" si="58"/>
        <v>1218.8</v>
      </c>
      <c r="F339" s="60">
        <f t="shared" si="59"/>
        <v>2</v>
      </c>
      <c r="G339" s="166" t="str">
        <f t="shared" si="60"/>
        <v>A</v>
      </c>
      <c r="H339" s="98"/>
      <c r="I339" s="184" t="str">
        <f t="shared" si="61"/>
        <v>A</v>
      </c>
      <c r="J339" s="24">
        <f t="shared" si="62"/>
        <v>0.1822</v>
      </c>
      <c r="K339" s="24">
        <f t="shared" si="63"/>
        <v>0.1817</v>
      </c>
      <c r="L339" s="103">
        <f t="shared" si="64"/>
        <v>-5.0000000000000044E-4</v>
      </c>
      <c r="M339" s="119">
        <f t="shared" si="65"/>
        <v>-2.7442371020856226E-3</v>
      </c>
    </row>
    <row r="340" spans="1:13" x14ac:dyDescent="0.25">
      <c r="A340" s="179" t="s">
        <v>729</v>
      </c>
      <c r="B340" s="58" t="str">
        <f t="shared" si="55"/>
        <v>POISONING &amp; TOXIC EFFECTS OF DRUGS W MCC</v>
      </c>
      <c r="C340" s="59">
        <f t="shared" si="56"/>
        <v>673</v>
      </c>
      <c r="D340" s="59">
        <f t="shared" si="57"/>
        <v>26254.78</v>
      </c>
      <c r="E340" s="59">
        <f t="shared" si="58"/>
        <v>19009.04</v>
      </c>
      <c r="F340" s="60">
        <f t="shared" si="59"/>
        <v>2.8</v>
      </c>
      <c r="G340" s="166" t="str">
        <f t="shared" si="60"/>
        <v>A</v>
      </c>
      <c r="H340" s="98"/>
      <c r="I340" s="184" t="str">
        <f t="shared" si="61"/>
        <v>A</v>
      </c>
      <c r="J340" s="24">
        <f t="shared" si="62"/>
        <v>1.4666999999999999</v>
      </c>
      <c r="K340" s="24">
        <f t="shared" si="63"/>
        <v>1.462</v>
      </c>
      <c r="L340" s="103">
        <f t="shared" si="64"/>
        <v>-4.6999999999999265E-3</v>
      </c>
      <c r="M340" s="119">
        <f t="shared" si="65"/>
        <v>-3.2044726256220952E-3</v>
      </c>
    </row>
    <row r="341" spans="1:13" x14ac:dyDescent="0.25">
      <c r="A341" s="177" t="s">
        <v>185</v>
      </c>
      <c r="B341" s="58" t="str">
        <f t="shared" si="55"/>
        <v>HIP &amp; FEMUR PROCEDURES EXCEPT MAJOR JOINT W CC</v>
      </c>
      <c r="C341" s="59">
        <f t="shared" si="56"/>
        <v>158</v>
      </c>
      <c r="D341" s="59">
        <f t="shared" si="57"/>
        <v>43087.8</v>
      </c>
      <c r="E341" s="59">
        <f t="shared" si="58"/>
        <v>20151.32</v>
      </c>
      <c r="F341" s="60">
        <f t="shared" si="59"/>
        <v>4.0999999999999996</v>
      </c>
      <c r="G341" s="166" t="str">
        <f t="shared" si="60"/>
        <v>A</v>
      </c>
      <c r="H341" s="98"/>
      <c r="I341" s="184" t="str">
        <f t="shared" si="61"/>
        <v>A</v>
      </c>
      <c r="J341" s="24">
        <f t="shared" si="62"/>
        <v>2.5464000000000002</v>
      </c>
      <c r="K341" s="24">
        <f t="shared" si="63"/>
        <v>2.5377999999999998</v>
      </c>
      <c r="L341" s="103">
        <f t="shared" si="64"/>
        <v>-8.6000000000003851E-3</v>
      </c>
      <c r="M341" s="119">
        <f t="shared" si="65"/>
        <v>-3.3773169965442915E-3</v>
      </c>
    </row>
    <row r="342" spans="1:13" x14ac:dyDescent="0.25">
      <c r="A342" s="177" t="s">
        <v>465</v>
      </c>
      <c r="B342" s="58" t="str">
        <f t="shared" si="55"/>
        <v>CARDIAC VALVE &amp; OTH MAJ CARDIOTHORACIC PROC W/O CARD CATH W/O CC/MCC</v>
      </c>
      <c r="C342" s="59">
        <f t="shared" si="56"/>
        <v>18</v>
      </c>
      <c r="D342" s="59">
        <f t="shared" si="57"/>
        <v>74817.75</v>
      </c>
      <c r="E342" s="59">
        <f t="shared" si="58"/>
        <v>27045.1</v>
      </c>
      <c r="F342" s="60">
        <f t="shared" si="59"/>
        <v>4.9000000000000004</v>
      </c>
      <c r="G342" s="166" t="str">
        <f t="shared" si="60"/>
        <v>A</v>
      </c>
      <c r="H342" s="98"/>
      <c r="I342" s="184" t="str">
        <f t="shared" si="61"/>
        <v>A</v>
      </c>
      <c r="J342" s="24">
        <f t="shared" si="62"/>
        <v>4.4248000000000003</v>
      </c>
      <c r="K342" s="24">
        <f t="shared" si="63"/>
        <v>4.4069000000000003</v>
      </c>
      <c r="L342" s="103">
        <f t="shared" si="64"/>
        <v>-1.7900000000000027E-2</v>
      </c>
      <c r="M342" s="119">
        <f t="shared" si="65"/>
        <v>-4.045380582173211E-3</v>
      </c>
    </row>
    <row r="343" spans="1:13" x14ac:dyDescent="0.25">
      <c r="A343" s="178" t="s">
        <v>420</v>
      </c>
      <c r="B343" s="67" t="str">
        <f t="shared" si="55"/>
        <v>MAJOR CHEST PROCEDURES W CC</v>
      </c>
      <c r="C343" s="68">
        <f t="shared" si="56"/>
        <v>107</v>
      </c>
      <c r="D343" s="68">
        <f t="shared" si="57"/>
        <v>56811.75</v>
      </c>
      <c r="E343" s="68">
        <f t="shared" si="58"/>
        <v>29924.38</v>
      </c>
      <c r="F343" s="69">
        <f t="shared" si="59"/>
        <v>5.9</v>
      </c>
      <c r="G343" s="167" t="str">
        <f t="shared" si="60"/>
        <v>A</v>
      </c>
      <c r="H343" s="98"/>
      <c r="I343" s="185" t="str">
        <f t="shared" si="61"/>
        <v>A</v>
      </c>
      <c r="J343" s="70">
        <f t="shared" si="62"/>
        <v>3.3601000000000001</v>
      </c>
      <c r="K343" s="70">
        <f t="shared" si="63"/>
        <v>3.3462999999999998</v>
      </c>
      <c r="L343" s="104">
        <f t="shared" si="64"/>
        <v>-1.3800000000000257E-2</v>
      </c>
      <c r="M343" s="120">
        <f t="shared" si="65"/>
        <v>-4.1070206243862548E-3</v>
      </c>
    </row>
    <row r="344" spans="1:13" x14ac:dyDescent="0.25">
      <c r="A344" s="177" t="s">
        <v>824</v>
      </c>
      <c r="B344" s="58" t="str">
        <f t="shared" si="55"/>
        <v>MEDICAL BACK PROBLEMS W/O MCC</v>
      </c>
      <c r="C344" s="59">
        <f t="shared" si="56"/>
        <v>177</v>
      </c>
      <c r="D344" s="59">
        <f t="shared" si="57"/>
        <v>17231.03</v>
      </c>
      <c r="E344" s="59">
        <f t="shared" si="58"/>
        <v>9834.0499999999993</v>
      </c>
      <c r="F344" s="60">
        <f t="shared" si="59"/>
        <v>2.2000000000000002</v>
      </c>
      <c r="G344" s="166" t="str">
        <f t="shared" si="60"/>
        <v>A</v>
      </c>
      <c r="H344" s="98"/>
      <c r="I344" s="184" t="str">
        <f t="shared" si="61"/>
        <v>A</v>
      </c>
      <c r="J344" s="24">
        <f t="shared" si="62"/>
        <v>1.0196000000000001</v>
      </c>
      <c r="K344" s="24">
        <f t="shared" si="63"/>
        <v>1.0148999999999999</v>
      </c>
      <c r="L344" s="103">
        <f t="shared" si="64"/>
        <v>-4.7000000000001485E-3</v>
      </c>
      <c r="M344" s="119">
        <f t="shared" si="65"/>
        <v>-4.6096508434681719E-3</v>
      </c>
    </row>
    <row r="345" spans="1:13" x14ac:dyDescent="0.25">
      <c r="A345" s="177" t="s">
        <v>808</v>
      </c>
      <c r="B345" s="58" t="str">
        <f t="shared" si="55"/>
        <v>ACUTE MYOCARDIAL INFARCTION, DISCHARGED ALIVE W MCC</v>
      </c>
      <c r="C345" s="59">
        <f t="shared" si="56"/>
        <v>211</v>
      </c>
      <c r="D345" s="59">
        <f t="shared" si="57"/>
        <v>36550.67</v>
      </c>
      <c r="E345" s="59">
        <f t="shared" si="58"/>
        <v>20429.849999999999</v>
      </c>
      <c r="F345" s="60">
        <f t="shared" si="59"/>
        <v>4.5999999999999996</v>
      </c>
      <c r="G345" s="166" t="str">
        <f t="shared" si="60"/>
        <v>A</v>
      </c>
      <c r="H345" s="98"/>
      <c r="I345" s="184" t="str">
        <f t="shared" si="61"/>
        <v>A</v>
      </c>
      <c r="J345" s="24">
        <f t="shared" si="62"/>
        <v>2.1644000000000001</v>
      </c>
      <c r="K345" s="24">
        <f t="shared" si="63"/>
        <v>2.153</v>
      </c>
      <c r="L345" s="103">
        <f t="shared" si="64"/>
        <v>-1.1400000000000077E-2</v>
      </c>
      <c r="M345" s="119">
        <f t="shared" si="65"/>
        <v>-5.2670486046941765E-3</v>
      </c>
    </row>
    <row r="346" spans="1:13" x14ac:dyDescent="0.25">
      <c r="A346" s="172" t="s">
        <v>252</v>
      </c>
      <c r="B346" s="61" t="str">
        <f t="shared" si="55"/>
        <v>CONCUSSION W/O CC/MCC</v>
      </c>
      <c r="C346" s="59">
        <f t="shared" si="56"/>
        <v>29</v>
      </c>
      <c r="D346" s="59">
        <f t="shared" si="57"/>
        <v>13954.93</v>
      </c>
      <c r="E346" s="59">
        <f t="shared" si="58"/>
        <v>4837.29</v>
      </c>
      <c r="F346" s="60">
        <f t="shared" si="59"/>
        <v>1.4</v>
      </c>
      <c r="G346" s="166" t="str">
        <f t="shared" si="60"/>
        <v>A</v>
      </c>
      <c r="H346" s="98"/>
      <c r="I346" s="186" t="str">
        <f t="shared" si="61"/>
        <v>A</v>
      </c>
      <c r="J346" s="51">
        <f t="shared" si="62"/>
        <v>0.82679999999999998</v>
      </c>
      <c r="K346" s="51">
        <f t="shared" si="63"/>
        <v>0.82210000000000005</v>
      </c>
      <c r="L346" s="122">
        <f t="shared" si="64"/>
        <v>-4.6999999999999265E-3</v>
      </c>
      <c r="M346" s="119">
        <f t="shared" si="65"/>
        <v>-5.6845670053216335E-3</v>
      </c>
    </row>
    <row r="347" spans="1:13" x14ac:dyDescent="0.25">
      <c r="A347" s="177" t="s">
        <v>594</v>
      </c>
      <c r="B347" s="58" t="str">
        <f t="shared" si="55"/>
        <v>MAJOR GASTROINTESTINAL DISORDERS &amp; PERITONEAL INFECTIONS W MCC</v>
      </c>
      <c r="C347" s="59">
        <f t="shared" si="56"/>
        <v>46</v>
      </c>
      <c r="D347" s="59">
        <f t="shared" si="57"/>
        <v>32202.02</v>
      </c>
      <c r="E347" s="59">
        <f t="shared" si="58"/>
        <v>23932.74</v>
      </c>
      <c r="F347" s="60">
        <f t="shared" si="59"/>
        <v>4.8</v>
      </c>
      <c r="G347" s="166" t="str">
        <f t="shared" si="60"/>
        <v>A</v>
      </c>
      <c r="H347" s="98"/>
      <c r="I347" s="184" t="str">
        <f t="shared" si="61"/>
        <v>A</v>
      </c>
      <c r="J347" s="24">
        <f t="shared" si="62"/>
        <v>1.7929999999999999</v>
      </c>
      <c r="K347" s="24">
        <f t="shared" si="63"/>
        <v>1.7827</v>
      </c>
      <c r="L347" s="103">
        <f t="shared" si="64"/>
        <v>-1.0299999999999976E-2</v>
      </c>
      <c r="M347" s="119">
        <f t="shared" si="65"/>
        <v>-5.7445621862799645E-3</v>
      </c>
    </row>
    <row r="348" spans="1:13" x14ac:dyDescent="0.25">
      <c r="A348" s="178" t="s">
        <v>533</v>
      </c>
      <c r="B348" s="67" t="str">
        <f t="shared" si="55"/>
        <v>ANGINA PECTORIS</v>
      </c>
      <c r="C348" s="68">
        <f t="shared" si="56"/>
        <v>36</v>
      </c>
      <c r="D348" s="68">
        <f t="shared" si="57"/>
        <v>14163.58</v>
      </c>
      <c r="E348" s="68">
        <f t="shared" si="58"/>
        <v>7699.9</v>
      </c>
      <c r="F348" s="69">
        <f t="shared" si="59"/>
        <v>1.7</v>
      </c>
      <c r="G348" s="167" t="str">
        <f t="shared" si="60"/>
        <v>A</v>
      </c>
      <c r="H348" s="98"/>
      <c r="I348" s="185" t="str">
        <f t="shared" si="61"/>
        <v>A</v>
      </c>
      <c r="J348" s="70">
        <f t="shared" si="62"/>
        <v>0.83909999999999996</v>
      </c>
      <c r="K348" s="70">
        <f t="shared" si="63"/>
        <v>0.83430000000000004</v>
      </c>
      <c r="L348" s="104">
        <f t="shared" si="64"/>
        <v>-4.7999999999999154E-3</v>
      </c>
      <c r="M348" s="120">
        <f t="shared" si="65"/>
        <v>-5.7204147300678292E-3</v>
      </c>
    </row>
    <row r="349" spans="1:13" x14ac:dyDescent="0.25">
      <c r="A349" s="179" t="s">
        <v>788</v>
      </c>
      <c r="B349" s="58" t="str">
        <f t="shared" si="55"/>
        <v>UPPER LIMB &amp; TOE AMPUTATION FOR CIRC SYSTEM DISORDERS W MCC</v>
      </c>
      <c r="C349" s="59">
        <f t="shared" si="56"/>
        <v>8</v>
      </c>
      <c r="D349" s="59">
        <f t="shared" si="57"/>
        <v>37256.17</v>
      </c>
      <c r="E349" s="59">
        <f t="shared" si="58"/>
        <v>20529.669999999998</v>
      </c>
      <c r="F349" s="60">
        <f t="shared" si="59"/>
        <v>6.5</v>
      </c>
      <c r="G349" s="166" t="str">
        <f t="shared" si="60"/>
        <v>M</v>
      </c>
      <c r="H349" s="98"/>
      <c r="I349" s="184" t="str">
        <f t="shared" si="61"/>
        <v>M</v>
      </c>
      <c r="J349" s="24">
        <f t="shared" si="62"/>
        <v>3.6623999999999999</v>
      </c>
      <c r="K349" s="24">
        <f t="shared" si="63"/>
        <v>3.6389999999999998</v>
      </c>
      <c r="L349" s="103">
        <f t="shared" si="64"/>
        <v>-2.3400000000000087E-2</v>
      </c>
      <c r="M349" s="119">
        <f t="shared" si="65"/>
        <v>-6.3892529488860008E-3</v>
      </c>
    </row>
    <row r="350" spans="1:13" x14ac:dyDescent="0.25">
      <c r="A350" s="177" t="s">
        <v>215</v>
      </c>
      <c r="B350" s="58" t="str">
        <f t="shared" si="55"/>
        <v>NERVOUS SYSTEM NEOPLASMS W/O MCC</v>
      </c>
      <c r="C350" s="59">
        <f t="shared" si="56"/>
        <v>55</v>
      </c>
      <c r="D350" s="59">
        <f t="shared" si="57"/>
        <v>16904.5</v>
      </c>
      <c r="E350" s="59">
        <f t="shared" si="58"/>
        <v>10535.31</v>
      </c>
      <c r="F350" s="60">
        <f t="shared" si="59"/>
        <v>2.4</v>
      </c>
      <c r="G350" s="166" t="str">
        <f t="shared" si="60"/>
        <v>A</v>
      </c>
      <c r="H350" s="98"/>
      <c r="I350" s="184" t="str">
        <f t="shared" si="61"/>
        <v>A</v>
      </c>
      <c r="J350" s="24">
        <f t="shared" si="62"/>
        <v>1.0023</v>
      </c>
      <c r="K350" s="24">
        <f t="shared" si="63"/>
        <v>0.99580000000000002</v>
      </c>
      <c r="L350" s="103">
        <f t="shared" si="64"/>
        <v>-6.4999999999999503E-3</v>
      </c>
      <c r="M350" s="119">
        <f t="shared" si="65"/>
        <v>-6.4850843060959302E-3</v>
      </c>
    </row>
    <row r="351" spans="1:13" x14ac:dyDescent="0.25">
      <c r="A351" s="177" t="s">
        <v>266</v>
      </c>
      <c r="B351" s="58" t="str">
        <f t="shared" si="55"/>
        <v>ADRENAL &amp; PITUITARY PROCEDURES W CC/MCC</v>
      </c>
      <c r="C351" s="59">
        <f t="shared" si="56"/>
        <v>46</v>
      </c>
      <c r="D351" s="59">
        <f t="shared" si="57"/>
        <v>52121.99</v>
      </c>
      <c r="E351" s="59">
        <f t="shared" si="58"/>
        <v>24490</v>
      </c>
      <c r="F351" s="60">
        <f t="shared" si="59"/>
        <v>2.8</v>
      </c>
      <c r="G351" s="166" t="str">
        <f t="shared" si="60"/>
        <v>A</v>
      </c>
      <c r="H351" s="98"/>
      <c r="I351" s="184" t="str">
        <f t="shared" si="61"/>
        <v>A</v>
      </c>
      <c r="J351" s="24">
        <f t="shared" si="62"/>
        <v>3.0939000000000001</v>
      </c>
      <c r="K351" s="24">
        <f t="shared" si="63"/>
        <v>3.0701000000000001</v>
      </c>
      <c r="L351" s="103">
        <f t="shared" si="64"/>
        <v>-2.3800000000000043E-2</v>
      </c>
      <c r="M351" s="119">
        <f t="shared" si="65"/>
        <v>-7.6925563205016458E-3</v>
      </c>
    </row>
    <row r="352" spans="1:13" x14ac:dyDescent="0.25">
      <c r="A352" s="177" t="s">
        <v>619</v>
      </c>
      <c r="B352" s="58" t="str">
        <f t="shared" si="55"/>
        <v>INFECTIONS, FEMALE REPRODUCTIVE SYSTEM W CC</v>
      </c>
      <c r="C352" s="59">
        <f t="shared" si="56"/>
        <v>32</v>
      </c>
      <c r="D352" s="59">
        <f t="shared" si="57"/>
        <v>14415.6</v>
      </c>
      <c r="E352" s="59">
        <f t="shared" si="58"/>
        <v>7669.16</v>
      </c>
      <c r="F352" s="60">
        <f t="shared" si="59"/>
        <v>2.8</v>
      </c>
      <c r="G352" s="166" t="str">
        <f t="shared" si="60"/>
        <v>A</v>
      </c>
      <c r="H352" s="98"/>
      <c r="I352" s="184" t="str">
        <f t="shared" si="61"/>
        <v>A</v>
      </c>
      <c r="J352" s="24">
        <f t="shared" si="62"/>
        <v>0.85560000000000003</v>
      </c>
      <c r="K352" s="24">
        <f t="shared" si="63"/>
        <v>0.84899999999999998</v>
      </c>
      <c r="L352" s="103">
        <f t="shared" si="64"/>
        <v>-6.6000000000000503E-3</v>
      </c>
      <c r="M352" s="119">
        <f t="shared" si="65"/>
        <v>-7.713884992987436E-3</v>
      </c>
    </row>
    <row r="353" spans="1:13" x14ac:dyDescent="0.25">
      <c r="A353" s="178" t="s">
        <v>316</v>
      </c>
      <c r="B353" s="67" t="str">
        <f t="shared" si="55"/>
        <v>EXTRACRANIAL PROCEDURES W CC</v>
      </c>
      <c r="C353" s="68">
        <f t="shared" si="56"/>
        <v>33</v>
      </c>
      <c r="D353" s="68">
        <f t="shared" si="57"/>
        <v>39319.760000000002</v>
      </c>
      <c r="E353" s="68">
        <f t="shared" si="58"/>
        <v>21347.5</v>
      </c>
      <c r="F353" s="69">
        <f t="shared" si="59"/>
        <v>2.5</v>
      </c>
      <c r="G353" s="167" t="str">
        <f t="shared" si="60"/>
        <v>A</v>
      </c>
      <c r="H353" s="98"/>
      <c r="I353" s="185" t="str">
        <f t="shared" si="61"/>
        <v>A</v>
      </c>
      <c r="J353" s="70">
        <f t="shared" si="62"/>
        <v>2.3348</v>
      </c>
      <c r="K353" s="70">
        <f t="shared" si="63"/>
        <v>2.3159999999999998</v>
      </c>
      <c r="L353" s="104">
        <f t="shared" si="64"/>
        <v>-1.880000000000015E-2</v>
      </c>
      <c r="M353" s="120">
        <f t="shared" si="65"/>
        <v>-8.0520815487408557E-3</v>
      </c>
    </row>
    <row r="354" spans="1:13" x14ac:dyDescent="0.25">
      <c r="A354" s="177" t="s">
        <v>663</v>
      </c>
      <c r="B354" s="58" t="str">
        <f t="shared" si="55"/>
        <v>LYMPHOMA &amp; NON-ACUTE LEUKEMIA W OTHER PROC W/O CC/MCC</v>
      </c>
      <c r="C354" s="59">
        <f t="shared" si="56"/>
        <v>10</v>
      </c>
      <c r="D354" s="59">
        <f t="shared" si="57"/>
        <v>34051.31</v>
      </c>
      <c r="E354" s="59">
        <f t="shared" si="58"/>
        <v>13360.63</v>
      </c>
      <c r="F354" s="60">
        <f t="shared" si="59"/>
        <v>2.2999999999999998</v>
      </c>
      <c r="G354" s="166" t="str">
        <f t="shared" si="60"/>
        <v>A</v>
      </c>
      <c r="H354" s="98"/>
      <c r="I354" s="184" t="str">
        <f t="shared" si="61"/>
        <v>M</v>
      </c>
      <c r="J354" s="24">
        <f t="shared" si="62"/>
        <v>2.0255999999999998</v>
      </c>
      <c r="K354" s="24">
        <f t="shared" si="63"/>
        <v>2.0057</v>
      </c>
      <c r="L354" s="103">
        <f t="shared" si="64"/>
        <v>-1.9899999999999807E-2</v>
      </c>
      <c r="M354" s="119">
        <f t="shared" si="65"/>
        <v>-9.8242496050551971E-3</v>
      </c>
    </row>
    <row r="355" spans="1:13" x14ac:dyDescent="0.25">
      <c r="A355" s="177" t="s">
        <v>462</v>
      </c>
      <c r="B355" s="58" t="str">
        <f t="shared" si="55"/>
        <v>CARDIAC VALVE &amp; OTH MAJ CARDIOTHORACIC PROC W CARD CATH W/O CC/MCC</v>
      </c>
      <c r="C355" s="59">
        <f t="shared" si="56"/>
        <v>2</v>
      </c>
      <c r="D355" s="59">
        <f t="shared" si="57"/>
        <v>133503.70000000001</v>
      </c>
      <c r="E355" s="59">
        <f t="shared" si="58"/>
        <v>16941.41</v>
      </c>
      <c r="F355" s="60">
        <f t="shared" si="59"/>
        <v>4.0999999999999996</v>
      </c>
      <c r="G355" s="166" t="str">
        <f t="shared" si="60"/>
        <v>MO</v>
      </c>
      <c r="H355" s="98"/>
      <c r="I355" s="184" t="str">
        <f t="shared" si="61"/>
        <v>M</v>
      </c>
      <c r="J355" s="24">
        <f t="shared" si="62"/>
        <v>6.3296000000000001</v>
      </c>
      <c r="K355" s="24">
        <f t="shared" si="63"/>
        <v>6.2628000000000004</v>
      </c>
      <c r="L355" s="103">
        <f t="shared" si="64"/>
        <v>-6.6799999999999748E-2</v>
      </c>
      <c r="M355" s="119">
        <f t="shared" si="65"/>
        <v>-1.0553589484327565E-2</v>
      </c>
    </row>
    <row r="356" spans="1:13" x14ac:dyDescent="0.25">
      <c r="A356" s="177" t="s">
        <v>310</v>
      </c>
      <c r="B356" s="58" t="str">
        <f t="shared" si="55"/>
        <v>VENTRICULAR SHUNT PROCEDURES W CC</v>
      </c>
      <c r="C356" s="59">
        <f t="shared" si="56"/>
        <v>21</v>
      </c>
      <c r="D356" s="59">
        <f t="shared" si="57"/>
        <v>36599.49</v>
      </c>
      <c r="E356" s="59">
        <f t="shared" si="58"/>
        <v>9438.5400000000009</v>
      </c>
      <c r="F356" s="60">
        <f t="shared" si="59"/>
        <v>2.6</v>
      </c>
      <c r="G356" s="166" t="str">
        <f t="shared" si="60"/>
        <v>A</v>
      </c>
      <c r="H356" s="98"/>
      <c r="I356" s="184" t="str">
        <f t="shared" si="61"/>
        <v>A</v>
      </c>
      <c r="J356" s="24">
        <f t="shared" si="62"/>
        <v>2.1797</v>
      </c>
      <c r="K356" s="24">
        <f t="shared" si="63"/>
        <v>2.1558000000000002</v>
      </c>
      <c r="L356" s="103">
        <f t="shared" si="64"/>
        <v>-2.389999999999981E-2</v>
      </c>
      <c r="M356" s="119">
        <f t="shared" si="65"/>
        <v>-1.0964811671330831E-2</v>
      </c>
    </row>
    <row r="357" spans="1:13" x14ac:dyDescent="0.25">
      <c r="A357" s="177" t="s">
        <v>764</v>
      </c>
      <c r="B357" s="58" t="str">
        <f t="shared" si="55"/>
        <v>HIV W EXTENSIVE O.R. PROCEDURE W/O MCC</v>
      </c>
      <c r="C357" s="59">
        <f t="shared" si="56"/>
        <v>1</v>
      </c>
      <c r="D357" s="59">
        <f t="shared" si="57"/>
        <v>30656.13</v>
      </c>
      <c r="E357" s="59">
        <f t="shared" si="58"/>
        <v>0</v>
      </c>
      <c r="F357" s="60">
        <f t="shared" si="59"/>
        <v>6.5</v>
      </c>
      <c r="G357" s="166" t="str">
        <f t="shared" si="60"/>
        <v>M</v>
      </c>
      <c r="H357" s="98"/>
      <c r="I357" s="184" t="str">
        <f t="shared" si="61"/>
        <v>M</v>
      </c>
      <c r="J357" s="24">
        <f t="shared" si="62"/>
        <v>4.048</v>
      </c>
      <c r="K357" s="24">
        <f t="shared" si="63"/>
        <v>3.9935999999999998</v>
      </c>
      <c r="L357" s="103">
        <f t="shared" si="64"/>
        <v>-5.4400000000000226E-2</v>
      </c>
      <c r="M357" s="119">
        <f t="shared" si="65"/>
        <v>-1.3438735177865669E-2</v>
      </c>
    </row>
    <row r="358" spans="1:13" x14ac:dyDescent="0.25">
      <c r="A358" s="178" t="s">
        <v>784</v>
      </c>
      <c r="B358" s="67" t="str">
        <f t="shared" si="55"/>
        <v>PERC CARDIOVASC PROC W/O CORONARY ARTERY STENT W/O MCC</v>
      </c>
      <c r="C358" s="68">
        <f t="shared" si="56"/>
        <v>56</v>
      </c>
      <c r="D358" s="68">
        <f t="shared" si="57"/>
        <v>38339.589999999997</v>
      </c>
      <c r="E358" s="68">
        <f t="shared" si="58"/>
        <v>12948.68</v>
      </c>
      <c r="F358" s="69">
        <f t="shared" si="59"/>
        <v>2.4</v>
      </c>
      <c r="G358" s="167" t="str">
        <f t="shared" si="60"/>
        <v>A</v>
      </c>
      <c r="H358" s="98"/>
      <c r="I358" s="185" t="str">
        <f t="shared" si="61"/>
        <v>A</v>
      </c>
      <c r="J358" s="70">
        <f t="shared" si="62"/>
        <v>2.2911999999999999</v>
      </c>
      <c r="K358" s="70">
        <f t="shared" si="63"/>
        <v>2.2582</v>
      </c>
      <c r="L358" s="104">
        <f t="shared" si="64"/>
        <v>-3.2999999999999918E-2</v>
      </c>
      <c r="M358" s="120">
        <f t="shared" si="65"/>
        <v>-1.440293296089382E-2</v>
      </c>
    </row>
    <row r="359" spans="1:13" x14ac:dyDescent="0.25">
      <c r="A359" s="177" t="s">
        <v>627</v>
      </c>
      <c r="B359" s="58" t="str">
        <f t="shared" si="55"/>
        <v>POSTPARTUM &amp; POST ABORTION DIAGNOSES W O.R. PROCEDURE</v>
      </c>
      <c r="C359" s="59">
        <f t="shared" si="56"/>
        <v>30</v>
      </c>
      <c r="D359" s="59">
        <f t="shared" si="57"/>
        <v>18543.560000000001</v>
      </c>
      <c r="E359" s="59">
        <f t="shared" si="58"/>
        <v>17154.080000000002</v>
      </c>
      <c r="F359" s="60">
        <f t="shared" si="59"/>
        <v>2.4</v>
      </c>
      <c r="G359" s="166" t="str">
        <f t="shared" si="60"/>
        <v>A</v>
      </c>
      <c r="H359" s="98"/>
      <c r="I359" s="184" t="str">
        <f t="shared" si="61"/>
        <v>A</v>
      </c>
      <c r="J359" s="24">
        <f t="shared" si="62"/>
        <v>1.1084000000000001</v>
      </c>
      <c r="K359" s="24">
        <f t="shared" si="63"/>
        <v>1.0923</v>
      </c>
      <c r="L359" s="103">
        <f t="shared" si="64"/>
        <v>-1.6100000000000003E-2</v>
      </c>
      <c r="M359" s="119">
        <f t="shared" si="65"/>
        <v>-1.4525442078671963E-2</v>
      </c>
    </row>
    <row r="360" spans="1:13" x14ac:dyDescent="0.25">
      <c r="A360" s="177" t="s">
        <v>645</v>
      </c>
      <c r="B360" s="58" t="str">
        <f t="shared" si="55"/>
        <v>NEONATE W OTHER SIGNIFICANT PROBLEMS</v>
      </c>
      <c r="C360" s="59">
        <f t="shared" si="56"/>
        <v>1722</v>
      </c>
      <c r="D360" s="59">
        <f t="shared" si="57"/>
        <v>3668.62</v>
      </c>
      <c r="E360" s="59">
        <f t="shared" si="58"/>
        <v>1718.14</v>
      </c>
      <c r="F360" s="60">
        <f t="shared" si="59"/>
        <v>2.2999999999999998</v>
      </c>
      <c r="G360" s="166" t="str">
        <f t="shared" si="60"/>
        <v>A</v>
      </c>
      <c r="H360" s="98"/>
      <c r="I360" s="184" t="str">
        <f t="shared" si="61"/>
        <v>A</v>
      </c>
      <c r="J360" s="24">
        <f t="shared" si="62"/>
        <v>0.21920000000000001</v>
      </c>
      <c r="K360" s="24">
        <f t="shared" si="63"/>
        <v>0.216</v>
      </c>
      <c r="L360" s="103">
        <f t="shared" si="64"/>
        <v>-3.2000000000000084E-3</v>
      </c>
      <c r="M360" s="119">
        <f t="shared" si="65"/>
        <v>-1.4598540145985439E-2</v>
      </c>
    </row>
    <row r="361" spans="1:13" x14ac:dyDescent="0.25">
      <c r="A361" s="177" t="s">
        <v>117</v>
      </c>
      <c r="B361" s="58" t="str">
        <f t="shared" si="55"/>
        <v>CHOLECYSTECTOMY EXCEPT BY LAPAROSCOPE W/O C.D.E. W/O CC/MCC</v>
      </c>
      <c r="C361" s="59">
        <f t="shared" si="56"/>
        <v>27</v>
      </c>
      <c r="D361" s="59">
        <f t="shared" si="57"/>
        <v>29346.06</v>
      </c>
      <c r="E361" s="59">
        <f t="shared" si="58"/>
        <v>10739.98</v>
      </c>
      <c r="F361" s="60">
        <f t="shared" si="59"/>
        <v>3.8</v>
      </c>
      <c r="G361" s="166" t="str">
        <f t="shared" si="60"/>
        <v>A</v>
      </c>
      <c r="H361" s="98"/>
      <c r="I361" s="184" t="str">
        <f t="shared" si="61"/>
        <v>A</v>
      </c>
      <c r="J361" s="24">
        <f t="shared" si="62"/>
        <v>1.7548999999999999</v>
      </c>
      <c r="K361" s="24">
        <f t="shared" si="63"/>
        <v>1.7284999999999999</v>
      </c>
      <c r="L361" s="103">
        <f t="shared" si="64"/>
        <v>-2.6399999999999979E-2</v>
      </c>
      <c r="M361" s="119">
        <f t="shared" si="65"/>
        <v>-1.5043592227477339E-2</v>
      </c>
    </row>
    <row r="362" spans="1:13" x14ac:dyDescent="0.25">
      <c r="A362" s="177" t="s">
        <v>751</v>
      </c>
      <c r="B362" s="58" t="str">
        <f t="shared" si="55"/>
        <v>SIGNS &amp; SYMPTOMS W/O MCC</v>
      </c>
      <c r="C362" s="59">
        <f t="shared" si="56"/>
        <v>236</v>
      </c>
      <c r="D362" s="59">
        <f t="shared" si="57"/>
        <v>14208.52</v>
      </c>
      <c r="E362" s="59">
        <f t="shared" si="58"/>
        <v>9281.5</v>
      </c>
      <c r="F362" s="60">
        <f t="shared" si="59"/>
        <v>2.4</v>
      </c>
      <c r="G362" s="166" t="str">
        <f t="shared" si="60"/>
        <v>A</v>
      </c>
      <c r="H362" s="98"/>
      <c r="I362" s="184" t="str">
        <f t="shared" si="61"/>
        <v>A</v>
      </c>
      <c r="J362" s="24">
        <f t="shared" si="62"/>
        <v>0.85060000000000002</v>
      </c>
      <c r="K362" s="24">
        <f t="shared" si="63"/>
        <v>0.83679999999999999</v>
      </c>
      <c r="L362" s="103">
        <f t="shared" si="64"/>
        <v>-1.3800000000000034E-2</v>
      </c>
      <c r="M362" s="119">
        <f t="shared" si="65"/>
        <v>-1.6223841993886708E-2</v>
      </c>
    </row>
    <row r="363" spans="1:13" x14ac:dyDescent="0.25">
      <c r="A363" s="187" t="s">
        <v>177</v>
      </c>
      <c r="B363" s="67" t="str">
        <f t="shared" si="55"/>
        <v>CERVICAL SPINAL FUSION W/O CC/MCC</v>
      </c>
      <c r="C363" s="68">
        <f t="shared" si="56"/>
        <v>278</v>
      </c>
      <c r="D363" s="68">
        <f t="shared" si="57"/>
        <v>40242.11</v>
      </c>
      <c r="E363" s="68">
        <f t="shared" si="58"/>
        <v>15905.88</v>
      </c>
      <c r="F363" s="69">
        <f t="shared" si="59"/>
        <v>1.2</v>
      </c>
      <c r="G363" s="167" t="str">
        <f t="shared" si="60"/>
        <v>A</v>
      </c>
      <c r="H363" s="98"/>
      <c r="I363" s="185" t="str">
        <f t="shared" si="61"/>
        <v>A</v>
      </c>
      <c r="J363" s="70">
        <f t="shared" si="62"/>
        <v>2.4093</v>
      </c>
      <c r="K363" s="70">
        <f t="shared" si="63"/>
        <v>2.3702000000000001</v>
      </c>
      <c r="L363" s="104">
        <f t="shared" si="64"/>
        <v>-3.9099999999999913E-2</v>
      </c>
      <c r="M363" s="120">
        <f t="shared" si="65"/>
        <v>-1.6228780143610139E-2</v>
      </c>
    </row>
    <row r="364" spans="1:13" x14ac:dyDescent="0.25">
      <c r="A364" s="177" t="s">
        <v>241</v>
      </c>
      <c r="B364" s="58" t="str">
        <f t="shared" si="55"/>
        <v>NONTRAUMATIC STUPOR &amp; COMA W MCC</v>
      </c>
      <c r="C364" s="59">
        <f t="shared" si="56"/>
        <v>4</v>
      </c>
      <c r="D364" s="59">
        <f t="shared" si="57"/>
        <v>27871.07</v>
      </c>
      <c r="E364" s="59">
        <f t="shared" si="58"/>
        <v>24286.28</v>
      </c>
      <c r="F364" s="60">
        <f t="shared" si="59"/>
        <v>4.5</v>
      </c>
      <c r="G364" s="166" t="str">
        <f t="shared" si="60"/>
        <v>M</v>
      </c>
      <c r="H364" s="98"/>
      <c r="I364" s="184" t="str">
        <f t="shared" si="61"/>
        <v>M</v>
      </c>
      <c r="J364" s="24">
        <f t="shared" si="62"/>
        <v>2.7361</v>
      </c>
      <c r="K364" s="24">
        <f t="shared" si="63"/>
        <v>2.6915</v>
      </c>
      <c r="L364" s="103">
        <f t="shared" si="64"/>
        <v>-4.4599999999999973E-2</v>
      </c>
      <c r="M364" s="119">
        <f t="shared" si="65"/>
        <v>-1.630057380943678E-2</v>
      </c>
    </row>
    <row r="365" spans="1:13" x14ac:dyDescent="0.25">
      <c r="A365" s="177" t="s">
        <v>201</v>
      </c>
      <c r="B365" s="58" t="str">
        <f t="shared" si="55"/>
        <v>LIVER TRANSPLANT W MCC OR INTESTINAL TRANSPLANT</v>
      </c>
      <c r="C365" s="59">
        <f t="shared" si="56"/>
        <v>0</v>
      </c>
      <c r="D365" s="59">
        <f t="shared" si="57"/>
        <v>0</v>
      </c>
      <c r="E365" s="59">
        <f t="shared" si="58"/>
        <v>0</v>
      </c>
      <c r="F365" s="60">
        <f t="shared" si="59"/>
        <v>14.6</v>
      </c>
      <c r="G365" s="166" t="str">
        <f t="shared" si="60"/>
        <v>Z</v>
      </c>
      <c r="H365" s="98"/>
      <c r="I365" s="184" t="str">
        <f t="shared" si="61"/>
        <v>Z</v>
      </c>
      <c r="J365" s="24">
        <f t="shared" si="62"/>
        <v>10.426500000000001</v>
      </c>
      <c r="K365" s="24">
        <f t="shared" si="63"/>
        <v>10.2545</v>
      </c>
      <c r="L365" s="103">
        <f t="shared" si="64"/>
        <v>-0.1720000000000006</v>
      </c>
      <c r="M365" s="119">
        <f t="shared" si="65"/>
        <v>-1.6496427372560359E-2</v>
      </c>
    </row>
    <row r="366" spans="1:13" x14ac:dyDescent="0.25">
      <c r="A366" s="177" t="s">
        <v>483</v>
      </c>
      <c r="B366" s="58" t="str">
        <f t="shared" si="55"/>
        <v>AMPUTATION FOR CIRC SYS DISORDERS EXC UPPER LIMB &amp; TOE W/O CC/MCC</v>
      </c>
      <c r="C366" s="59">
        <f t="shared" si="56"/>
        <v>4</v>
      </c>
      <c r="D366" s="59">
        <f t="shared" si="57"/>
        <v>51762.32</v>
      </c>
      <c r="E366" s="59">
        <f t="shared" si="58"/>
        <v>36450.730000000003</v>
      </c>
      <c r="F366" s="60">
        <f t="shared" si="59"/>
        <v>4.4000000000000004</v>
      </c>
      <c r="G366" s="166" t="str">
        <f t="shared" si="60"/>
        <v>M</v>
      </c>
      <c r="H366" s="98"/>
      <c r="I366" s="184" t="str">
        <f t="shared" si="61"/>
        <v>M</v>
      </c>
      <c r="J366" s="24">
        <f t="shared" si="62"/>
        <v>2.3275000000000001</v>
      </c>
      <c r="K366" s="24">
        <f t="shared" si="63"/>
        <v>2.2863000000000002</v>
      </c>
      <c r="L366" s="103">
        <f t="shared" si="64"/>
        <v>-4.1199999999999903E-2</v>
      </c>
      <c r="M366" s="119">
        <f t="shared" si="65"/>
        <v>-1.7701396348012845E-2</v>
      </c>
    </row>
    <row r="367" spans="1:13" x14ac:dyDescent="0.25">
      <c r="A367" s="177" t="s">
        <v>302</v>
      </c>
      <c r="B367" s="58" t="str">
        <f t="shared" si="55"/>
        <v>CRANIO W MAJOR DEV IMPL/ACUTE COMPLEX CNS PDX W/O MCC</v>
      </c>
      <c r="C367" s="59">
        <f t="shared" si="56"/>
        <v>11</v>
      </c>
      <c r="D367" s="59">
        <f t="shared" si="57"/>
        <v>63492.82</v>
      </c>
      <c r="E367" s="59">
        <f t="shared" si="58"/>
        <v>18026.599999999999</v>
      </c>
      <c r="F367" s="60">
        <f t="shared" si="59"/>
        <v>4.9000000000000004</v>
      </c>
      <c r="G367" s="166" t="str">
        <f t="shared" si="60"/>
        <v>A</v>
      </c>
      <c r="H367" s="98"/>
      <c r="I367" s="184" t="str">
        <f t="shared" si="61"/>
        <v>M</v>
      </c>
      <c r="J367" s="24">
        <f t="shared" si="62"/>
        <v>3.8081999999999998</v>
      </c>
      <c r="K367" s="24">
        <f t="shared" si="63"/>
        <v>3.7399</v>
      </c>
      <c r="L367" s="103">
        <f t="shared" si="64"/>
        <v>-6.8299999999999805E-2</v>
      </c>
      <c r="M367" s="119">
        <f t="shared" si="65"/>
        <v>-1.793498240638617E-2</v>
      </c>
    </row>
    <row r="368" spans="1:13" x14ac:dyDescent="0.25">
      <c r="A368" s="178" t="s">
        <v>606</v>
      </c>
      <c r="B368" s="67" t="str">
        <f t="shared" si="55"/>
        <v>UTERINE &amp; ADNEXA PROC FOR NON-MALIGNANCY W CC/MCC</v>
      </c>
      <c r="C368" s="68">
        <f t="shared" si="56"/>
        <v>189</v>
      </c>
      <c r="D368" s="68">
        <f t="shared" si="57"/>
        <v>27990.45</v>
      </c>
      <c r="E368" s="68">
        <f t="shared" si="58"/>
        <v>14177.43</v>
      </c>
      <c r="F368" s="69">
        <f t="shared" si="59"/>
        <v>2.4</v>
      </c>
      <c r="G368" s="167" t="str">
        <f t="shared" si="60"/>
        <v>A</v>
      </c>
      <c r="H368" s="98"/>
      <c r="I368" s="185" t="str">
        <f t="shared" si="61"/>
        <v>A</v>
      </c>
      <c r="J368" s="70">
        <f t="shared" si="62"/>
        <v>1.6794</v>
      </c>
      <c r="K368" s="70">
        <f t="shared" si="63"/>
        <v>1.6487000000000001</v>
      </c>
      <c r="L368" s="104">
        <f t="shared" si="64"/>
        <v>-3.069999999999995E-2</v>
      </c>
      <c r="M368" s="120">
        <f t="shared" si="65"/>
        <v>-1.8280338216029503E-2</v>
      </c>
    </row>
    <row r="369" spans="1:13" x14ac:dyDescent="0.25">
      <c r="A369" s="177" t="s">
        <v>458</v>
      </c>
      <c r="B369" s="58" t="str">
        <f t="shared" si="55"/>
        <v>RESPIRATORY SYSTEM DIAGNOSIS W VENTILATOR SUPPORT &lt;=96 HOURS</v>
      </c>
      <c r="C369" s="59">
        <f t="shared" si="56"/>
        <v>431</v>
      </c>
      <c r="D369" s="59">
        <f t="shared" si="57"/>
        <v>43198</v>
      </c>
      <c r="E369" s="59">
        <f t="shared" si="58"/>
        <v>26649.96</v>
      </c>
      <c r="F369" s="60">
        <f t="shared" si="59"/>
        <v>4.7</v>
      </c>
      <c r="G369" s="166" t="str">
        <f t="shared" si="60"/>
        <v>A</v>
      </c>
      <c r="H369" s="98"/>
      <c r="I369" s="184" t="str">
        <f t="shared" si="61"/>
        <v>A</v>
      </c>
      <c r="J369" s="24">
        <f t="shared" si="62"/>
        <v>2.5246</v>
      </c>
      <c r="K369" s="24">
        <f t="shared" si="63"/>
        <v>2.4771999999999998</v>
      </c>
      <c r="L369" s="103">
        <f t="shared" si="64"/>
        <v>-4.7400000000000109E-2</v>
      </c>
      <c r="M369" s="119">
        <f t="shared" si="65"/>
        <v>-1.8775251524994103E-2</v>
      </c>
    </row>
    <row r="370" spans="1:13" x14ac:dyDescent="0.25">
      <c r="A370" s="177" t="s">
        <v>506</v>
      </c>
      <c r="B370" s="58" t="str">
        <f t="shared" si="55"/>
        <v>ACUTE MYOCARDIAL INFARCTION, EXPIRED W/O CC/MCC</v>
      </c>
      <c r="C370" s="59">
        <f t="shared" si="56"/>
        <v>1</v>
      </c>
      <c r="D370" s="59">
        <f t="shared" si="57"/>
        <v>31459.87</v>
      </c>
      <c r="E370" s="59">
        <f t="shared" si="58"/>
        <v>0</v>
      </c>
      <c r="F370" s="60">
        <f t="shared" si="59"/>
        <v>1.3</v>
      </c>
      <c r="G370" s="166" t="str">
        <f t="shared" si="60"/>
        <v>M</v>
      </c>
      <c r="H370" s="98"/>
      <c r="I370" s="184" t="str">
        <f t="shared" si="61"/>
        <v>M</v>
      </c>
      <c r="J370" s="24">
        <f t="shared" si="62"/>
        <v>0.87160000000000004</v>
      </c>
      <c r="K370" s="24">
        <f t="shared" si="63"/>
        <v>0.85440000000000005</v>
      </c>
      <c r="L370" s="103">
        <f t="shared" si="64"/>
        <v>-1.7199999999999993E-2</v>
      </c>
      <c r="M370" s="119">
        <f t="shared" si="65"/>
        <v>-1.9733822854520414E-2</v>
      </c>
    </row>
    <row r="371" spans="1:13" x14ac:dyDescent="0.25">
      <c r="A371" s="177" t="s">
        <v>825</v>
      </c>
      <c r="B371" s="58" t="str">
        <f t="shared" si="55"/>
        <v>BONE DISEASES &amp; ARTHROPATHIES W MCC</v>
      </c>
      <c r="C371" s="59">
        <f t="shared" si="56"/>
        <v>5</v>
      </c>
      <c r="D371" s="59">
        <f t="shared" si="57"/>
        <v>53795.15</v>
      </c>
      <c r="E371" s="59">
        <f t="shared" si="58"/>
        <v>59192.62</v>
      </c>
      <c r="F371" s="60">
        <f t="shared" si="59"/>
        <v>3.9</v>
      </c>
      <c r="G371" s="166" t="str">
        <f t="shared" si="60"/>
        <v>M</v>
      </c>
      <c r="H371" s="98"/>
      <c r="I371" s="184" t="str">
        <f t="shared" si="61"/>
        <v>M</v>
      </c>
      <c r="J371" s="24">
        <f t="shared" si="62"/>
        <v>1.8098000000000001</v>
      </c>
      <c r="K371" s="24">
        <f t="shared" si="63"/>
        <v>1.7729999999999999</v>
      </c>
      <c r="L371" s="103">
        <f t="shared" si="64"/>
        <v>-3.6800000000000166E-2</v>
      </c>
      <c r="M371" s="119">
        <f t="shared" si="65"/>
        <v>-2.0333738534644805E-2</v>
      </c>
    </row>
    <row r="372" spans="1:13" x14ac:dyDescent="0.25">
      <c r="A372" s="177" t="s">
        <v>437</v>
      </c>
      <c r="B372" s="58" t="str">
        <f t="shared" si="55"/>
        <v>PLEURAL EFFUSION W CC</v>
      </c>
      <c r="C372" s="59">
        <f t="shared" si="56"/>
        <v>42</v>
      </c>
      <c r="D372" s="59">
        <f t="shared" si="57"/>
        <v>19047.05</v>
      </c>
      <c r="E372" s="59">
        <f t="shared" si="58"/>
        <v>12279.19</v>
      </c>
      <c r="F372" s="60">
        <f t="shared" si="59"/>
        <v>2.8</v>
      </c>
      <c r="G372" s="166" t="str">
        <f t="shared" si="60"/>
        <v>A</v>
      </c>
      <c r="H372" s="98"/>
      <c r="I372" s="184" t="str">
        <f t="shared" si="61"/>
        <v>A</v>
      </c>
      <c r="J372" s="24">
        <f t="shared" si="62"/>
        <v>1.1472</v>
      </c>
      <c r="K372" s="24">
        <f t="shared" si="63"/>
        <v>1.1218999999999999</v>
      </c>
      <c r="L372" s="103">
        <f t="shared" si="64"/>
        <v>-2.53000000000001E-2</v>
      </c>
      <c r="M372" s="119">
        <f t="shared" si="65"/>
        <v>-2.2053695955369684E-2</v>
      </c>
    </row>
    <row r="373" spans="1:13" x14ac:dyDescent="0.25">
      <c r="A373" s="178" t="s">
        <v>715</v>
      </c>
      <c r="B373" s="67" t="str">
        <f t="shared" si="55"/>
        <v>ALCOHOL/DRUG ABUSE OR DEPENDENCE W/O REHABILITATION THERAPY W/O MCC</v>
      </c>
      <c r="C373" s="68">
        <f t="shared" si="56"/>
        <v>1071</v>
      </c>
      <c r="D373" s="68">
        <f t="shared" si="57"/>
        <v>12046.48</v>
      </c>
      <c r="E373" s="68">
        <f t="shared" si="58"/>
        <v>7471.93</v>
      </c>
      <c r="F373" s="69">
        <f t="shared" si="59"/>
        <v>4.0999999999999996</v>
      </c>
      <c r="G373" s="167" t="str">
        <f t="shared" si="60"/>
        <v>A</v>
      </c>
      <c r="H373" s="98"/>
      <c r="I373" s="185" t="str">
        <f t="shared" si="61"/>
        <v>A</v>
      </c>
      <c r="J373" s="70">
        <f t="shared" si="62"/>
        <v>0.72550000000000003</v>
      </c>
      <c r="K373" s="70">
        <f t="shared" si="63"/>
        <v>0.70940000000000003</v>
      </c>
      <c r="L373" s="104">
        <f t="shared" si="64"/>
        <v>-1.6100000000000003E-2</v>
      </c>
      <c r="M373" s="120">
        <f t="shared" si="65"/>
        <v>-2.2191592005513443E-2</v>
      </c>
    </row>
    <row r="374" spans="1:13" x14ac:dyDescent="0.25">
      <c r="A374" s="177" t="s">
        <v>716</v>
      </c>
      <c r="B374" s="58" t="str">
        <f t="shared" si="55"/>
        <v>WOUND DEBRIDEMENTS FOR INJURIES W MCC</v>
      </c>
      <c r="C374" s="59">
        <f t="shared" si="56"/>
        <v>6</v>
      </c>
      <c r="D374" s="59">
        <f t="shared" si="57"/>
        <v>74798.64</v>
      </c>
      <c r="E374" s="59">
        <f t="shared" si="58"/>
        <v>51209.13</v>
      </c>
      <c r="F374" s="60">
        <f t="shared" si="59"/>
        <v>9.1999999999999993</v>
      </c>
      <c r="G374" s="166" t="str">
        <f t="shared" si="60"/>
        <v>M</v>
      </c>
      <c r="H374" s="98"/>
      <c r="I374" s="184" t="str">
        <f t="shared" si="61"/>
        <v>M</v>
      </c>
      <c r="J374" s="24">
        <f t="shared" si="62"/>
        <v>6.5427</v>
      </c>
      <c r="K374" s="24">
        <f t="shared" si="63"/>
        <v>6.3962000000000003</v>
      </c>
      <c r="L374" s="103">
        <f t="shared" si="64"/>
        <v>-0.14649999999999963</v>
      </c>
      <c r="M374" s="119">
        <f t="shared" si="65"/>
        <v>-2.2391367478258154E-2</v>
      </c>
    </row>
    <row r="375" spans="1:13" x14ac:dyDescent="0.25">
      <c r="A375" s="177" t="s">
        <v>218</v>
      </c>
      <c r="B375" s="58" t="str">
        <f t="shared" ref="B375:B438" si="66">VLOOKUP($A375, DRG_Tab, 2, FALSE)</f>
        <v>MULTIPLE SCLEROSIS &amp; CEREBELLAR ATAXIA W MCC</v>
      </c>
      <c r="C375" s="59">
        <f t="shared" ref="C375:C438" si="67">VLOOKUP($A375, DRG_Tab, 9, FALSE)</f>
        <v>2</v>
      </c>
      <c r="D375" s="59">
        <f t="shared" ref="D375:D438" si="68">VLOOKUP($A375, DRG_Tab, 10, FALSE)</f>
        <v>35115.11</v>
      </c>
      <c r="E375" s="59">
        <f t="shared" ref="E375:E438" si="69">VLOOKUP($A375, DRG_Tab, 11, FALSE)</f>
        <v>6516.68</v>
      </c>
      <c r="F375" s="60">
        <f t="shared" ref="F375:F438" si="70">ROUND(VLOOKUP($A375, DRG_Tab, 14, FALSE), 1)</f>
        <v>5</v>
      </c>
      <c r="G375" s="166" t="str">
        <f t="shared" ref="G375:G438" si="71">VLOOKUP($A375, DRG_Tab, 18, FALSE)</f>
        <v>M</v>
      </c>
      <c r="H375" s="98"/>
      <c r="I375" s="184" t="str">
        <f t="shared" ref="I375:I438" si="72">VLOOKUP($A375, DRG_Tab, 20, FALSE)</f>
        <v>M</v>
      </c>
      <c r="J375" s="24">
        <f t="shared" ref="J375:J438" si="73">VLOOKUP($A375, DRG_Tab, 21, FALSE)</f>
        <v>2.5802999999999998</v>
      </c>
      <c r="K375" s="24">
        <f t="shared" ref="K375:K438" si="74">VLOOKUP($A375, DRG_Tab, 22, FALSE)</f>
        <v>2.5207000000000002</v>
      </c>
      <c r="L375" s="103">
        <f t="shared" ref="L375:L438" si="75">IF(J375&lt;&gt;"", IF(K375&lt;&gt;"", K375-J375, ""), "")</f>
        <v>-5.9599999999999653E-2</v>
      </c>
      <c r="M375" s="119">
        <f t="shared" ref="M375:M438" si="76">IF(L375="", "", L375/J375)</f>
        <v>-2.3098089369453033E-2</v>
      </c>
    </row>
    <row r="376" spans="1:13" x14ac:dyDescent="0.25">
      <c r="A376" s="177" t="s">
        <v>453</v>
      </c>
      <c r="B376" s="58" t="str">
        <f t="shared" si="66"/>
        <v>BRONCHITIS &amp; ASTHMA W/O CC/MCC</v>
      </c>
      <c r="C376" s="59">
        <f t="shared" si="67"/>
        <v>500</v>
      </c>
      <c r="D376" s="59">
        <f t="shared" si="68"/>
        <v>8650.98</v>
      </c>
      <c r="E376" s="59">
        <f t="shared" si="69"/>
        <v>4661.3</v>
      </c>
      <c r="F376" s="60">
        <f t="shared" si="70"/>
        <v>2.1</v>
      </c>
      <c r="G376" s="166" t="str">
        <f t="shared" si="71"/>
        <v>A</v>
      </c>
      <c r="H376" s="98"/>
      <c r="I376" s="184" t="str">
        <f t="shared" si="72"/>
        <v>A</v>
      </c>
      <c r="J376" s="24">
        <f t="shared" si="73"/>
        <v>0.52200000000000002</v>
      </c>
      <c r="K376" s="24">
        <f t="shared" si="74"/>
        <v>0.50949999999999995</v>
      </c>
      <c r="L376" s="103">
        <f t="shared" si="75"/>
        <v>-1.2500000000000067E-2</v>
      </c>
      <c r="M376" s="119">
        <f t="shared" si="76"/>
        <v>-2.3946360153256831E-2</v>
      </c>
    </row>
    <row r="377" spans="1:13" x14ac:dyDescent="0.25">
      <c r="A377" s="177" t="s">
        <v>486</v>
      </c>
      <c r="B377" s="58" t="str">
        <f t="shared" si="66"/>
        <v>PERMANENT CARDIAC PACEMAKER IMPLANT W/O CC/MCC</v>
      </c>
      <c r="C377" s="59">
        <f t="shared" si="67"/>
        <v>46</v>
      </c>
      <c r="D377" s="59">
        <f t="shared" si="68"/>
        <v>39670.639999999999</v>
      </c>
      <c r="E377" s="59">
        <f t="shared" si="69"/>
        <v>12535.14</v>
      </c>
      <c r="F377" s="60">
        <f t="shared" si="70"/>
        <v>2.6</v>
      </c>
      <c r="G377" s="166" t="str">
        <f t="shared" si="71"/>
        <v>A</v>
      </c>
      <c r="H377" s="98"/>
      <c r="I377" s="184" t="str">
        <f t="shared" si="72"/>
        <v>A</v>
      </c>
      <c r="J377" s="24">
        <f t="shared" si="73"/>
        <v>2.3953000000000002</v>
      </c>
      <c r="K377" s="24">
        <f t="shared" si="74"/>
        <v>2.3367</v>
      </c>
      <c r="L377" s="103">
        <f t="shared" si="75"/>
        <v>-5.8600000000000207E-2</v>
      </c>
      <c r="M377" s="119">
        <f t="shared" si="76"/>
        <v>-2.4464576462238635E-2</v>
      </c>
    </row>
    <row r="378" spans="1:13" x14ac:dyDescent="0.25">
      <c r="A378" s="178" t="s">
        <v>304</v>
      </c>
      <c r="B378" s="67" t="str">
        <f t="shared" si="66"/>
        <v>CRANIOTOMY &amp; ENDOVASCULAR INTRACRANIAL PROCEDURES W CC</v>
      </c>
      <c r="C378" s="68">
        <f t="shared" si="67"/>
        <v>57</v>
      </c>
      <c r="D378" s="68">
        <f t="shared" si="68"/>
        <v>65025.84</v>
      </c>
      <c r="E378" s="68">
        <f t="shared" si="69"/>
        <v>32248.77</v>
      </c>
      <c r="F378" s="69">
        <f t="shared" si="70"/>
        <v>3.6</v>
      </c>
      <c r="G378" s="167" t="str">
        <f t="shared" si="71"/>
        <v>A</v>
      </c>
      <c r="H378" s="98"/>
      <c r="I378" s="185" t="str">
        <f t="shared" si="72"/>
        <v>A</v>
      </c>
      <c r="J378" s="70">
        <f t="shared" si="73"/>
        <v>3.9268000000000001</v>
      </c>
      <c r="K378" s="70">
        <f t="shared" si="74"/>
        <v>3.8302</v>
      </c>
      <c r="L378" s="104">
        <f t="shared" si="75"/>
        <v>-9.6600000000000019E-2</v>
      </c>
      <c r="M378" s="120">
        <f t="shared" si="76"/>
        <v>-2.4600183355403895E-2</v>
      </c>
    </row>
    <row r="379" spans="1:13" x14ac:dyDescent="0.25">
      <c r="A379" s="177" t="s">
        <v>144</v>
      </c>
      <c r="B379" s="58" t="str">
        <f t="shared" si="66"/>
        <v>DISORDERS OF THE BILIARY TRACT W CC</v>
      </c>
      <c r="C379" s="59">
        <f t="shared" si="67"/>
        <v>104</v>
      </c>
      <c r="D379" s="59">
        <f t="shared" si="68"/>
        <v>21347.71</v>
      </c>
      <c r="E379" s="59">
        <f t="shared" si="69"/>
        <v>10471.1</v>
      </c>
      <c r="F379" s="60">
        <f t="shared" si="70"/>
        <v>3</v>
      </c>
      <c r="G379" s="166" t="str">
        <f t="shared" si="71"/>
        <v>A</v>
      </c>
      <c r="H379" s="98"/>
      <c r="I379" s="184" t="str">
        <f t="shared" si="72"/>
        <v>A</v>
      </c>
      <c r="J379" s="24">
        <f t="shared" si="73"/>
        <v>1.2891999999999999</v>
      </c>
      <c r="K379" s="24">
        <f t="shared" si="74"/>
        <v>1.2574000000000001</v>
      </c>
      <c r="L379" s="103">
        <f t="shared" si="75"/>
        <v>-3.1799999999999828E-2</v>
      </c>
      <c r="M379" s="119">
        <f t="shared" si="76"/>
        <v>-2.4666459820043306E-2</v>
      </c>
    </row>
    <row r="380" spans="1:13" x14ac:dyDescent="0.25">
      <c r="A380" s="177" t="s">
        <v>786</v>
      </c>
      <c r="B380" s="58" t="str">
        <f t="shared" si="66"/>
        <v>OTHER VASCULAR PROCEDURES W CC</v>
      </c>
      <c r="C380" s="59">
        <f t="shared" si="67"/>
        <v>167</v>
      </c>
      <c r="D380" s="59">
        <f t="shared" si="68"/>
        <v>55822.65</v>
      </c>
      <c r="E380" s="59">
        <f t="shared" si="69"/>
        <v>27839.78</v>
      </c>
      <c r="F380" s="60">
        <f t="shared" si="70"/>
        <v>3.9</v>
      </c>
      <c r="G380" s="166" t="str">
        <f t="shared" si="71"/>
        <v>A</v>
      </c>
      <c r="H380" s="98"/>
      <c r="I380" s="184" t="str">
        <f t="shared" si="72"/>
        <v>A</v>
      </c>
      <c r="J380" s="24">
        <f t="shared" si="73"/>
        <v>3.3540999999999999</v>
      </c>
      <c r="K380" s="24">
        <f t="shared" si="74"/>
        <v>3.2698999999999998</v>
      </c>
      <c r="L380" s="103">
        <f t="shared" si="75"/>
        <v>-8.4200000000000053E-2</v>
      </c>
      <c r="M380" s="119">
        <f t="shared" si="76"/>
        <v>-2.5103604543692811E-2</v>
      </c>
    </row>
    <row r="381" spans="1:13" x14ac:dyDescent="0.25">
      <c r="A381" s="177" t="s">
        <v>436</v>
      </c>
      <c r="B381" s="58" t="str">
        <f t="shared" si="66"/>
        <v>PLEURAL EFFUSION W MCC</v>
      </c>
      <c r="C381" s="59">
        <f t="shared" si="67"/>
        <v>30</v>
      </c>
      <c r="D381" s="59">
        <f t="shared" si="68"/>
        <v>29537.93</v>
      </c>
      <c r="E381" s="59">
        <f t="shared" si="69"/>
        <v>13888.71</v>
      </c>
      <c r="F381" s="60">
        <f t="shared" si="70"/>
        <v>5</v>
      </c>
      <c r="G381" s="166" t="str">
        <f t="shared" si="71"/>
        <v>A</v>
      </c>
      <c r="H381" s="98"/>
      <c r="I381" s="184" t="str">
        <f t="shared" si="72"/>
        <v>A</v>
      </c>
      <c r="J381" s="24">
        <f t="shared" si="73"/>
        <v>1.5828</v>
      </c>
      <c r="K381" s="24">
        <f t="shared" si="74"/>
        <v>1.5431999999999999</v>
      </c>
      <c r="L381" s="103">
        <f t="shared" si="75"/>
        <v>-3.960000000000008E-2</v>
      </c>
      <c r="M381" s="119">
        <f t="shared" si="76"/>
        <v>-2.5018953752843114E-2</v>
      </c>
    </row>
    <row r="382" spans="1:13" x14ac:dyDescent="0.25">
      <c r="A382" s="177" t="s">
        <v>485</v>
      </c>
      <c r="B382" s="58" t="str">
        <f t="shared" si="66"/>
        <v>PERMANENT CARDIAC PACEMAKER IMPLANT W CC</v>
      </c>
      <c r="C382" s="59">
        <f t="shared" si="67"/>
        <v>64</v>
      </c>
      <c r="D382" s="59">
        <f t="shared" si="68"/>
        <v>49281.440000000002</v>
      </c>
      <c r="E382" s="59">
        <f t="shared" si="69"/>
        <v>19251.29</v>
      </c>
      <c r="F382" s="60">
        <f t="shared" si="70"/>
        <v>2.8</v>
      </c>
      <c r="G382" s="166" t="str">
        <f t="shared" si="71"/>
        <v>A</v>
      </c>
      <c r="H382" s="98"/>
      <c r="I382" s="184" t="str">
        <f t="shared" si="72"/>
        <v>A</v>
      </c>
      <c r="J382" s="24">
        <f t="shared" si="73"/>
        <v>2.9777999999999998</v>
      </c>
      <c r="K382" s="24">
        <f t="shared" si="74"/>
        <v>2.9026999999999998</v>
      </c>
      <c r="L382" s="103">
        <f t="shared" si="75"/>
        <v>-7.5099999999999945E-2</v>
      </c>
      <c r="M382" s="119">
        <f t="shared" si="76"/>
        <v>-2.521996104506681E-2</v>
      </c>
    </row>
    <row r="383" spans="1:13" x14ac:dyDescent="0.25">
      <c r="A383" s="178" t="s">
        <v>762</v>
      </c>
      <c r="B383" s="67" t="str">
        <f t="shared" si="66"/>
        <v>OTHER MULTIPLE SIGNIFICANT TRAUMA W/O CC/MCC</v>
      </c>
      <c r="C383" s="68">
        <f t="shared" si="67"/>
        <v>14</v>
      </c>
      <c r="D383" s="68">
        <f t="shared" si="68"/>
        <v>19319.900000000001</v>
      </c>
      <c r="E383" s="68">
        <f t="shared" si="69"/>
        <v>7739.33</v>
      </c>
      <c r="F383" s="69">
        <f t="shared" si="70"/>
        <v>3</v>
      </c>
      <c r="G383" s="167" t="str">
        <f t="shared" si="71"/>
        <v>A</v>
      </c>
      <c r="H383" s="98"/>
      <c r="I383" s="185" t="str">
        <f t="shared" si="72"/>
        <v>A</v>
      </c>
      <c r="J383" s="70">
        <f t="shared" si="73"/>
        <v>1.1677</v>
      </c>
      <c r="K383" s="70">
        <f t="shared" si="74"/>
        <v>1.1379999999999999</v>
      </c>
      <c r="L383" s="104">
        <f t="shared" si="75"/>
        <v>-2.970000000000006E-2</v>
      </c>
      <c r="M383" s="120">
        <f t="shared" si="76"/>
        <v>-2.5434615055236844E-2</v>
      </c>
    </row>
    <row r="384" spans="1:13" x14ac:dyDescent="0.25">
      <c r="A384" s="177" t="s">
        <v>596</v>
      </c>
      <c r="B384" s="58" t="str">
        <f t="shared" si="66"/>
        <v>MAJOR GASTROINTESTINAL DISORDERS &amp; PERITONEAL INFECTIONS W/O CC/MCC</v>
      </c>
      <c r="C384" s="59">
        <f t="shared" si="67"/>
        <v>111</v>
      </c>
      <c r="D384" s="59">
        <f t="shared" si="68"/>
        <v>14231.95</v>
      </c>
      <c r="E384" s="59">
        <f t="shared" si="69"/>
        <v>7091.83</v>
      </c>
      <c r="F384" s="60">
        <f t="shared" si="70"/>
        <v>2.9</v>
      </c>
      <c r="G384" s="166" t="str">
        <f t="shared" si="71"/>
        <v>A</v>
      </c>
      <c r="H384" s="98"/>
      <c r="I384" s="184" t="str">
        <f t="shared" si="72"/>
        <v>A</v>
      </c>
      <c r="J384" s="24">
        <f t="shared" si="73"/>
        <v>0.86040000000000005</v>
      </c>
      <c r="K384" s="24">
        <f t="shared" si="74"/>
        <v>0.83819999999999995</v>
      </c>
      <c r="L384" s="103">
        <f t="shared" si="75"/>
        <v>-2.2200000000000109E-2</v>
      </c>
      <c r="M384" s="119">
        <f t="shared" si="76"/>
        <v>-2.5801952580195381E-2</v>
      </c>
    </row>
    <row r="385" spans="1:13" x14ac:dyDescent="0.25">
      <c r="A385" s="177" t="s">
        <v>831</v>
      </c>
      <c r="B385" s="58" t="str">
        <f t="shared" si="66"/>
        <v>AFTERCARE, MUSCULOSKELETAL SYSTEM &amp; CONNECTIVE TISSUE W MCC</v>
      </c>
      <c r="C385" s="59">
        <f t="shared" si="67"/>
        <v>8</v>
      </c>
      <c r="D385" s="59">
        <f t="shared" si="68"/>
        <v>43312.85</v>
      </c>
      <c r="E385" s="59">
        <f t="shared" si="69"/>
        <v>26345.84</v>
      </c>
      <c r="F385" s="60">
        <f t="shared" si="70"/>
        <v>4.8</v>
      </c>
      <c r="G385" s="166" t="str">
        <f t="shared" si="71"/>
        <v>M</v>
      </c>
      <c r="H385" s="98"/>
      <c r="I385" s="184" t="str">
        <f t="shared" si="72"/>
        <v>M</v>
      </c>
      <c r="J385" s="24">
        <f t="shared" si="73"/>
        <v>2.6484999999999999</v>
      </c>
      <c r="K385" s="24">
        <f t="shared" si="74"/>
        <v>2.5767000000000002</v>
      </c>
      <c r="L385" s="103">
        <f t="shared" si="75"/>
        <v>-7.1799999999999642E-2</v>
      </c>
      <c r="M385" s="119">
        <f t="shared" si="76"/>
        <v>-2.7109684727203945E-2</v>
      </c>
    </row>
    <row r="386" spans="1:13" x14ac:dyDescent="0.25">
      <c r="A386" s="177" t="s">
        <v>473</v>
      </c>
      <c r="B386" s="58" t="str">
        <f t="shared" si="66"/>
        <v>OTHER CARDIOTHORACIC PROCEDURES W/O MCC</v>
      </c>
      <c r="C386" s="59">
        <f t="shared" si="67"/>
        <v>36</v>
      </c>
      <c r="D386" s="59">
        <f t="shared" si="68"/>
        <v>74302.179999999993</v>
      </c>
      <c r="E386" s="59">
        <f t="shared" si="69"/>
        <v>16999.37</v>
      </c>
      <c r="F386" s="60">
        <f t="shared" si="70"/>
        <v>4.9000000000000004</v>
      </c>
      <c r="G386" s="166" t="str">
        <f t="shared" si="71"/>
        <v>A</v>
      </c>
      <c r="H386" s="98"/>
      <c r="I386" s="184" t="str">
        <f t="shared" si="72"/>
        <v>A</v>
      </c>
      <c r="J386" s="24">
        <f t="shared" si="73"/>
        <v>4.4989999999999997</v>
      </c>
      <c r="K386" s="24">
        <f t="shared" si="74"/>
        <v>4.3765000000000001</v>
      </c>
      <c r="L386" s="103">
        <f t="shared" si="75"/>
        <v>-0.12249999999999961</v>
      </c>
      <c r="M386" s="119">
        <f t="shared" si="76"/>
        <v>-2.7228272949544257E-2</v>
      </c>
    </row>
    <row r="387" spans="1:13" x14ac:dyDescent="0.25">
      <c r="A387" s="177" t="s">
        <v>452</v>
      </c>
      <c r="B387" s="58" t="str">
        <f t="shared" si="66"/>
        <v>BRONCHITIS &amp; ASTHMA W CC/MCC</v>
      </c>
      <c r="C387" s="59">
        <f t="shared" si="67"/>
        <v>463</v>
      </c>
      <c r="D387" s="59">
        <f t="shared" si="68"/>
        <v>15048.61</v>
      </c>
      <c r="E387" s="59">
        <f t="shared" si="69"/>
        <v>10238.81</v>
      </c>
      <c r="F387" s="60">
        <f t="shared" si="70"/>
        <v>2.8</v>
      </c>
      <c r="G387" s="166" t="str">
        <f t="shared" si="71"/>
        <v>A</v>
      </c>
      <c r="H387" s="98"/>
      <c r="I387" s="184" t="str">
        <f t="shared" si="72"/>
        <v>A</v>
      </c>
      <c r="J387" s="24">
        <f t="shared" si="73"/>
        <v>0.91159999999999997</v>
      </c>
      <c r="K387" s="24">
        <f t="shared" si="74"/>
        <v>0.88639999999999997</v>
      </c>
      <c r="L387" s="103">
        <f t="shared" si="75"/>
        <v>-2.52E-2</v>
      </c>
      <c r="M387" s="119">
        <f t="shared" si="76"/>
        <v>-2.7643703378674857E-2</v>
      </c>
    </row>
    <row r="388" spans="1:13" x14ac:dyDescent="0.25">
      <c r="A388" s="178" t="s">
        <v>143</v>
      </c>
      <c r="B388" s="67" t="str">
        <f t="shared" si="66"/>
        <v>DISORDERS OF THE BILIARY TRACT W MCC</v>
      </c>
      <c r="C388" s="68">
        <f t="shared" si="67"/>
        <v>54</v>
      </c>
      <c r="D388" s="68">
        <f t="shared" si="68"/>
        <v>28168.38</v>
      </c>
      <c r="E388" s="68">
        <f t="shared" si="69"/>
        <v>18377.849999999999</v>
      </c>
      <c r="F388" s="69">
        <f t="shared" si="70"/>
        <v>4.3</v>
      </c>
      <c r="G388" s="167" t="str">
        <f t="shared" si="71"/>
        <v>A</v>
      </c>
      <c r="H388" s="98"/>
      <c r="I388" s="185" t="str">
        <f t="shared" si="72"/>
        <v>A</v>
      </c>
      <c r="J388" s="70">
        <f t="shared" si="73"/>
        <v>1.6147</v>
      </c>
      <c r="K388" s="70">
        <f t="shared" si="74"/>
        <v>1.5693999999999999</v>
      </c>
      <c r="L388" s="104">
        <f t="shared" si="75"/>
        <v>-4.5300000000000118E-2</v>
      </c>
      <c r="M388" s="120">
        <f t="shared" si="76"/>
        <v>-2.8054747011828897E-2</v>
      </c>
    </row>
    <row r="389" spans="1:13" x14ac:dyDescent="0.25">
      <c r="A389" s="177" t="s">
        <v>256</v>
      </c>
      <c r="B389" s="58" t="str">
        <f t="shared" si="66"/>
        <v>MALIGNANT BREAST DISORDERS W CC</v>
      </c>
      <c r="C389" s="59">
        <f t="shared" si="67"/>
        <v>8</v>
      </c>
      <c r="D389" s="59">
        <f t="shared" si="68"/>
        <v>16389.099999999999</v>
      </c>
      <c r="E389" s="59">
        <f t="shared" si="69"/>
        <v>10228.99</v>
      </c>
      <c r="F389" s="60">
        <f t="shared" si="70"/>
        <v>3.5</v>
      </c>
      <c r="G389" s="166" t="str">
        <f t="shared" si="71"/>
        <v>M</v>
      </c>
      <c r="H389" s="98"/>
      <c r="I389" s="184" t="str">
        <f t="shared" si="72"/>
        <v>M</v>
      </c>
      <c r="J389" s="24">
        <f t="shared" si="73"/>
        <v>1.7132000000000001</v>
      </c>
      <c r="K389" s="24">
        <f t="shared" si="74"/>
        <v>1.6651</v>
      </c>
      <c r="L389" s="103">
        <f t="shared" si="75"/>
        <v>-4.8100000000000032E-2</v>
      </c>
      <c r="M389" s="119">
        <f t="shared" si="76"/>
        <v>-2.8076114872752762E-2</v>
      </c>
    </row>
    <row r="390" spans="1:13" x14ac:dyDescent="0.25">
      <c r="A390" s="177" t="s">
        <v>98</v>
      </c>
      <c r="B390" s="58" t="str">
        <f t="shared" si="66"/>
        <v>G.I. OBSTRUCTION W/O CC/MCC</v>
      </c>
      <c r="C390" s="59">
        <f t="shared" si="67"/>
        <v>223</v>
      </c>
      <c r="D390" s="59">
        <f t="shared" si="68"/>
        <v>11023.16</v>
      </c>
      <c r="E390" s="59">
        <f t="shared" si="69"/>
        <v>5419.82</v>
      </c>
      <c r="F390" s="60">
        <f t="shared" si="70"/>
        <v>2.4</v>
      </c>
      <c r="G390" s="166" t="str">
        <f t="shared" si="71"/>
        <v>A</v>
      </c>
      <c r="H390" s="98"/>
      <c r="I390" s="184" t="str">
        <f t="shared" si="72"/>
        <v>A</v>
      </c>
      <c r="J390" s="24">
        <f t="shared" si="73"/>
        <v>0.66830000000000001</v>
      </c>
      <c r="K390" s="24">
        <f t="shared" si="74"/>
        <v>0.64910000000000001</v>
      </c>
      <c r="L390" s="103">
        <f t="shared" si="75"/>
        <v>-1.9199999999999995E-2</v>
      </c>
      <c r="M390" s="119">
        <f t="shared" si="76"/>
        <v>-2.8729612449498721E-2</v>
      </c>
    </row>
    <row r="391" spans="1:13" x14ac:dyDescent="0.25">
      <c r="A391" s="177" t="s">
        <v>725</v>
      </c>
      <c r="B391" s="58" t="str">
        <f t="shared" si="66"/>
        <v>TRAUMATIC INJURY W MCC</v>
      </c>
      <c r="C391" s="59">
        <f t="shared" si="67"/>
        <v>3</v>
      </c>
      <c r="D391" s="59">
        <f t="shared" si="68"/>
        <v>27453.4</v>
      </c>
      <c r="E391" s="59">
        <f t="shared" si="69"/>
        <v>4292.25</v>
      </c>
      <c r="F391" s="60">
        <f t="shared" si="70"/>
        <v>3.6</v>
      </c>
      <c r="G391" s="166" t="str">
        <f t="shared" si="71"/>
        <v>M</v>
      </c>
      <c r="H391" s="98"/>
      <c r="I391" s="184" t="str">
        <f t="shared" si="72"/>
        <v>M</v>
      </c>
      <c r="J391" s="24">
        <f t="shared" si="73"/>
        <v>2.1734</v>
      </c>
      <c r="K391" s="24">
        <f t="shared" si="74"/>
        <v>2.1086</v>
      </c>
      <c r="L391" s="103">
        <f t="shared" si="75"/>
        <v>-6.4799999999999969E-2</v>
      </c>
      <c r="M391" s="119">
        <f t="shared" si="76"/>
        <v>-2.9815036348578249E-2</v>
      </c>
    </row>
    <row r="392" spans="1:13" x14ac:dyDescent="0.25">
      <c r="A392" s="177" t="s">
        <v>390</v>
      </c>
      <c r="B392" s="58" t="str">
        <f t="shared" si="66"/>
        <v>OTHER DISORDERS OF THE EYE W MCC</v>
      </c>
      <c r="C392" s="59">
        <f t="shared" si="67"/>
        <v>2</v>
      </c>
      <c r="D392" s="59">
        <f t="shared" si="68"/>
        <v>87264.79</v>
      </c>
      <c r="E392" s="59">
        <f t="shared" si="69"/>
        <v>52247.78</v>
      </c>
      <c r="F392" s="60">
        <f t="shared" si="70"/>
        <v>3.6</v>
      </c>
      <c r="G392" s="166" t="str">
        <f t="shared" si="71"/>
        <v>M</v>
      </c>
      <c r="H392" s="98"/>
      <c r="I392" s="184" t="str">
        <f t="shared" si="72"/>
        <v>M</v>
      </c>
      <c r="J392" s="24">
        <f t="shared" si="73"/>
        <v>1.9676</v>
      </c>
      <c r="K392" s="24">
        <f t="shared" si="74"/>
        <v>1.9071</v>
      </c>
      <c r="L392" s="103">
        <f t="shared" si="75"/>
        <v>-6.0499999999999998E-2</v>
      </c>
      <c r="M392" s="119">
        <f t="shared" si="76"/>
        <v>-3.0748119536491154E-2</v>
      </c>
    </row>
    <row r="393" spans="1:13" x14ac:dyDescent="0.25">
      <c r="A393" s="187" t="s">
        <v>297</v>
      </c>
      <c r="B393" s="67" t="str">
        <f t="shared" si="66"/>
        <v>AUTOLOGOUS BONE MARROW TRANSPLANT W/O CC/MCC</v>
      </c>
      <c r="C393" s="68">
        <f t="shared" si="67"/>
        <v>0</v>
      </c>
      <c r="D393" s="68">
        <f t="shared" si="68"/>
        <v>0</v>
      </c>
      <c r="E393" s="68">
        <f t="shared" si="69"/>
        <v>0</v>
      </c>
      <c r="F393" s="69">
        <f t="shared" si="70"/>
        <v>7.9</v>
      </c>
      <c r="G393" s="167" t="str">
        <f t="shared" si="71"/>
        <v>Z</v>
      </c>
      <c r="H393" s="98"/>
      <c r="I393" s="185" t="str">
        <f t="shared" si="72"/>
        <v>Z</v>
      </c>
      <c r="J393" s="70">
        <f t="shared" si="73"/>
        <v>4.5209000000000001</v>
      </c>
      <c r="K393" s="70">
        <f t="shared" si="74"/>
        <v>4.3811</v>
      </c>
      <c r="L393" s="104">
        <f t="shared" si="75"/>
        <v>-0.13980000000000015</v>
      </c>
      <c r="M393" s="120">
        <f t="shared" si="76"/>
        <v>-3.0923046296091519E-2</v>
      </c>
    </row>
    <row r="394" spans="1:13" x14ac:dyDescent="0.25">
      <c r="A394" s="177" t="s">
        <v>306</v>
      </c>
      <c r="B394" s="58" t="str">
        <f t="shared" si="66"/>
        <v>SPINAL PROCEDURES W MCC</v>
      </c>
      <c r="C394" s="59">
        <f t="shared" si="67"/>
        <v>7</v>
      </c>
      <c r="D394" s="59">
        <f t="shared" si="68"/>
        <v>80653.77</v>
      </c>
      <c r="E394" s="59">
        <f t="shared" si="69"/>
        <v>39566.39</v>
      </c>
      <c r="F394" s="60">
        <f t="shared" si="70"/>
        <v>9</v>
      </c>
      <c r="G394" s="166" t="str">
        <f t="shared" si="71"/>
        <v>M</v>
      </c>
      <c r="H394" s="98"/>
      <c r="I394" s="184" t="str">
        <f t="shared" si="72"/>
        <v>A</v>
      </c>
      <c r="J394" s="24">
        <f t="shared" si="73"/>
        <v>7.9516</v>
      </c>
      <c r="K394" s="24">
        <f t="shared" si="74"/>
        <v>7.6997</v>
      </c>
      <c r="L394" s="103">
        <f t="shared" si="75"/>
        <v>-0.25190000000000001</v>
      </c>
      <c r="M394" s="119">
        <f t="shared" si="76"/>
        <v>-3.1679158911414054E-2</v>
      </c>
    </row>
    <row r="395" spans="1:13" x14ac:dyDescent="0.25">
      <c r="A395" s="177" t="s">
        <v>228</v>
      </c>
      <c r="B395" s="58" t="str">
        <f t="shared" si="66"/>
        <v>NONSPECIFIC CVA &amp; PRECEREBRAL OCCLUSION W/O INFARCT W MCC</v>
      </c>
      <c r="C395" s="59">
        <f t="shared" si="67"/>
        <v>3</v>
      </c>
      <c r="D395" s="59">
        <f t="shared" si="68"/>
        <v>20388.57</v>
      </c>
      <c r="E395" s="59">
        <f t="shared" si="69"/>
        <v>6260.52</v>
      </c>
      <c r="F395" s="60">
        <f t="shared" si="70"/>
        <v>3.6</v>
      </c>
      <c r="G395" s="166" t="str">
        <f t="shared" si="71"/>
        <v>M</v>
      </c>
      <c r="H395" s="98"/>
      <c r="I395" s="184" t="str">
        <f t="shared" si="72"/>
        <v>M</v>
      </c>
      <c r="J395" s="24">
        <f t="shared" si="73"/>
        <v>2.2259000000000002</v>
      </c>
      <c r="K395" s="24">
        <f t="shared" si="74"/>
        <v>2.1509</v>
      </c>
      <c r="L395" s="103">
        <f t="shared" si="75"/>
        <v>-7.5000000000000178E-2</v>
      </c>
      <c r="M395" s="119">
        <f t="shared" si="76"/>
        <v>-3.3694236039354945E-2</v>
      </c>
    </row>
    <row r="396" spans="1:13" x14ac:dyDescent="0.25">
      <c r="A396" s="177" t="s">
        <v>267</v>
      </c>
      <c r="B396" s="58" t="str">
        <f t="shared" si="66"/>
        <v>ADRENAL &amp; PITUITARY PROCEDURES W/O CC/MCC</v>
      </c>
      <c r="C396" s="59">
        <f t="shared" si="67"/>
        <v>10</v>
      </c>
      <c r="D396" s="59">
        <f t="shared" si="68"/>
        <v>36554.03</v>
      </c>
      <c r="E396" s="59">
        <f t="shared" si="69"/>
        <v>11296.48</v>
      </c>
      <c r="F396" s="60">
        <f t="shared" si="70"/>
        <v>1.8</v>
      </c>
      <c r="G396" s="166" t="str">
        <f t="shared" si="71"/>
        <v>A</v>
      </c>
      <c r="H396" s="98"/>
      <c r="I396" s="184" t="str">
        <f t="shared" si="72"/>
        <v>A</v>
      </c>
      <c r="J396" s="24">
        <f t="shared" si="73"/>
        <v>2.2284999999999999</v>
      </c>
      <c r="K396" s="24">
        <f t="shared" si="74"/>
        <v>2.1532</v>
      </c>
      <c r="L396" s="103">
        <f t="shared" si="75"/>
        <v>-7.5299999999999923E-2</v>
      </c>
      <c r="M396" s="119">
        <f t="shared" si="76"/>
        <v>-3.3789544536683834E-2</v>
      </c>
    </row>
    <row r="397" spans="1:13" x14ac:dyDescent="0.25">
      <c r="A397" s="177" t="s">
        <v>6</v>
      </c>
      <c r="B397" s="58" t="str">
        <f t="shared" si="66"/>
        <v>SHOULDER,ELBOW OR FOREARM PROC,EXC MAJOR JOINT PROC W CC</v>
      </c>
      <c r="C397" s="59">
        <f t="shared" si="67"/>
        <v>24</v>
      </c>
      <c r="D397" s="59">
        <f t="shared" si="68"/>
        <v>37747.760000000002</v>
      </c>
      <c r="E397" s="59">
        <f t="shared" si="69"/>
        <v>14315.03</v>
      </c>
      <c r="F397" s="60">
        <f t="shared" si="70"/>
        <v>2.6</v>
      </c>
      <c r="G397" s="166" t="str">
        <f t="shared" si="71"/>
        <v>A</v>
      </c>
      <c r="H397" s="98"/>
      <c r="I397" s="184" t="str">
        <f t="shared" si="72"/>
        <v>A</v>
      </c>
      <c r="J397" s="24">
        <f t="shared" si="73"/>
        <v>2.3050999999999999</v>
      </c>
      <c r="K397" s="24">
        <f t="shared" si="74"/>
        <v>2.2235</v>
      </c>
      <c r="L397" s="103">
        <f t="shared" si="75"/>
        <v>-8.1599999999999895E-2</v>
      </c>
      <c r="M397" s="119">
        <f t="shared" si="76"/>
        <v>-3.5399765736844342E-2</v>
      </c>
    </row>
    <row r="398" spans="1:13" x14ac:dyDescent="0.25">
      <c r="A398" s="187" t="s">
        <v>781</v>
      </c>
      <c r="B398" s="67" t="str">
        <f t="shared" si="66"/>
        <v>Level III: Full Term Neonate W Major Problems</v>
      </c>
      <c r="C398" s="68">
        <f t="shared" si="67"/>
        <v>652</v>
      </c>
      <c r="D398" s="68">
        <f t="shared" si="68"/>
        <v>33373.79</v>
      </c>
      <c r="E398" s="68">
        <f t="shared" si="69"/>
        <v>36314.42</v>
      </c>
      <c r="F398" s="69">
        <f t="shared" si="70"/>
        <v>6.6</v>
      </c>
      <c r="G398" s="167" t="str">
        <f t="shared" si="71"/>
        <v>A</v>
      </c>
      <c r="H398" s="98"/>
      <c r="I398" s="185" t="str">
        <f t="shared" si="72"/>
        <v>A</v>
      </c>
      <c r="J398" s="70">
        <f t="shared" si="73"/>
        <v>1.9393</v>
      </c>
      <c r="K398" s="70">
        <f t="shared" si="74"/>
        <v>1.8695999999999999</v>
      </c>
      <c r="L398" s="104">
        <f t="shared" si="75"/>
        <v>-6.9700000000000095E-2</v>
      </c>
      <c r="M398" s="120">
        <f t="shared" si="76"/>
        <v>-3.5940803382663894E-2</v>
      </c>
    </row>
    <row r="399" spans="1:13" x14ac:dyDescent="0.25">
      <c r="A399" s="177" t="s">
        <v>636</v>
      </c>
      <c r="B399" s="58" t="str">
        <f t="shared" si="66"/>
        <v>ABORTION W/O D&amp;C</v>
      </c>
      <c r="C399" s="59">
        <f t="shared" si="67"/>
        <v>29</v>
      </c>
      <c r="D399" s="59">
        <f t="shared" si="68"/>
        <v>6201.5</v>
      </c>
      <c r="E399" s="59">
        <f t="shared" si="69"/>
        <v>2559.5500000000002</v>
      </c>
      <c r="F399" s="60">
        <f t="shared" si="70"/>
        <v>1.1000000000000001</v>
      </c>
      <c r="G399" s="166" t="str">
        <f t="shared" si="71"/>
        <v>A</v>
      </c>
      <c r="H399" s="98"/>
      <c r="I399" s="184" t="str">
        <f t="shared" si="72"/>
        <v>A</v>
      </c>
      <c r="J399" s="24">
        <f t="shared" si="73"/>
        <v>0.379</v>
      </c>
      <c r="K399" s="24">
        <f t="shared" si="74"/>
        <v>0.36530000000000001</v>
      </c>
      <c r="L399" s="103">
        <f t="shared" si="75"/>
        <v>-1.369999999999999E-2</v>
      </c>
      <c r="M399" s="119">
        <f t="shared" si="76"/>
        <v>-3.6147757255936649E-2</v>
      </c>
    </row>
    <row r="400" spans="1:13" x14ac:dyDescent="0.25">
      <c r="A400" s="177" t="s">
        <v>225</v>
      </c>
      <c r="B400" s="58" t="str">
        <f t="shared" si="66"/>
        <v>INTRACRANIAL HEMORRHAGE OR CEREBRAL INFARCTION W CC OR TPA IN 24 HRS</v>
      </c>
      <c r="C400" s="59">
        <f t="shared" si="67"/>
        <v>313</v>
      </c>
      <c r="D400" s="59">
        <f t="shared" si="68"/>
        <v>22302.25</v>
      </c>
      <c r="E400" s="59">
        <f t="shared" si="69"/>
        <v>9897.17</v>
      </c>
      <c r="F400" s="60">
        <f t="shared" si="70"/>
        <v>2.8</v>
      </c>
      <c r="G400" s="166" t="str">
        <f t="shared" si="71"/>
        <v>A</v>
      </c>
      <c r="H400" s="98"/>
      <c r="I400" s="184" t="str">
        <f t="shared" si="72"/>
        <v>A</v>
      </c>
      <c r="J400" s="24">
        <f t="shared" si="73"/>
        <v>1.3631</v>
      </c>
      <c r="K400" s="24">
        <f t="shared" si="74"/>
        <v>1.3134999999999999</v>
      </c>
      <c r="L400" s="103">
        <f t="shared" si="75"/>
        <v>-4.9600000000000088E-2</v>
      </c>
      <c r="M400" s="119">
        <f t="shared" si="76"/>
        <v>-3.638764580735096E-2</v>
      </c>
    </row>
    <row r="401" spans="1:13" x14ac:dyDescent="0.25">
      <c r="A401" s="177" t="s">
        <v>866</v>
      </c>
      <c r="B401" s="58" t="str">
        <f t="shared" si="66"/>
        <v>LOWER EXTREM &amp; HUMER PROC EXCEPT HIP,FOOT,FEMUR W/O CC/MCC</v>
      </c>
      <c r="C401" s="59">
        <f t="shared" si="67"/>
        <v>274</v>
      </c>
      <c r="D401" s="59">
        <f t="shared" si="68"/>
        <v>28502.75</v>
      </c>
      <c r="E401" s="59">
        <f t="shared" si="69"/>
        <v>14004.19</v>
      </c>
      <c r="F401" s="60">
        <f t="shared" si="70"/>
        <v>1.8</v>
      </c>
      <c r="G401" s="166" t="str">
        <f t="shared" si="71"/>
        <v>A</v>
      </c>
      <c r="H401" s="98"/>
      <c r="I401" s="184" t="str">
        <f t="shared" si="72"/>
        <v>A</v>
      </c>
      <c r="J401" s="24">
        <f t="shared" si="73"/>
        <v>1.7451000000000001</v>
      </c>
      <c r="K401" s="24">
        <f t="shared" si="74"/>
        <v>1.679</v>
      </c>
      <c r="L401" s="103">
        <f t="shared" si="75"/>
        <v>-6.6100000000000048E-2</v>
      </c>
      <c r="M401" s="119">
        <f t="shared" si="76"/>
        <v>-3.7877485530915161E-2</v>
      </c>
    </row>
    <row r="402" spans="1:13" x14ac:dyDescent="0.25">
      <c r="A402" s="177" t="s">
        <v>294</v>
      </c>
      <c r="B402" s="58" t="str">
        <f t="shared" si="66"/>
        <v>MAJOR BLADDER PROCEDURES W CC</v>
      </c>
      <c r="C402" s="59">
        <f t="shared" si="67"/>
        <v>28</v>
      </c>
      <c r="D402" s="59">
        <f t="shared" si="68"/>
        <v>53469.13</v>
      </c>
      <c r="E402" s="59">
        <f t="shared" si="69"/>
        <v>25288.25</v>
      </c>
      <c r="F402" s="60">
        <f t="shared" si="70"/>
        <v>5</v>
      </c>
      <c r="G402" s="166" t="str">
        <f t="shared" si="71"/>
        <v>A</v>
      </c>
      <c r="H402" s="98"/>
      <c r="I402" s="184" t="str">
        <f t="shared" si="72"/>
        <v>A</v>
      </c>
      <c r="J402" s="24">
        <f t="shared" si="73"/>
        <v>3.2736000000000001</v>
      </c>
      <c r="K402" s="24">
        <f t="shared" si="74"/>
        <v>3.1495000000000002</v>
      </c>
      <c r="L402" s="103">
        <f t="shared" si="75"/>
        <v>-0.12409999999999988</v>
      </c>
      <c r="M402" s="119">
        <f t="shared" si="76"/>
        <v>-3.7909335288367506E-2</v>
      </c>
    </row>
    <row r="403" spans="1:13" x14ac:dyDescent="0.25">
      <c r="A403" s="178" t="s">
        <v>174</v>
      </c>
      <c r="B403" s="67" t="str">
        <f t="shared" si="66"/>
        <v>MAJOR HIP AND KNEE JOINT REPLACEMENT OR REATTACHMENT OF LOWER EXTREMITY W/O MCC</v>
      </c>
      <c r="C403" s="68">
        <f t="shared" si="67"/>
        <v>1886</v>
      </c>
      <c r="D403" s="68">
        <f t="shared" si="68"/>
        <v>39000.11</v>
      </c>
      <c r="E403" s="68">
        <f t="shared" si="69"/>
        <v>10181.620000000001</v>
      </c>
      <c r="F403" s="69">
        <f t="shared" si="70"/>
        <v>2</v>
      </c>
      <c r="G403" s="167" t="str">
        <f t="shared" si="71"/>
        <v>A</v>
      </c>
      <c r="H403" s="98"/>
      <c r="I403" s="185" t="str">
        <f t="shared" si="72"/>
        <v>A</v>
      </c>
      <c r="J403" s="70">
        <f t="shared" si="73"/>
        <v>2.3877000000000002</v>
      </c>
      <c r="K403" s="70">
        <f t="shared" si="74"/>
        <v>2.2970999999999999</v>
      </c>
      <c r="L403" s="104">
        <f t="shared" si="75"/>
        <v>-9.0600000000000236E-2</v>
      </c>
      <c r="M403" s="120">
        <f t="shared" si="76"/>
        <v>-3.7944465385098727E-2</v>
      </c>
    </row>
    <row r="404" spans="1:13" x14ac:dyDescent="0.25">
      <c r="A404" s="177" t="s">
        <v>68</v>
      </c>
      <c r="B404" s="58" t="str">
        <f t="shared" si="66"/>
        <v>SHOULDER,ELBOW OR FOREARM PROC,EXC MAJOR JOINT PROC W/O CC/MCC</v>
      </c>
      <c r="C404" s="59">
        <f t="shared" si="67"/>
        <v>37</v>
      </c>
      <c r="D404" s="59">
        <f t="shared" si="68"/>
        <v>23082.98</v>
      </c>
      <c r="E404" s="59">
        <f t="shared" si="69"/>
        <v>8695.73</v>
      </c>
      <c r="F404" s="60">
        <f t="shared" si="70"/>
        <v>1.5</v>
      </c>
      <c r="G404" s="166" t="str">
        <f t="shared" si="71"/>
        <v>A</v>
      </c>
      <c r="H404" s="98"/>
      <c r="I404" s="184" t="str">
        <f t="shared" si="72"/>
        <v>A</v>
      </c>
      <c r="J404" s="24">
        <f t="shared" si="73"/>
        <v>1.4137</v>
      </c>
      <c r="K404" s="24">
        <f t="shared" si="74"/>
        <v>1.3595999999999999</v>
      </c>
      <c r="L404" s="103">
        <f t="shared" si="75"/>
        <v>-5.4100000000000037E-2</v>
      </c>
      <c r="M404" s="119">
        <f t="shared" si="76"/>
        <v>-3.8268373770955676E-2</v>
      </c>
    </row>
    <row r="405" spans="1:13" x14ac:dyDescent="0.25">
      <c r="A405" s="177" t="s">
        <v>248</v>
      </c>
      <c r="B405" s="58" t="str">
        <f t="shared" si="66"/>
        <v>TRAUMATIC STUPOR &amp; COMA, COMA &lt;1 HR W/O CC/MCC</v>
      </c>
      <c r="C405" s="59">
        <f t="shared" si="67"/>
        <v>78</v>
      </c>
      <c r="D405" s="59">
        <f t="shared" si="68"/>
        <v>13825.92</v>
      </c>
      <c r="E405" s="59">
        <f t="shared" si="69"/>
        <v>6790.45</v>
      </c>
      <c r="F405" s="60">
        <f t="shared" si="70"/>
        <v>1.6</v>
      </c>
      <c r="G405" s="166" t="str">
        <f t="shared" si="71"/>
        <v>A</v>
      </c>
      <c r="H405" s="98"/>
      <c r="I405" s="184" t="str">
        <f t="shared" si="72"/>
        <v>A</v>
      </c>
      <c r="J405" s="24">
        <f t="shared" si="73"/>
        <v>0.84730000000000005</v>
      </c>
      <c r="K405" s="24">
        <f t="shared" si="74"/>
        <v>0.81440000000000001</v>
      </c>
      <c r="L405" s="103">
        <f t="shared" si="75"/>
        <v>-3.290000000000004E-2</v>
      </c>
      <c r="M405" s="119">
        <f t="shared" si="76"/>
        <v>-3.8829222235335817E-2</v>
      </c>
    </row>
    <row r="406" spans="1:13" x14ac:dyDescent="0.25">
      <c r="A406" s="177" t="s">
        <v>601</v>
      </c>
      <c r="B406" s="58" t="str">
        <f t="shared" si="66"/>
        <v>G.I. HEMORRHAGE W MCC</v>
      </c>
      <c r="C406" s="59">
        <f t="shared" si="67"/>
        <v>129</v>
      </c>
      <c r="D406" s="59">
        <f t="shared" si="68"/>
        <v>37298.300000000003</v>
      </c>
      <c r="E406" s="59">
        <f t="shared" si="69"/>
        <v>22355.8</v>
      </c>
      <c r="F406" s="60">
        <f t="shared" si="70"/>
        <v>4.8</v>
      </c>
      <c r="G406" s="166" t="str">
        <f t="shared" si="71"/>
        <v>A</v>
      </c>
      <c r="H406" s="98"/>
      <c r="I406" s="184" t="str">
        <f t="shared" si="72"/>
        <v>A</v>
      </c>
      <c r="J406" s="24">
        <f t="shared" si="73"/>
        <v>2.2869999999999999</v>
      </c>
      <c r="K406" s="24">
        <f t="shared" si="74"/>
        <v>2.1968999999999999</v>
      </c>
      <c r="L406" s="103">
        <f t="shared" si="75"/>
        <v>-9.0100000000000069E-2</v>
      </c>
      <c r="M406" s="119">
        <f t="shared" si="76"/>
        <v>-3.9396589418452151E-2</v>
      </c>
    </row>
    <row r="407" spans="1:13" x14ac:dyDescent="0.25">
      <c r="A407" s="177" t="s">
        <v>170</v>
      </c>
      <c r="B407" s="58" t="str">
        <f t="shared" si="66"/>
        <v>REVISION OF HIP OR KNEE REPLACEMENT W CC</v>
      </c>
      <c r="C407" s="59">
        <f t="shared" si="67"/>
        <v>69</v>
      </c>
      <c r="D407" s="59">
        <f t="shared" si="68"/>
        <v>65491.08</v>
      </c>
      <c r="E407" s="59">
        <f t="shared" si="69"/>
        <v>26103.14</v>
      </c>
      <c r="F407" s="60">
        <f t="shared" si="70"/>
        <v>3.6</v>
      </c>
      <c r="G407" s="166" t="str">
        <f t="shared" si="71"/>
        <v>A</v>
      </c>
      <c r="H407" s="98"/>
      <c r="I407" s="184" t="str">
        <f t="shared" si="72"/>
        <v>A</v>
      </c>
      <c r="J407" s="24">
        <f t="shared" si="73"/>
        <v>4.0167000000000002</v>
      </c>
      <c r="K407" s="24">
        <f t="shared" si="74"/>
        <v>3.8576000000000001</v>
      </c>
      <c r="L407" s="103">
        <f t="shared" si="75"/>
        <v>-0.15910000000000002</v>
      </c>
      <c r="M407" s="119">
        <f t="shared" si="76"/>
        <v>-3.9609629795603361E-2</v>
      </c>
    </row>
    <row r="408" spans="1:13" x14ac:dyDescent="0.25">
      <c r="A408" s="178" t="s">
        <v>395</v>
      </c>
      <c r="B408" s="67" t="str">
        <f t="shared" si="66"/>
        <v>CRANIAL/FACIAL PROCEDURES W/O CC/MCC</v>
      </c>
      <c r="C408" s="68">
        <f t="shared" si="67"/>
        <v>71</v>
      </c>
      <c r="D408" s="68">
        <f t="shared" si="68"/>
        <v>34724.730000000003</v>
      </c>
      <c r="E408" s="68">
        <f t="shared" si="69"/>
        <v>17157.13</v>
      </c>
      <c r="F408" s="69">
        <f t="shared" si="70"/>
        <v>1.7</v>
      </c>
      <c r="G408" s="167" t="str">
        <f t="shared" si="71"/>
        <v>A</v>
      </c>
      <c r="H408" s="98"/>
      <c r="I408" s="185" t="str">
        <f t="shared" si="72"/>
        <v>A</v>
      </c>
      <c r="J408" s="70">
        <f t="shared" si="73"/>
        <v>2.1316999999999999</v>
      </c>
      <c r="K408" s="70">
        <f t="shared" si="74"/>
        <v>2.0453999999999999</v>
      </c>
      <c r="L408" s="104">
        <f t="shared" si="75"/>
        <v>-8.6300000000000043E-2</v>
      </c>
      <c r="M408" s="120">
        <f t="shared" si="76"/>
        <v>-4.0484120654876408E-2</v>
      </c>
    </row>
    <row r="409" spans="1:13" x14ac:dyDescent="0.25">
      <c r="A409" s="179" t="s">
        <v>546</v>
      </c>
      <c r="B409" s="58" t="str">
        <f t="shared" si="66"/>
        <v>PROSTATECTOMY W/O CC/MCC</v>
      </c>
      <c r="C409" s="59">
        <f t="shared" si="67"/>
        <v>0</v>
      </c>
      <c r="D409" s="59">
        <f t="shared" si="68"/>
        <v>0</v>
      </c>
      <c r="E409" s="59">
        <f t="shared" si="69"/>
        <v>0</v>
      </c>
      <c r="F409" s="60">
        <f t="shared" si="70"/>
        <v>2.2000000000000002</v>
      </c>
      <c r="G409" s="166" t="str">
        <f t="shared" si="71"/>
        <v>M</v>
      </c>
      <c r="H409" s="98"/>
      <c r="I409" s="184" t="str">
        <f t="shared" si="72"/>
        <v>M</v>
      </c>
      <c r="J409" s="24">
        <f t="shared" si="73"/>
        <v>1.5611999999999999</v>
      </c>
      <c r="K409" s="24">
        <f t="shared" si="74"/>
        <v>1.4975000000000001</v>
      </c>
      <c r="L409" s="103">
        <f t="shared" si="75"/>
        <v>-6.3699999999999868E-2</v>
      </c>
      <c r="M409" s="119">
        <f t="shared" si="76"/>
        <v>-4.080194722008703E-2</v>
      </c>
    </row>
    <row r="410" spans="1:13" x14ac:dyDescent="0.25">
      <c r="A410" s="177" t="s">
        <v>564</v>
      </c>
      <c r="B410" s="58" t="str">
        <f t="shared" si="66"/>
        <v>URINARY STONES W ESW LITHOTRIPSY W CC/MCC</v>
      </c>
      <c r="C410" s="59">
        <f t="shared" si="67"/>
        <v>13</v>
      </c>
      <c r="D410" s="59">
        <f t="shared" si="68"/>
        <v>18201.79</v>
      </c>
      <c r="E410" s="59">
        <f t="shared" si="69"/>
        <v>9315.08</v>
      </c>
      <c r="F410" s="60">
        <f t="shared" si="70"/>
        <v>1.7</v>
      </c>
      <c r="G410" s="166" t="str">
        <f t="shared" si="71"/>
        <v>AP</v>
      </c>
      <c r="H410" s="98"/>
      <c r="I410" s="184" t="str">
        <f t="shared" si="72"/>
        <v>A</v>
      </c>
      <c r="J410" s="24">
        <f t="shared" si="73"/>
        <v>1.1177999999999999</v>
      </c>
      <c r="K410" s="24">
        <f t="shared" si="74"/>
        <v>1.0722</v>
      </c>
      <c r="L410" s="103">
        <f t="shared" si="75"/>
        <v>-4.5599999999999863E-2</v>
      </c>
      <c r="M410" s="119">
        <f t="shared" si="76"/>
        <v>-4.0794417606011692E-2</v>
      </c>
    </row>
    <row r="411" spans="1:13" x14ac:dyDescent="0.25">
      <c r="A411" s="177" t="s">
        <v>703</v>
      </c>
      <c r="B411" s="58" t="str">
        <f t="shared" si="66"/>
        <v>ACUTE ADJUSTMENT REACTION &amp; PSYCHOSOCIAL DYSFUNCTION</v>
      </c>
      <c r="C411" s="59">
        <f t="shared" si="67"/>
        <v>129</v>
      </c>
      <c r="D411" s="59">
        <f t="shared" si="68"/>
        <v>14980.58</v>
      </c>
      <c r="E411" s="59">
        <f t="shared" si="69"/>
        <v>9539.49</v>
      </c>
      <c r="F411" s="60">
        <f t="shared" si="70"/>
        <v>2.7</v>
      </c>
      <c r="G411" s="166" t="str">
        <f t="shared" si="71"/>
        <v>A</v>
      </c>
      <c r="H411" s="98"/>
      <c r="I411" s="184" t="str">
        <f t="shared" si="72"/>
        <v>A</v>
      </c>
      <c r="J411" s="24">
        <f t="shared" si="73"/>
        <v>0.92049999999999998</v>
      </c>
      <c r="K411" s="24">
        <f t="shared" si="74"/>
        <v>0.88260000000000005</v>
      </c>
      <c r="L411" s="103">
        <f t="shared" si="75"/>
        <v>-3.7899999999999934E-2</v>
      </c>
      <c r="M411" s="119">
        <f t="shared" si="76"/>
        <v>-4.1173275393807642E-2</v>
      </c>
    </row>
    <row r="412" spans="1:13" x14ac:dyDescent="0.25">
      <c r="A412" s="177" t="s">
        <v>444</v>
      </c>
      <c r="B412" s="58" t="str">
        <f t="shared" si="66"/>
        <v>SIMPLE PNEUMONIA &amp; PLEURISY W CC</v>
      </c>
      <c r="C412" s="59">
        <f t="shared" si="67"/>
        <v>732</v>
      </c>
      <c r="D412" s="59">
        <f t="shared" si="68"/>
        <v>15937.56</v>
      </c>
      <c r="E412" s="59">
        <f t="shared" si="69"/>
        <v>8852.34</v>
      </c>
      <c r="F412" s="60">
        <f t="shared" si="70"/>
        <v>2.9</v>
      </c>
      <c r="G412" s="166" t="str">
        <f t="shared" si="71"/>
        <v>A</v>
      </c>
      <c r="H412" s="98"/>
      <c r="I412" s="184" t="str">
        <f t="shared" si="72"/>
        <v>A</v>
      </c>
      <c r="J412" s="24">
        <f t="shared" si="73"/>
        <v>0.97960000000000003</v>
      </c>
      <c r="K412" s="24">
        <f t="shared" si="74"/>
        <v>0.93879999999999997</v>
      </c>
      <c r="L412" s="103">
        <f t="shared" si="75"/>
        <v>-4.0800000000000058E-2</v>
      </c>
      <c r="M412" s="119">
        <f t="shared" si="76"/>
        <v>-4.1649652919559063E-2</v>
      </c>
    </row>
    <row r="413" spans="1:13" x14ac:dyDescent="0.25">
      <c r="A413" s="178" t="s">
        <v>250</v>
      </c>
      <c r="B413" s="67" t="str">
        <f t="shared" si="66"/>
        <v>CONCUSSION W MCC</v>
      </c>
      <c r="C413" s="68">
        <f t="shared" si="67"/>
        <v>7</v>
      </c>
      <c r="D413" s="68">
        <f t="shared" si="68"/>
        <v>23365.34</v>
      </c>
      <c r="E413" s="68">
        <f t="shared" si="69"/>
        <v>6208.76</v>
      </c>
      <c r="F413" s="69">
        <f t="shared" si="70"/>
        <v>3.6</v>
      </c>
      <c r="G413" s="167" t="str">
        <f t="shared" si="71"/>
        <v>M</v>
      </c>
      <c r="H413" s="98"/>
      <c r="I413" s="185" t="str">
        <f t="shared" si="72"/>
        <v>M</v>
      </c>
      <c r="J413" s="70">
        <f t="shared" si="73"/>
        <v>2.2122999999999999</v>
      </c>
      <c r="K413" s="70">
        <f t="shared" si="74"/>
        <v>2.1194999999999999</v>
      </c>
      <c r="L413" s="104">
        <f t="shared" si="75"/>
        <v>-9.2799999999999994E-2</v>
      </c>
      <c r="M413" s="120">
        <f t="shared" si="76"/>
        <v>-4.1947294670704696E-2</v>
      </c>
    </row>
    <row r="414" spans="1:13" x14ac:dyDescent="0.25">
      <c r="A414" s="177" t="s">
        <v>380</v>
      </c>
      <c r="B414" s="58" t="str">
        <f t="shared" si="66"/>
        <v>ORBITAL PROCEDURES W CC/MCC</v>
      </c>
      <c r="C414" s="59">
        <f t="shared" si="67"/>
        <v>6</v>
      </c>
      <c r="D414" s="59">
        <f t="shared" si="68"/>
        <v>32045.31</v>
      </c>
      <c r="E414" s="59">
        <f t="shared" si="69"/>
        <v>8179.47</v>
      </c>
      <c r="F414" s="60">
        <f t="shared" si="70"/>
        <v>4.5</v>
      </c>
      <c r="G414" s="166" t="str">
        <f t="shared" si="71"/>
        <v>M</v>
      </c>
      <c r="H414" s="98"/>
      <c r="I414" s="184" t="str">
        <f t="shared" si="72"/>
        <v>M</v>
      </c>
      <c r="J414" s="24">
        <f t="shared" si="73"/>
        <v>3.4441000000000002</v>
      </c>
      <c r="K414" s="24">
        <f t="shared" si="74"/>
        <v>3.2988</v>
      </c>
      <c r="L414" s="103">
        <f t="shared" si="75"/>
        <v>-0.14530000000000021</v>
      </c>
      <c r="M414" s="119">
        <f t="shared" si="76"/>
        <v>-4.2188089776719666E-2</v>
      </c>
    </row>
    <row r="415" spans="1:13" x14ac:dyDescent="0.25">
      <c r="A415" s="177" t="s">
        <v>641</v>
      </c>
      <c r="B415" s="58" t="str">
        <f t="shared" si="66"/>
        <v>EXTREME IMMATURITY OR RESPIRATORY DISTRESS SYNDROME, NEONATE</v>
      </c>
      <c r="C415" s="59">
        <f t="shared" si="67"/>
        <v>30</v>
      </c>
      <c r="D415" s="59">
        <f t="shared" si="68"/>
        <v>23318.45</v>
      </c>
      <c r="E415" s="59">
        <f t="shared" si="69"/>
        <v>31048.68</v>
      </c>
      <c r="F415" s="60">
        <f t="shared" si="70"/>
        <v>7.3</v>
      </c>
      <c r="G415" s="166" t="str">
        <f t="shared" si="71"/>
        <v>A</v>
      </c>
      <c r="H415" s="98"/>
      <c r="I415" s="184" t="str">
        <f t="shared" si="72"/>
        <v>A</v>
      </c>
      <c r="J415" s="24">
        <f t="shared" si="73"/>
        <v>0.97230000000000005</v>
      </c>
      <c r="K415" s="24">
        <f t="shared" si="74"/>
        <v>0.9304</v>
      </c>
      <c r="L415" s="103">
        <f t="shared" si="75"/>
        <v>-4.1900000000000048E-2</v>
      </c>
      <c r="M415" s="119">
        <f t="shared" si="76"/>
        <v>-4.3093695361513987E-2</v>
      </c>
    </row>
    <row r="416" spans="1:13" x14ac:dyDescent="0.25">
      <c r="A416" s="177" t="s">
        <v>553</v>
      </c>
      <c r="B416" s="58" t="str">
        <f t="shared" si="66"/>
        <v>OTHER KIDNEY &amp; URINARY TRACT PROCEDURES W CC</v>
      </c>
      <c r="C416" s="59">
        <f t="shared" si="67"/>
        <v>23</v>
      </c>
      <c r="D416" s="59">
        <f t="shared" si="68"/>
        <v>49438.59</v>
      </c>
      <c r="E416" s="59">
        <f t="shared" si="69"/>
        <v>19648.580000000002</v>
      </c>
      <c r="F416" s="60">
        <f t="shared" si="70"/>
        <v>6.5</v>
      </c>
      <c r="G416" s="166" t="str">
        <f t="shared" si="71"/>
        <v>A</v>
      </c>
      <c r="H416" s="98"/>
      <c r="I416" s="184" t="str">
        <f t="shared" si="72"/>
        <v>A</v>
      </c>
      <c r="J416" s="24">
        <f t="shared" si="73"/>
        <v>2.9578000000000002</v>
      </c>
      <c r="K416" s="24">
        <f t="shared" si="74"/>
        <v>2.8308</v>
      </c>
      <c r="L416" s="103">
        <f t="shared" si="75"/>
        <v>-0.12700000000000022</v>
      </c>
      <c r="M416" s="119">
        <f t="shared" si="76"/>
        <v>-4.2937318277097916E-2</v>
      </c>
    </row>
    <row r="417" spans="1:13" x14ac:dyDescent="0.25">
      <c r="A417" s="177" t="s">
        <v>244</v>
      </c>
      <c r="B417" s="58" t="str">
        <f t="shared" si="66"/>
        <v>TRAUMATIC STUPOR &amp; COMA, COMA &gt;1 HR W CC</v>
      </c>
      <c r="C417" s="59">
        <f t="shared" si="67"/>
        <v>27</v>
      </c>
      <c r="D417" s="59">
        <f t="shared" si="68"/>
        <v>24428.32</v>
      </c>
      <c r="E417" s="59">
        <f t="shared" si="69"/>
        <v>14068.88</v>
      </c>
      <c r="F417" s="60">
        <f t="shared" si="70"/>
        <v>2.4</v>
      </c>
      <c r="G417" s="166" t="str">
        <f t="shared" si="71"/>
        <v>A</v>
      </c>
      <c r="H417" s="98"/>
      <c r="I417" s="184" t="str">
        <f t="shared" si="72"/>
        <v>A</v>
      </c>
      <c r="J417" s="24">
        <f t="shared" si="73"/>
        <v>1.5046999999999999</v>
      </c>
      <c r="K417" s="24">
        <f t="shared" si="74"/>
        <v>1.4390000000000001</v>
      </c>
      <c r="L417" s="103">
        <f t="shared" si="75"/>
        <v>-6.569999999999987E-2</v>
      </c>
      <c r="M417" s="119">
        <f t="shared" si="76"/>
        <v>-4.3663188675483404E-2</v>
      </c>
    </row>
    <row r="418" spans="1:13" x14ac:dyDescent="0.25">
      <c r="A418" s="178" t="s">
        <v>846</v>
      </c>
      <c r="B418" s="67" t="str">
        <f t="shared" si="66"/>
        <v>MAJOR SMALL &amp; LARGE BOWEL PROCEDURES W MCC</v>
      </c>
      <c r="C418" s="68">
        <f t="shared" si="67"/>
        <v>176</v>
      </c>
      <c r="D418" s="68">
        <f t="shared" si="68"/>
        <v>83579.06</v>
      </c>
      <c r="E418" s="68">
        <f t="shared" si="69"/>
        <v>47448</v>
      </c>
      <c r="F418" s="69">
        <f t="shared" si="70"/>
        <v>10.4</v>
      </c>
      <c r="G418" s="167" t="str">
        <f t="shared" si="71"/>
        <v>A</v>
      </c>
      <c r="H418" s="98"/>
      <c r="I418" s="185" t="str">
        <f t="shared" si="72"/>
        <v>A</v>
      </c>
      <c r="J418" s="70">
        <f t="shared" si="73"/>
        <v>4.8105000000000002</v>
      </c>
      <c r="K418" s="70">
        <f t="shared" si="74"/>
        <v>4.5964999999999998</v>
      </c>
      <c r="L418" s="104">
        <f t="shared" si="75"/>
        <v>-0.21400000000000041</v>
      </c>
      <c r="M418" s="120">
        <f t="shared" si="76"/>
        <v>-4.4486020164224177E-2</v>
      </c>
    </row>
    <row r="419" spans="1:13" x14ac:dyDescent="0.25">
      <c r="A419" s="177" t="s">
        <v>712</v>
      </c>
      <c r="B419" s="58" t="str">
        <f t="shared" si="66"/>
        <v>ALCOHOL/DRUG ABUSE OR DEPENDENCE, LEFT AMA</v>
      </c>
      <c r="C419" s="59">
        <f t="shared" si="67"/>
        <v>250</v>
      </c>
      <c r="D419" s="59">
        <f t="shared" si="68"/>
        <v>7998.43</v>
      </c>
      <c r="E419" s="59">
        <f t="shared" si="69"/>
        <v>5606</v>
      </c>
      <c r="F419" s="60">
        <f t="shared" si="70"/>
        <v>1.9</v>
      </c>
      <c r="G419" s="166" t="str">
        <f t="shared" si="71"/>
        <v>A</v>
      </c>
      <c r="H419" s="98"/>
      <c r="I419" s="184" t="str">
        <f t="shared" si="72"/>
        <v>A</v>
      </c>
      <c r="J419" s="24">
        <f t="shared" si="73"/>
        <v>0.49309999999999998</v>
      </c>
      <c r="K419" s="24">
        <f t="shared" si="74"/>
        <v>0.47110000000000002</v>
      </c>
      <c r="L419" s="103">
        <f t="shared" si="75"/>
        <v>-2.1999999999999964E-2</v>
      </c>
      <c r="M419" s="119">
        <f t="shared" si="76"/>
        <v>-4.4615696613262958E-2</v>
      </c>
    </row>
    <row r="420" spans="1:13" x14ac:dyDescent="0.25">
      <c r="A420" s="177" t="s">
        <v>431</v>
      </c>
      <c r="B420" s="58" t="str">
        <f t="shared" si="66"/>
        <v>RESPIRATORY NEOPLASMS W CC</v>
      </c>
      <c r="C420" s="59">
        <f t="shared" si="67"/>
        <v>57</v>
      </c>
      <c r="D420" s="59">
        <f t="shared" si="68"/>
        <v>20858</v>
      </c>
      <c r="E420" s="59">
        <f t="shared" si="69"/>
        <v>13437.12</v>
      </c>
      <c r="F420" s="60">
        <f t="shared" si="70"/>
        <v>3.1</v>
      </c>
      <c r="G420" s="166" t="str">
        <f t="shared" si="71"/>
        <v>A</v>
      </c>
      <c r="H420" s="98"/>
      <c r="I420" s="184" t="str">
        <f t="shared" si="72"/>
        <v>A</v>
      </c>
      <c r="J420" s="24">
        <f t="shared" si="73"/>
        <v>1.2886</v>
      </c>
      <c r="K420" s="24">
        <f t="shared" si="74"/>
        <v>1.2286999999999999</v>
      </c>
      <c r="L420" s="103">
        <f t="shared" si="75"/>
        <v>-5.9900000000000064E-2</v>
      </c>
      <c r="M420" s="119">
        <f t="shared" si="76"/>
        <v>-4.6484556883439443E-2</v>
      </c>
    </row>
    <row r="421" spans="1:13" x14ac:dyDescent="0.25">
      <c r="A421" s="177" t="s">
        <v>432</v>
      </c>
      <c r="B421" s="58" t="str">
        <f t="shared" si="66"/>
        <v>RESPIRATORY NEOPLASMS W/O CC/MCC</v>
      </c>
      <c r="C421" s="59">
        <f t="shared" si="67"/>
        <v>8</v>
      </c>
      <c r="D421" s="59">
        <f t="shared" si="68"/>
        <v>12024.49</v>
      </c>
      <c r="E421" s="59">
        <f t="shared" si="69"/>
        <v>11014.78</v>
      </c>
      <c r="F421" s="60">
        <f t="shared" si="70"/>
        <v>2.2000000000000002</v>
      </c>
      <c r="G421" s="166" t="str">
        <f t="shared" si="71"/>
        <v>M</v>
      </c>
      <c r="H421" s="98"/>
      <c r="I421" s="184" t="str">
        <f t="shared" si="72"/>
        <v>A</v>
      </c>
      <c r="J421" s="24">
        <f t="shared" si="73"/>
        <v>1.1948000000000001</v>
      </c>
      <c r="K421" s="24">
        <f t="shared" si="74"/>
        <v>1.139</v>
      </c>
      <c r="L421" s="103">
        <f t="shared" si="75"/>
        <v>-5.5800000000000072E-2</v>
      </c>
      <c r="M421" s="119">
        <f t="shared" si="76"/>
        <v>-4.6702376966856432E-2</v>
      </c>
    </row>
    <row r="422" spans="1:13" x14ac:dyDescent="0.25">
      <c r="A422" s="177" t="s">
        <v>259</v>
      </c>
      <c r="B422" s="58" t="str">
        <f t="shared" si="66"/>
        <v>NON-MALIGNANT BREAST DISORDERS W/O CC/MCC</v>
      </c>
      <c r="C422" s="59">
        <f t="shared" si="67"/>
        <v>19</v>
      </c>
      <c r="D422" s="59">
        <f t="shared" si="68"/>
        <v>11018.01</v>
      </c>
      <c r="E422" s="59">
        <f t="shared" si="69"/>
        <v>5085.0200000000004</v>
      </c>
      <c r="F422" s="60">
        <f t="shared" si="70"/>
        <v>2.6</v>
      </c>
      <c r="G422" s="166" t="str">
        <f t="shared" si="71"/>
        <v>A</v>
      </c>
      <c r="H422" s="98"/>
      <c r="I422" s="184" t="str">
        <f t="shared" si="72"/>
        <v>A</v>
      </c>
      <c r="J422" s="24">
        <f t="shared" si="73"/>
        <v>0.68059999999999998</v>
      </c>
      <c r="K422" s="24">
        <f t="shared" si="74"/>
        <v>0.64880000000000004</v>
      </c>
      <c r="L422" s="103">
        <f t="shared" si="75"/>
        <v>-3.1799999999999939E-2</v>
      </c>
      <c r="M422" s="119">
        <f t="shared" si="76"/>
        <v>-4.6723479282985515E-2</v>
      </c>
    </row>
    <row r="423" spans="1:13" x14ac:dyDescent="0.25">
      <c r="A423" s="187" t="s">
        <v>605</v>
      </c>
      <c r="B423" s="67" t="str">
        <f t="shared" si="66"/>
        <v>UTERINE,ADNEXA PROC FOR NON-OVARIAN/ADNEXAL MALIG W/O CC/MCC</v>
      </c>
      <c r="C423" s="68">
        <f t="shared" si="67"/>
        <v>27</v>
      </c>
      <c r="D423" s="68">
        <f t="shared" si="68"/>
        <v>21561.99</v>
      </c>
      <c r="E423" s="68">
        <f t="shared" si="69"/>
        <v>7465.09</v>
      </c>
      <c r="F423" s="69">
        <f t="shared" si="70"/>
        <v>2.2000000000000002</v>
      </c>
      <c r="G423" s="167" t="str">
        <f t="shared" si="71"/>
        <v>A</v>
      </c>
      <c r="H423" s="98"/>
      <c r="I423" s="185" t="str">
        <f t="shared" si="72"/>
        <v>A</v>
      </c>
      <c r="J423" s="70">
        <f t="shared" si="73"/>
        <v>1.3343</v>
      </c>
      <c r="K423" s="70">
        <f t="shared" si="74"/>
        <v>1.27</v>
      </c>
      <c r="L423" s="104">
        <f t="shared" si="75"/>
        <v>-6.4300000000000024E-2</v>
      </c>
      <c r="M423" s="120">
        <f t="shared" si="76"/>
        <v>-4.8190062204901463E-2</v>
      </c>
    </row>
    <row r="424" spans="1:13" x14ac:dyDescent="0.25">
      <c r="A424" s="177" t="s">
        <v>747</v>
      </c>
      <c r="B424" s="58" t="str">
        <f t="shared" si="66"/>
        <v>O.R. PROC W DIAGNOSES OF OTHER CONTACT W HEALTH SERVICES W/O CC/MCC</v>
      </c>
      <c r="C424" s="59">
        <f t="shared" si="67"/>
        <v>16</v>
      </c>
      <c r="D424" s="59">
        <f t="shared" si="68"/>
        <v>41201.81</v>
      </c>
      <c r="E424" s="59">
        <f t="shared" si="69"/>
        <v>24079.72</v>
      </c>
      <c r="F424" s="60">
        <f t="shared" si="70"/>
        <v>2.8</v>
      </c>
      <c r="G424" s="166" t="str">
        <f t="shared" si="71"/>
        <v>AP</v>
      </c>
      <c r="H424" s="98"/>
      <c r="I424" s="184" t="str">
        <f t="shared" si="72"/>
        <v>M</v>
      </c>
      <c r="J424" s="24">
        <f t="shared" si="73"/>
        <v>1.9787999999999999</v>
      </c>
      <c r="K424" s="24">
        <f t="shared" si="74"/>
        <v>1.8813</v>
      </c>
      <c r="L424" s="103">
        <f t="shared" si="75"/>
        <v>-9.749999999999992E-2</v>
      </c>
      <c r="M424" s="119">
        <f t="shared" si="76"/>
        <v>-4.9272286234081225E-2</v>
      </c>
    </row>
    <row r="425" spans="1:13" x14ac:dyDescent="0.25">
      <c r="A425" s="177" t="s">
        <v>541</v>
      </c>
      <c r="B425" s="58" t="str">
        <f t="shared" si="66"/>
        <v>MINOR BLADDER PROCEDURES W MCC</v>
      </c>
      <c r="C425" s="59">
        <f t="shared" si="67"/>
        <v>1</v>
      </c>
      <c r="D425" s="59">
        <f t="shared" si="68"/>
        <v>54365.88</v>
      </c>
      <c r="E425" s="59">
        <f t="shared" si="69"/>
        <v>0</v>
      </c>
      <c r="F425" s="60">
        <f t="shared" si="70"/>
        <v>7.3</v>
      </c>
      <c r="G425" s="166" t="str">
        <f t="shared" si="71"/>
        <v>M</v>
      </c>
      <c r="H425" s="98"/>
      <c r="I425" s="184" t="str">
        <f t="shared" si="72"/>
        <v>M</v>
      </c>
      <c r="J425" s="24">
        <f t="shared" si="73"/>
        <v>4.7984</v>
      </c>
      <c r="K425" s="24">
        <f t="shared" si="74"/>
        <v>4.5534999999999997</v>
      </c>
      <c r="L425" s="103">
        <f t="shared" si="75"/>
        <v>-0.24490000000000034</v>
      </c>
      <c r="M425" s="119">
        <f t="shared" si="76"/>
        <v>-5.1037845948649622E-2</v>
      </c>
    </row>
    <row r="426" spans="1:13" x14ac:dyDescent="0.25">
      <c r="A426" s="179" t="s">
        <v>232</v>
      </c>
      <c r="B426" s="58" t="str">
        <f t="shared" si="66"/>
        <v>NONSPECIFIC CEREBROVASCULAR DISORDERS W CC</v>
      </c>
      <c r="C426" s="59">
        <f t="shared" si="67"/>
        <v>45</v>
      </c>
      <c r="D426" s="59">
        <f t="shared" si="68"/>
        <v>22214.26</v>
      </c>
      <c r="E426" s="59">
        <f t="shared" si="69"/>
        <v>15447.92</v>
      </c>
      <c r="F426" s="60">
        <f t="shared" si="70"/>
        <v>3.2</v>
      </c>
      <c r="G426" s="166" t="str">
        <f t="shared" si="71"/>
        <v>A</v>
      </c>
      <c r="H426" s="98"/>
      <c r="I426" s="184" t="str">
        <f t="shared" si="72"/>
        <v>A</v>
      </c>
      <c r="J426" s="24">
        <f t="shared" si="73"/>
        <v>1.379</v>
      </c>
      <c r="K426" s="24">
        <f t="shared" si="74"/>
        <v>1.3085</v>
      </c>
      <c r="L426" s="103">
        <f t="shared" si="75"/>
        <v>-7.0500000000000007E-2</v>
      </c>
      <c r="M426" s="119">
        <f t="shared" si="76"/>
        <v>-5.1124002900652651E-2</v>
      </c>
    </row>
    <row r="427" spans="1:13" x14ac:dyDescent="0.25">
      <c r="A427" s="177" t="s">
        <v>770</v>
      </c>
      <c r="B427" s="58" t="str">
        <f t="shared" si="66"/>
        <v>EXTENSIVE O.R. PROCEDURE UNRELATED TO PRINCIPAL DIAGNOSIS W CC</v>
      </c>
      <c r="C427" s="59">
        <f t="shared" si="67"/>
        <v>101</v>
      </c>
      <c r="D427" s="59">
        <f t="shared" si="68"/>
        <v>44301.98</v>
      </c>
      <c r="E427" s="59">
        <f t="shared" si="69"/>
        <v>26422.959999999999</v>
      </c>
      <c r="F427" s="60">
        <f t="shared" si="70"/>
        <v>4.5999999999999996</v>
      </c>
      <c r="G427" s="166" t="str">
        <f t="shared" si="71"/>
        <v>A</v>
      </c>
      <c r="H427" s="98"/>
      <c r="I427" s="184" t="str">
        <f t="shared" si="72"/>
        <v>A</v>
      </c>
      <c r="J427" s="24">
        <f t="shared" si="73"/>
        <v>2.7524000000000002</v>
      </c>
      <c r="K427" s="24">
        <f t="shared" si="74"/>
        <v>2.6095000000000002</v>
      </c>
      <c r="L427" s="103">
        <f t="shared" si="75"/>
        <v>-0.14290000000000003</v>
      </c>
      <c r="M427" s="119">
        <f t="shared" si="76"/>
        <v>-5.1918325824734782E-2</v>
      </c>
    </row>
    <row r="428" spans="1:13" x14ac:dyDescent="0.25">
      <c r="A428" s="178" t="s">
        <v>124</v>
      </c>
      <c r="B428" s="67" t="str">
        <f t="shared" si="66"/>
        <v>OTHER HEPATOBILIARY OR PANCREAS O.R. PROCEDURES W MCC</v>
      </c>
      <c r="C428" s="68">
        <f t="shared" si="67"/>
        <v>4</v>
      </c>
      <c r="D428" s="68">
        <f t="shared" si="68"/>
        <v>59098.07</v>
      </c>
      <c r="E428" s="68">
        <f t="shared" si="69"/>
        <v>30285</v>
      </c>
      <c r="F428" s="69">
        <f t="shared" si="70"/>
        <v>8.6</v>
      </c>
      <c r="G428" s="167" t="str">
        <f t="shared" si="71"/>
        <v>M</v>
      </c>
      <c r="H428" s="98"/>
      <c r="I428" s="185" t="str">
        <f t="shared" si="72"/>
        <v>M</v>
      </c>
      <c r="J428" s="70">
        <f t="shared" si="73"/>
        <v>5.9625000000000004</v>
      </c>
      <c r="K428" s="70">
        <f t="shared" si="74"/>
        <v>5.6528</v>
      </c>
      <c r="L428" s="104">
        <f t="shared" si="75"/>
        <v>-0.30970000000000031</v>
      </c>
      <c r="M428" s="120">
        <f t="shared" si="76"/>
        <v>-5.1941299790356443E-2</v>
      </c>
    </row>
    <row r="429" spans="1:13" x14ac:dyDescent="0.25">
      <c r="A429" s="177" t="s">
        <v>230</v>
      </c>
      <c r="B429" s="58" t="str">
        <f t="shared" si="66"/>
        <v>TRANSIENT ISCHEMIA W/O THROMBOLYTIC</v>
      </c>
      <c r="C429" s="59">
        <f t="shared" si="67"/>
        <v>141</v>
      </c>
      <c r="D429" s="59">
        <f t="shared" si="68"/>
        <v>15698.17</v>
      </c>
      <c r="E429" s="59">
        <f t="shared" si="69"/>
        <v>6284.55</v>
      </c>
      <c r="F429" s="60">
        <f t="shared" si="70"/>
        <v>1.7</v>
      </c>
      <c r="G429" s="166" t="str">
        <f t="shared" si="71"/>
        <v>A</v>
      </c>
      <c r="H429" s="98"/>
      <c r="I429" s="184" t="str">
        <f t="shared" si="72"/>
        <v>A</v>
      </c>
      <c r="J429" s="24">
        <f t="shared" si="73"/>
        <v>0.97540000000000004</v>
      </c>
      <c r="K429" s="24">
        <f t="shared" si="74"/>
        <v>0.92469999999999997</v>
      </c>
      <c r="L429" s="103">
        <f t="shared" si="75"/>
        <v>-5.0700000000000078E-2</v>
      </c>
      <c r="M429" s="119">
        <f t="shared" si="76"/>
        <v>-5.1978675415214351E-2</v>
      </c>
    </row>
    <row r="430" spans="1:13" x14ac:dyDescent="0.25">
      <c r="A430" s="177" t="s">
        <v>159</v>
      </c>
      <c r="B430" s="58" t="str">
        <f t="shared" si="66"/>
        <v>SPINAL FUS EXC CERV W SPINAL CURV/MALIG/INFEC OR EXT FUS W MCC</v>
      </c>
      <c r="C430" s="59">
        <f t="shared" si="67"/>
        <v>15</v>
      </c>
      <c r="D430" s="59">
        <f t="shared" si="68"/>
        <v>195180.58</v>
      </c>
      <c r="E430" s="59">
        <f t="shared" si="69"/>
        <v>64986.18</v>
      </c>
      <c r="F430" s="60">
        <f t="shared" si="70"/>
        <v>11.8</v>
      </c>
      <c r="G430" s="166" t="str">
        <f t="shared" si="71"/>
        <v>A</v>
      </c>
      <c r="H430" s="98"/>
      <c r="I430" s="184" t="str">
        <f t="shared" si="72"/>
        <v>A</v>
      </c>
      <c r="J430" s="24">
        <f t="shared" si="73"/>
        <v>12.1273</v>
      </c>
      <c r="K430" s="24">
        <f t="shared" si="74"/>
        <v>11.4968</v>
      </c>
      <c r="L430" s="103">
        <f t="shared" si="75"/>
        <v>-0.63049999999999962</v>
      </c>
      <c r="M430" s="119">
        <f t="shared" si="76"/>
        <v>-5.1990137953212966E-2</v>
      </c>
    </row>
    <row r="431" spans="1:13" x14ac:dyDescent="0.25">
      <c r="A431" s="177" t="s">
        <v>311</v>
      </c>
      <c r="B431" s="58" t="str">
        <f t="shared" si="66"/>
        <v>VENTRICULAR SHUNT PROCEDURES W/O CC/MCC</v>
      </c>
      <c r="C431" s="59">
        <f t="shared" si="67"/>
        <v>8</v>
      </c>
      <c r="D431" s="59">
        <f t="shared" si="68"/>
        <v>29916.42</v>
      </c>
      <c r="E431" s="59">
        <f t="shared" si="69"/>
        <v>5090.0200000000004</v>
      </c>
      <c r="F431" s="60">
        <f t="shared" si="70"/>
        <v>1.8</v>
      </c>
      <c r="G431" s="166" t="str">
        <f t="shared" si="71"/>
        <v>A</v>
      </c>
      <c r="H431" s="98"/>
      <c r="I431" s="184" t="str">
        <f t="shared" si="72"/>
        <v>A</v>
      </c>
      <c r="J431" s="24">
        <f t="shared" si="73"/>
        <v>1.8615999999999999</v>
      </c>
      <c r="K431" s="24">
        <f t="shared" si="74"/>
        <v>1.7622</v>
      </c>
      <c r="L431" s="103">
        <f t="shared" si="75"/>
        <v>-9.9399999999999933E-2</v>
      </c>
      <c r="M431" s="119">
        <f t="shared" si="76"/>
        <v>-5.339492909325308E-2</v>
      </c>
    </row>
    <row r="432" spans="1:13" x14ac:dyDescent="0.25">
      <c r="A432" s="177" t="s">
        <v>471</v>
      </c>
      <c r="B432" s="58" t="str">
        <f t="shared" si="66"/>
        <v>CARDIAC DEFIBRILLATOR IMPLANT W/O CARDIAC CATH W/O MCC</v>
      </c>
      <c r="C432" s="59">
        <f t="shared" si="67"/>
        <v>42</v>
      </c>
      <c r="D432" s="59">
        <f t="shared" si="68"/>
        <v>76239.37</v>
      </c>
      <c r="E432" s="59">
        <f t="shared" si="69"/>
        <v>36938.86</v>
      </c>
      <c r="F432" s="60">
        <f t="shared" si="70"/>
        <v>2.1</v>
      </c>
      <c r="G432" s="166" t="str">
        <f t="shared" si="71"/>
        <v>A</v>
      </c>
      <c r="H432" s="98"/>
      <c r="I432" s="184" t="str">
        <f t="shared" si="72"/>
        <v>A</v>
      </c>
      <c r="J432" s="24">
        <f t="shared" si="73"/>
        <v>4.7449000000000003</v>
      </c>
      <c r="K432" s="24">
        <f t="shared" si="74"/>
        <v>4.4907000000000004</v>
      </c>
      <c r="L432" s="103">
        <f t="shared" si="75"/>
        <v>-0.25419999999999998</v>
      </c>
      <c r="M432" s="119">
        <f t="shared" si="76"/>
        <v>-5.3573310291049329E-2</v>
      </c>
    </row>
    <row r="433" spans="1:13" x14ac:dyDescent="0.25">
      <c r="A433" s="178" t="s">
        <v>376</v>
      </c>
      <c r="B433" s="67" t="str">
        <f t="shared" si="66"/>
        <v>SEIZURES W/O MCC</v>
      </c>
      <c r="C433" s="68">
        <f t="shared" si="67"/>
        <v>836</v>
      </c>
      <c r="D433" s="68">
        <f t="shared" si="68"/>
        <v>11484.75</v>
      </c>
      <c r="E433" s="68">
        <f t="shared" si="69"/>
        <v>7068.08</v>
      </c>
      <c r="F433" s="69">
        <f t="shared" si="70"/>
        <v>2</v>
      </c>
      <c r="G433" s="167" t="str">
        <f t="shared" si="71"/>
        <v>A</v>
      </c>
      <c r="H433" s="98"/>
      <c r="I433" s="185" t="str">
        <f t="shared" si="72"/>
        <v>A</v>
      </c>
      <c r="J433" s="70">
        <f t="shared" si="73"/>
        <v>0.71489999999999998</v>
      </c>
      <c r="K433" s="70">
        <f t="shared" si="74"/>
        <v>0.67649999999999999</v>
      </c>
      <c r="L433" s="104">
        <f t="shared" si="75"/>
        <v>-3.839999999999999E-2</v>
      </c>
      <c r="M433" s="120">
        <f t="shared" si="76"/>
        <v>-5.3713806126730997E-2</v>
      </c>
    </row>
    <row r="434" spans="1:13" x14ac:dyDescent="0.25">
      <c r="A434" s="177" t="s">
        <v>837</v>
      </c>
      <c r="B434" s="58" t="str">
        <f t="shared" si="66"/>
        <v>SPRAINS, STRAINS, &amp; DISLOCATIONS OF HIP, PELVIS &amp; THIGH W/O CC/MCC</v>
      </c>
      <c r="C434" s="59">
        <f t="shared" si="67"/>
        <v>0</v>
      </c>
      <c r="D434" s="59">
        <f t="shared" si="68"/>
        <v>0</v>
      </c>
      <c r="E434" s="59">
        <f t="shared" si="69"/>
        <v>0</v>
      </c>
      <c r="F434" s="60">
        <f t="shared" si="70"/>
        <v>2.5</v>
      </c>
      <c r="G434" s="166" t="str">
        <f t="shared" si="71"/>
        <v>M</v>
      </c>
      <c r="H434" s="98"/>
      <c r="I434" s="184" t="str">
        <f t="shared" si="72"/>
        <v>M</v>
      </c>
      <c r="J434" s="24">
        <f t="shared" si="73"/>
        <v>1.0656000000000001</v>
      </c>
      <c r="K434" s="24">
        <f t="shared" si="74"/>
        <v>1.0076000000000001</v>
      </c>
      <c r="L434" s="103">
        <f t="shared" si="75"/>
        <v>-5.8000000000000052E-2</v>
      </c>
      <c r="M434" s="119">
        <f t="shared" si="76"/>
        <v>-5.4429429429429473E-2</v>
      </c>
    </row>
    <row r="435" spans="1:13" x14ac:dyDescent="0.25">
      <c r="A435" s="177" t="s">
        <v>464</v>
      </c>
      <c r="B435" s="58" t="str">
        <f t="shared" si="66"/>
        <v>CARDIAC VALVE &amp; OTH MAJ CARDIOTHORACIC PROC W/O CARD CATH W CC</v>
      </c>
      <c r="C435" s="59">
        <f t="shared" si="67"/>
        <v>105</v>
      </c>
      <c r="D435" s="59">
        <f t="shared" si="68"/>
        <v>108100.37</v>
      </c>
      <c r="E435" s="59">
        <f t="shared" si="69"/>
        <v>34133.699999999997</v>
      </c>
      <c r="F435" s="60">
        <f t="shared" si="70"/>
        <v>6.5</v>
      </c>
      <c r="G435" s="166" t="str">
        <f t="shared" si="71"/>
        <v>A</v>
      </c>
      <c r="H435" s="98"/>
      <c r="I435" s="184" t="str">
        <f t="shared" si="72"/>
        <v>A</v>
      </c>
      <c r="J435" s="24">
        <f t="shared" si="73"/>
        <v>6.7350000000000003</v>
      </c>
      <c r="K435" s="24">
        <f t="shared" si="74"/>
        <v>6.3674999999999997</v>
      </c>
      <c r="L435" s="103">
        <f t="shared" si="75"/>
        <v>-0.3675000000000006</v>
      </c>
      <c r="M435" s="119">
        <f t="shared" si="76"/>
        <v>-5.456570155902013E-2</v>
      </c>
    </row>
    <row r="436" spans="1:13" x14ac:dyDescent="0.25">
      <c r="A436" s="177" t="s">
        <v>572</v>
      </c>
      <c r="B436" s="58" t="str">
        <f t="shared" si="66"/>
        <v>OTHER KIDNEY &amp; URINARY TRACT DIAGNOSES W MCC</v>
      </c>
      <c r="C436" s="59">
        <f t="shared" si="67"/>
        <v>118</v>
      </c>
      <c r="D436" s="59">
        <f t="shared" si="68"/>
        <v>26078.76</v>
      </c>
      <c r="E436" s="59">
        <f t="shared" si="69"/>
        <v>15052</v>
      </c>
      <c r="F436" s="60">
        <f t="shared" si="70"/>
        <v>4.8</v>
      </c>
      <c r="G436" s="166" t="str">
        <f t="shared" si="71"/>
        <v>A</v>
      </c>
      <c r="H436" s="98"/>
      <c r="I436" s="184" t="str">
        <f t="shared" si="72"/>
        <v>A</v>
      </c>
      <c r="J436" s="24">
        <f t="shared" si="73"/>
        <v>1.6258999999999999</v>
      </c>
      <c r="K436" s="24">
        <f t="shared" si="74"/>
        <v>1.5362</v>
      </c>
      <c r="L436" s="103">
        <f t="shared" si="75"/>
        <v>-8.9699999999999891E-2</v>
      </c>
      <c r="M436" s="119">
        <f t="shared" si="76"/>
        <v>-5.5169444615289928E-2</v>
      </c>
    </row>
    <row r="437" spans="1:13" x14ac:dyDescent="0.25">
      <c r="A437" s="177" t="s">
        <v>856</v>
      </c>
      <c r="B437" s="58" t="str">
        <f t="shared" si="66"/>
        <v>APPENDECTOMY W COMPLICATED PRINCIPAL DIAG W CC</v>
      </c>
      <c r="C437" s="59">
        <f t="shared" si="67"/>
        <v>44</v>
      </c>
      <c r="D437" s="59">
        <f t="shared" si="68"/>
        <v>29099.83</v>
      </c>
      <c r="E437" s="59">
        <f t="shared" si="69"/>
        <v>9720.3700000000008</v>
      </c>
      <c r="F437" s="60">
        <f t="shared" si="70"/>
        <v>3.6</v>
      </c>
      <c r="G437" s="166" t="str">
        <f t="shared" si="71"/>
        <v>A</v>
      </c>
      <c r="H437" s="98"/>
      <c r="I437" s="184" t="str">
        <f t="shared" si="72"/>
        <v>A</v>
      </c>
      <c r="J437" s="24">
        <f t="shared" si="73"/>
        <v>1.8159000000000001</v>
      </c>
      <c r="K437" s="24">
        <f t="shared" si="74"/>
        <v>1.7141</v>
      </c>
      <c r="L437" s="103">
        <f t="shared" si="75"/>
        <v>-0.10180000000000011</v>
      </c>
      <c r="M437" s="119">
        <f t="shared" si="76"/>
        <v>-5.6060355746461871E-2</v>
      </c>
    </row>
    <row r="438" spans="1:13" x14ac:dyDescent="0.25">
      <c r="A438" s="178" t="s">
        <v>72</v>
      </c>
      <c r="B438" s="67" t="str">
        <f t="shared" si="66"/>
        <v>OTHER MUSCULOSKELET SYS &amp; CONN TISS O.R. PROC W MCC</v>
      </c>
      <c r="C438" s="68">
        <f t="shared" si="67"/>
        <v>19</v>
      </c>
      <c r="D438" s="68">
        <f t="shared" si="68"/>
        <v>82226.27</v>
      </c>
      <c r="E438" s="68">
        <f t="shared" si="69"/>
        <v>53152.91</v>
      </c>
      <c r="F438" s="69">
        <f t="shared" si="70"/>
        <v>7.7</v>
      </c>
      <c r="G438" s="167" t="str">
        <f t="shared" si="71"/>
        <v>A</v>
      </c>
      <c r="H438" s="98"/>
      <c r="I438" s="185" t="str">
        <f t="shared" si="72"/>
        <v>A</v>
      </c>
      <c r="J438" s="70">
        <f t="shared" si="73"/>
        <v>4.5693999999999999</v>
      </c>
      <c r="K438" s="70">
        <f t="shared" si="74"/>
        <v>4.3117000000000001</v>
      </c>
      <c r="L438" s="104">
        <f t="shared" si="75"/>
        <v>-0.25769999999999982</v>
      </c>
      <c r="M438" s="120">
        <f t="shared" si="76"/>
        <v>-5.6396901124874124E-2</v>
      </c>
    </row>
    <row r="439" spans="1:13" x14ac:dyDescent="0.25">
      <c r="A439" s="177" t="s">
        <v>580</v>
      </c>
      <c r="B439" s="58" t="str">
        <f t="shared" ref="B439:B502" si="77">VLOOKUP($A439, DRG_Tab, 2, FALSE)</f>
        <v>ANAL &amp; STOMAL PROCEDURES W/O CC/MCC</v>
      </c>
      <c r="C439" s="59">
        <f t="shared" ref="C439:C502" si="78">VLOOKUP($A439, DRG_Tab, 9, FALSE)</f>
        <v>16</v>
      </c>
      <c r="D439" s="59">
        <f t="shared" ref="D439:D502" si="79">VLOOKUP($A439, DRG_Tab, 10, FALSE)</f>
        <v>16491.439999999999</v>
      </c>
      <c r="E439" s="59">
        <f t="shared" ref="E439:E502" si="80">VLOOKUP($A439, DRG_Tab, 11, FALSE)</f>
        <v>9164.7199999999993</v>
      </c>
      <c r="F439" s="60">
        <f t="shared" ref="F439:F502" si="81">ROUND(VLOOKUP($A439, DRG_Tab, 14, FALSE), 1)</f>
        <v>2.6</v>
      </c>
      <c r="G439" s="166" t="str">
        <f t="shared" ref="G439:G502" si="82">VLOOKUP($A439, DRG_Tab, 18, FALSE)</f>
        <v>A</v>
      </c>
      <c r="H439" s="98"/>
      <c r="I439" s="184" t="str">
        <f t="shared" ref="I439:I502" si="83">VLOOKUP($A439, DRG_Tab, 20, FALSE)</f>
        <v>A</v>
      </c>
      <c r="J439" s="24">
        <f t="shared" ref="J439:J502" si="84">VLOOKUP($A439, DRG_Tab, 21, FALSE)</f>
        <v>1.0294000000000001</v>
      </c>
      <c r="K439" s="24">
        <f t="shared" ref="K439:K502" si="85">VLOOKUP($A439, DRG_Tab, 22, FALSE)</f>
        <v>0.97140000000000004</v>
      </c>
      <c r="L439" s="103">
        <f t="shared" ref="L439:L502" si="86">IF(J439&lt;&gt;"", IF(K439&lt;&gt;"", K439-J439, ""), "")</f>
        <v>-5.8000000000000052E-2</v>
      </c>
      <c r="M439" s="119">
        <f t="shared" ref="M439:M502" si="87">IF(L439="", "", L439/J439)</f>
        <v>-5.6343501068583685E-2</v>
      </c>
    </row>
    <row r="440" spans="1:13" x14ac:dyDescent="0.25">
      <c r="A440" s="177" t="s">
        <v>853</v>
      </c>
      <c r="B440" s="58" t="str">
        <f t="shared" si="77"/>
        <v>PERITONEAL ADHESIOLYSIS W CC</v>
      </c>
      <c r="C440" s="59">
        <f t="shared" si="78"/>
        <v>62</v>
      </c>
      <c r="D440" s="59">
        <f t="shared" si="79"/>
        <v>40468.97</v>
      </c>
      <c r="E440" s="59">
        <f t="shared" si="80"/>
        <v>19273.12</v>
      </c>
      <c r="F440" s="60">
        <f t="shared" si="81"/>
        <v>5.3</v>
      </c>
      <c r="G440" s="166" t="str">
        <f t="shared" si="82"/>
        <v>A</v>
      </c>
      <c r="H440" s="98"/>
      <c r="I440" s="184" t="str">
        <f t="shared" si="83"/>
        <v>A</v>
      </c>
      <c r="J440" s="24">
        <f t="shared" si="84"/>
        <v>2.5263</v>
      </c>
      <c r="K440" s="24">
        <f t="shared" si="85"/>
        <v>2.3837999999999999</v>
      </c>
      <c r="L440" s="103">
        <f t="shared" si="86"/>
        <v>-0.14250000000000007</v>
      </c>
      <c r="M440" s="119">
        <f t="shared" si="87"/>
        <v>-5.6406602541265914E-2</v>
      </c>
    </row>
    <row r="441" spans="1:13" x14ac:dyDescent="0.25">
      <c r="A441" s="177" t="s">
        <v>341</v>
      </c>
      <c r="B441" s="58" t="str">
        <f t="shared" si="77"/>
        <v>BENIGN PROSTATIC HYPERTROPHY W/O MCC</v>
      </c>
      <c r="C441" s="59">
        <f t="shared" si="78"/>
        <v>7</v>
      </c>
      <c r="D441" s="59">
        <f t="shared" si="79"/>
        <v>9378.8700000000008</v>
      </c>
      <c r="E441" s="59">
        <f t="shared" si="80"/>
        <v>3272.31</v>
      </c>
      <c r="F441" s="60">
        <f t="shared" si="81"/>
        <v>2.6</v>
      </c>
      <c r="G441" s="166" t="str">
        <f t="shared" si="82"/>
        <v>M</v>
      </c>
      <c r="H441" s="98"/>
      <c r="I441" s="184" t="str">
        <f t="shared" si="83"/>
        <v>M</v>
      </c>
      <c r="J441" s="24">
        <f t="shared" si="84"/>
        <v>1.1617999999999999</v>
      </c>
      <c r="K441" s="24">
        <f t="shared" si="85"/>
        <v>1.0952</v>
      </c>
      <c r="L441" s="103">
        <f t="shared" si="86"/>
        <v>-6.6599999999999993E-2</v>
      </c>
      <c r="M441" s="119">
        <f t="shared" si="87"/>
        <v>-5.7324840764331204E-2</v>
      </c>
    </row>
    <row r="442" spans="1:13" x14ac:dyDescent="0.25">
      <c r="A442" s="177" t="s">
        <v>1595</v>
      </c>
      <c r="B442" s="58" t="str">
        <f t="shared" si="77"/>
        <v>BACK &amp; NECK PROC EXC SPINAL FUSION W CC</v>
      </c>
      <c r="C442" s="59">
        <f t="shared" si="78"/>
        <v>45</v>
      </c>
      <c r="D442" s="59">
        <f t="shared" si="79"/>
        <v>40385.99</v>
      </c>
      <c r="E442" s="59">
        <f t="shared" si="80"/>
        <v>22855.83</v>
      </c>
      <c r="F442" s="60">
        <f t="shared" si="81"/>
        <v>3.3</v>
      </c>
      <c r="G442" s="166" t="str">
        <f t="shared" si="82"/>
        <v>A</v>
      </c>
      <c r="H442" s="98"/>
      <c r="I442" s="184" t="str">
        <f t="shared" si="83"/>
        <v>A</v>
      </c>
      <c r="J442" s="24">
        <f t="shared" si="84"/>
        <v>2.5236999999999998</v>
      </c>
      <c r="K442" s="24">
        <f t="shared" si="85"/>
        <v>2.3788999999999998</v>
      </c>
      <c r="L442" s="103">
        <f t="shared" si="86"/>
        <v>-0.14480000000000004</v>
      </c>
      <c r="M442" s="119">
        <f t="shared" si="87"/>
        <v>-5.7376074810793695E-2</v>
      </c>
    </row>
    <row r="443" spans="1:13" x14ac:dyDescent="0.25">
      <c r="A443" s="178" t="s">
        <v>454</v>
      </c>
      <c r="B443" s="67" t="str">
        <f t="shared" si="77"/>
        <v>RESPIRATORY SIGNS &amp; SYMPTOMS</v>
      </c>
      <c r="C443" s="68">
        <f t="shared" si="78"/>
        <v>70</v>
      </c>
      <c r="D443" s="68">
        <f t="shared" si="79"/>
        <v>13818.44</v>
      </c>
      <c r="E443" s="68">
        <f t="shared" si="80"/>
        <v>9031.4599999999991</v>
      </c>
      <c r="F443" s="69">
        <f t="shared" si="81"/>
        <v>2.1</v>
      </c>
      <c r="G443" s="167" t="str">
        <f t="shared" si="82"/>
        <v>A</v>
      </c>
      <c r="H443" s="98"/>
      <c r="I443" s="185" t="str">
        <f t="shared" si="83"/>
        <v>A</v>
      </c>
      <c r="J443" s="70">
        <f t="shared" si="84"/>
        <v>0.86380000000000001</v>
      </c>
      <c r="K443" s="70">
        <f t="shared" si="85"/>
        <v>0.81399999999999995</v>
      </c>
      <c r="L443" s="104">
        <f t="shared" si="86"/>
        <v>-4.9800000000000066E-2</v>
      </c>
      <c r="M443" s="120">
        <f t="shared" si="87"/>
        <v>-5.7652234313498571E-2</v>
      </c>
    </row>
    <row r="444" spans="1:13" x14ac:dyDescent="0.25">
      <c r="A444" s="177" t="s">
        <v>408</v>
      </c>
      <c r="B444" s="58" t="str">
        <f t="shared" si="77"/>
        <v>DYSEQUILIBRIUM</v>
      </c>
      <c r="C444" s="59">
        <f t="shared" si="78"/>
        <v>31</v>
      </c>
      <c r="D444" s="59">
        <f t="shared" si="79"/>
        <v>13480.25</v>
      </c>
      <c r="E444" s="59">
        <f t="shared" si="80"/>
        <v>6600.24</v>
      </c>
      <c r="F444" s="60">
        <f t="shared" si="81"/>
        <v>2</v>
      </c>
      <c r="G444" s="166" t="str">
        <f t="shared" si="82"/>
        <v>A</v>
      </c>
      <c r="H444" s="98"/>
      <c r="I444" s="184" t="str">
        <f t="shared" si="83"/>
        <v>A</v>
      </c>
      <c r="J444" s="24">
        <f t="shared" si="84"/>
        <v>0.84299999999999997</v>
      </c>
      <c r="K444" s="24">
        <f t="shared" si="85"/>
        <v>0.79400000000000004</v>
      </c>
      <c r="L444" s="103">
        <f t="shared" si="86"/>
        <v>-4.8999999999999932E-2</v>
      </c>
      <c r="M444" s="119">
        <f t="shared" si="87"/>
        <v>-5.8125741399762676E-2</v>
      </c>
    </row>
    <row r="445" spans="1:13" x14ac:dyDescent="0.25">
      <c r="A445" s="177" t="s">
        <v>351</v>
      </c>
      <c r="B445" s="58" t="str">
        <f t="shared" si="77"/>
        <v>OTHER DISORDERS OF NERVOUS SYSTEM W MCC</v>
      </c>
      <c r="C445" s="59">
        <f t="shared" si="78"/>
        <v>38</v>
      </c>
      <c r="D445" s="59">
        <f t="shared" si="79"/>
        <v>35998.550000000003</v>
      </c>
      <c r="E445" s="59">
        <f t="shared" si="80"/>
        <v>23824.15</v>
      </c>
      <c r="F445" s="60">
        <f t="shared" si="81"/>
        <v>4.2</v>
      </c>
      <c r="G445" s="166" t="str">
        <f t="shared" si="82"/>
        <v>A</v>
      </c>
      <c r="H445" s="98"/>
      <c r="I445" s="184" t="str">
        <f t="shared" si="83"/>
        <v>A</v>
      </c>
      <c r="J445" s="24">
        <f t="shared" si="84"/>
        <v>2.2519999999999998</v>
      </c>
      <c r="K445" s="24">
        <f t="shared" si="85"/>
        <v>2.1202999999999999</v>
      </c>
      <c r="L445" s="103">
        <f t="shared" si="86"/>
        <v>-0.13169999999999993</v>
      </c>
      <c r="M445" s="119">
        <f t="shared" si="87"/>
        <v>-5.8481349911190028E-2</v>
      </c>
    </row>
    <row r="446" spans="1:13" x14ac:dyDescent="0.25">
      <c r="A446" s="177" t="s">
        <v>1</v>
      </c>
      <c r="B446" s="58" t="str">
        <f t="shared" si="77"/>
        <v>MAJOR SHOULDER OR ELBOW JOINT PROCEDURES W CC/MCC</v>
      </c>
      <c r="C446" s="59">
        <f t="shared" si="78"/>
        <v>8</v>
      </c>
      <c r="D446" s="59">
        <f t="shared" si="79"/>
        <v>34005.919999999998</v>
      </c>
      <c r="E446" s="59">
        <f t="shared" si="80"/>
        <v>13025.55</v>
      </c>
      <c r="F446" s="60">
        <f t="shared" si="81"/>
        <v>4.5</v>
      </c>
      <c r="G446" s="166" t="str">
        <f t="shared" si="82"/>
        <v>M</v>
      </c>
      <c r="H446" s="98"/>
      <c r="I446" s="184" t="str">
        <f t="shared" si="83"/>
        <v>M</v>
      </c>
      <c r="J446" s="24">
        <f t="shared" si="84"/>
        <v>2.9557000000000002</v>
      </c>
      <c r="K446" s="24">
        <f t="shared" si="85"/>
        <v>2.7827999999999999</v>
      </c>
      <c r="L446" s="103">
        <f t="shared" si="86"/>
        <v>-0.17290000000000028</v>
      </c>
      <c r="M446" s="119">
        <f t="shared" si="87"/>
        <v>-5.8497141117163538E-2</v>
      </c>
    </row>
    <row r="447" spans="1:13" x14ac:dyDescent="0.25">
      <c r="A447" s="177" t="s">
        <v>530</v>
      </c>
      <c r="B447" s="58" t="str">
        <f t="shared" si="77"/>
        <v>CARDIAC ARRHYTHMIA &amp; CONDUCTION DISORDERS W MCC</v>
      </c>
      <c r="C447" s="59">
        <f t="shared" si="78"/>
        <v>153</v>
      </c>
      <c r="D447" s="59">
        <f t="shared" si="79"/>
        <v>23171.64</v>
      </c>
      <c r="E447" s="59">
        <f t="shared" si="80"/>
        <v>13152.57</v>
      </c>
      <c r="F447" s="60">
        <f t="shared" si="81"/>
        <v>3.9</v>
      </c>
      <c r="G447" s="166" t="str">
        <f t="shared" si="82"/>
        <v>A</v>
      </c>
      <c r="H447" s="98"/>
      <c r="I447" s="184" t="str">
        <f t="shared" si="83"/>
        <v>A</v>
      </c>
      <c r="J447" s="24">
        <f t="shared" si="84"/>
        <v>1.4512</v>
      </c>
      <c r="K447" s="24">
        <f t="shared" si="85"/>
        <v>1.3649</v>
      </c>
      <c r="L447" s="103">
        <f t="shared" si="86"/>
        <v>-8.6300000000000043E-2</v>
      </c>
      <c r="M447" s="119">
        <f t="shared" si="87"/>
        <v>-5.9468026460860003E-2</v>
      </c>
    </row>
    <row r="448" spans="1:13" x14ac:dyDescent="0.25">
      <c r="A448" s="178" t="s">
        <v>166</v>
      </c>
      <c r="B448" s="67" t="str">
        <f t="shared" si="77"/>
        <v>WND DEBRID &amp; SKN GRFT EXC HAND, FOR MUSCULO-CONN TISS DIS W MCC</v>
      </c>
      <c r="C448" s="68">
        <f t="shared" si="78"/>
        <v>35</v>
      </c>
      <c r="D448" s="68">
        <f t="shared" si="79"/>
        <v>81044.160000000003</v>
      </c>
      <c r="E448" s="68">
        <f t="shared" si="80"/>
        <v>59040.18</v>
      </c>
      <c r="F448" s="69">
        <f t="shared" si="81"/>
        <v>10.3</v>
      </c>
      <c r="G448" s="167" t="str">
        <f t="shared" si="82"/>
        <v>A</v>
      </c>
      <c r="H448" s="98"/>
      <c r="I448" s="185" t="str">
        <f t="shared" si="83"/>
        <v>A</v>
      </c>
      <c r="J448" s="70">
        <f t="shared" si="84"/>
        <v>4.3837000000000002</v>
      </c>
      <c r="K448" s="70">
        <f t="shared" si="85"/>
        <v>4.1212</v>
      </c>
      <c r="L448" s="104">
        <f t="shared" si="86"/>
        <v>-0.26250000000000018</v>
      </c>
      <c r="M448" s="120">
        <f t="shared" si="87"/>
        <v>-5.9880922508383366E-2</v>
      </c>
    </row>
    <row r="449" spans="1:13" x14ac:dyDescent="0.25">
      <c r="A449" s="177" t="s">
        <v>577</v>
      </c>
      <c r="B449" s="58" t="str">
        <f t="shared" si="77"/>
        <v>OSTEOMYELITIS W/O CC/MCC</v>
      </c>
      <c r="C449" s="59">
        <f t="shared" si="78"/>
        <v>26</v>
      </c>
      <c r="D449" s="59">
        <f t="shared" si="79"/>
        <v>14200.9</v>
      </c>
      <c r="E449" s="59">
        <f t="shared" si="80"/>
        <v>8417.0400000000009</v>
      </c>
      <c r="F449" s="60">
        <f t="shared" si="81"/>
        <v>2.8</v>
      </c>
      <c r="G449" s="166" t="str">
        <f t="shared" si="82"/>
        <v>A</v>
      </c>
      <c r="H449" s="98"/>
      <c r="I449" s="184" t="str">
        <f t="shared" si="83"/>
        <v>A</v>
      </c>
      <c r="J449" s="24">
        <f t="shared" si="84"/>
        <v>0.88980000000000004</v>
      </c>
      <c r="K449" s="24">
        <f t="shared" si="85"/>
        <v>0.83650000000000002</v>
      </c>
      <c r="L449" s="103">
        <f t="shared" si="86"/>
        <v>-5.3300000000000014E-2</v>
      </c>
      <c r="M449" s="119">
        <f t="shared" si="87"/>
        <v>-5.9901101371094639E-2</v>
      </c>
    </row>
    <row r="450" spans="1:13" x14ac:dyDescent="0.25">
      <c r="A450" s="177" t="s">
        <v>551</v>
      </c>
      <c r="B450" s="58" t="str">
        <f t="shared" si="77"/>
        <v>URETHRAL PROCEDURES W/O CC/MCC</v>
      </c>
      <c r="C450" s="59">
        <f t="shared" si="78"/>
        <v>1</v>
      </c>
      <c r="D450" s="59">
        <f t="shared" si="79"/>
        <v>35776.57</v>
      </c>
      <c r="E450" s="59">
        <f t="shared" si="80"/>
        <v>0</v>
      </c>
      <c r="F450" s="60">
        <f t="shared" si="81"/>
        <v>1.9</v>
      </c>
      <c r="G450" s="166" t="str">
        <f t="shared" si="82"/>
        <v>M</v>
      </c>
      <c r="H450" s="98"/>
      <c r="I450" s="184" t="str">
        <f t="shared" si="83"/>
        <v>M</v>
      </c>
      <c r="J450" s="24">
        <f t="shared" si="84"/>
        <v>1.6108</v>
      </c>
      <c r="K450" s="24">
        <f t="shared" si="85"/>
        <v>1.514</v>
      </c>
      <c r="L450" s="103">
        <f t="shared" si="86"/>
        <v>-9.6799999999999997E-2</v>
      </c>
      <c r="M450" s="119">
        <f t="shared" si="87"/>
        <v>-6.0094363049416434E-2</v>
      </c>
    </row>
    <row r="451" spans="1:13" x14ac:dyDescent="0.25">
      <c r="A451" s="177" t="s">
        <v>590</v>
      </c>
      <c r="B451" s="58" t="str">
        <f t="shared" si="77"/>
        <v>OTHER DIGESTIVE SYSTEM O.R. PROCEDURES W/O CC/MCC</v>
      </c>
      <c r="C451" s="59">
        <f t="shared" si="78"/>
        <v>28</v>
      </c>
      <c r="D451" s="59">
        <f t="shared" si="79"/>
        <v>23809.759999999998</v>
      </c>
      <c r="E451" s="59">
        <f t="shared" si="80"/>
        <v>8531.65</v>
      </c>
      <c r="F451" s="60">
        <f t="shared" si="81"/>
        <v>3.3</v>
      </c>
      <c r="G451" s="166" t="str">
        <f t="shared" si="82"/>
        <v>A</v>
      </c>
      <c r="H451" s="98"/>
      <c r="I451" s="184" t="str">
        <f t="shared" si="83"/>
        <v>A</v>
      </c>
      <c r="J451" s="24">
        <f t="shared" si="84"/>
        <v>1.4923999999999999</v>
      </c>
      <c r="K451" s="24">
        <f t="shared" si="85"/>
        <v>1.4025000000000001</v>
      </c>
      <c r="L451" s="103">
        <f t="shared" si="86"/>
        <v>-8.9899999999999869E-2</v>
      </c>
      <c r="M451" s="119">
        <f t="shared" si="87"/>
        <v>-6.0238541945858932E-2</v>
      </c>
    </row>
    <row r="452" spans="1:13" x14ac:dyDescent="0.25">
      <c r="A452" s="177" t="s">
        <v>97</v>
      </c>
      <c r="B452" s="58" t="str">
        <f t="shared" si="77"/>
        <v>G.I. OBSTRUCTION W CC</v>
      </c>
      <c r="C452" s="59">
        <f t="shared" si="78"/>
        <v>258</v>
      </c>
      <c r="D452" s="59">
        <f t="shared" si="79"/>
        <v>13741.23</v>
      </c>
      <c r="E452" s="59">
        <f t="shared" si="80"/>
        <v>8026.71</v>
      </c>
      <c r="F452" s="60">
        <f t="shared" si="81"/>
        <v>2.9</v>
      </c>
      <c r="G452" s="166" t="str">
        <f t="shared" si="82"/>
        <v>A</v>
      </c>
      <c r="H452" s="98"/>
      <c r="I452" s="184" t="str">
        <f t="shared" si="83"/>
        <v>A</v>
      </c>
      <c r="J452" s="24">
        <f t="shared" si="84"/>
        <v>0.82230000000000003</v>
      </c>
      <c r="K452" s="24">
        <f t="shared" si="85"/>
        <v>0.77100000000000002</v>
      </c>
      <c r="L452" s="103">
        <f t="shared" si="86"/>
        <v>-5.1300000000000012E-2</v>
      </c>
      <c r="M452" s="119">
        <f t="shared" si="87"/>
        <v>-6.2385990514410815E-2</v>
      </c>
    </row>
    <row r="453" spans="1:13" x14ac:dyDescent="0.25">
      <c r="A453" s="178" t="s">
        <v>683</v>
      </c>
      <c r="B453" s="67" t="str">
        <f t="shared" si="77"/>
        <v>CHEMOTHERAPY W/O ACUTE LEUKEMIA AS SECONDARY DIAGNOSIS W/O CC/MCC</v>
      </c>
      <c r="C453" s="68">
        <f t="shared" si="78"/>
        <v>26</v>
      </c>
      <c r="D453" s="68">
        <f t="shared" si="79"/>
        <v>10849.67</v>
      </c>
      <c r="E453" s="68">
        <f t="shared" si="80"/>
        <v>5209.22</v>
      </c>
      <c r="F453" s="69">
        <f t="shared" si="81"/>
        <v>2.8</v>
      </c>
      <c r="G453" s="167" t="str">
        <f t="shared" si="82"/>
        <v>A</v>
      </c>
      <c r="H453" s="98"/>
      <c r="I453" s="185" t="str">
        <f t="shared" si="83"/>
        <v>A</v>
      </c>
      <c r="J453" s="70">
        <f t="shared" si="84"/>
        <v>0.68179999999999996</v>
      </c>
      <c r="K453" s="70">
        <f t="shared" si="85"/>
        <v>0.63900000000000001</v>
      </c>
      <c r="L453" s="104">
        <f t="shared" si="86"/>
        <v>-4.2799999999999949E-2</v>
      </c>
      <c r="M453" s="120">
        <f t="shared" si="87"/>
        <v>-6.2775007333528823E-2</v>
      </c>
    </row>
    <row r="454" spans="1:13" x14ac:dyDescent="0.25">
      <c r="A454" s="177" t="s">
        <v>116</v>
      </c>
      <c r="B454" s="58" t="str">
        <f t="shared" si="77"/>
        <v>CHOLECYSTECTOMY EXCEPT BY LAPAROSCOPE W/O C.D.E. W CC</v>
      </c>
      <c r="C454" s="59">
        <f t="shared" si="78"/>
        <v>30</v>
      </c>
      <c r="D454" s="59">
        <f t="shared" si="79"/>
        <v>31294.02</v>
      </c>
      <c r="E454" s="59">
        <f t="shared" si="80"/>
        <v>10247.049999999999</v>
      </c>
      <c r="F454" s="60">
        <f t="shared" si="81"/>
        <v>3.2</v>
      </c>
      <c r="G454" s="166" t="str">
        <f t="shared" si="82"/>
        <v>A</v>
      </c>
      <c r="H454" s="98"/>
      <c r="I454" s="184" t="str">
        <f t="shared" si="83"/>
        <v>A</v>
      </c>
      <c r="J454" s="24">
        <f t="shared" si="84"/>
        <v>1.9679</v>
      </c>
      <c r="K454" s="24">
        <f t="shared" si="85"/>
        <v>1.8432999999999999</v>
      </c>
      <c r="L454" s="103">
        <f t="shared" si="86"/>
        <v>-0.12460000000000004</v>
      </c>
      <c r="M454" s="119">
        <f t="shared" si="87"/>
        <v>-6.3316225417958255E-2</v>
      </c>
    </row>
    <row r="455" spans="1:13" x14ac:dyDescent="0.25">
      <c r="A455" s="177" t="s">
        <v>181</v>
      </c>
      <c r="B455" s="58" t="str">
        <f t="shared" si="77"/>
        <v>BIOPSIES OF MUSCULOSKELETAL SYSTEM &amp; CONNECTIVE TISSUE W MCC</v>
      </c>
      <c r="C455" s="59">
        <f t="shared" si="78"/>
        <v>17</v>
      </c>
      <c r="D455" s="59">
        <f t="shared" si="79"/>
        <v>50261.33</v>
      </c>
      <c r="E455" s="59">
        <f t="shared" si="80"/>
        <v>23349.94</v>
      </c>
      <c r="F455" s="60">
        <f t="shared" si="81"/>
        <v>9.6999999999999993</v>
      </c>
      <c r="G455" s="166" t="str">
        <f t="shared" si="82"/>
        <v>A</v>
      </c>
      <c r="H455" s="98"/>
      <c r="I455" s="184" t="str">
        <f t="shared" si="83"/>
        <v>A</v>
      </c>
      <c r="J455" s="24">
        <f t="shared" si="84"/>
        <v>3.1608000000000001</v>
      </c>
      <c r="K455" s="24">
        <f t="shared" si="85"/>
        <v>2.9605000000000001</v>
      </c>
      <c r="L455" s="103">
        <f t="shared" si="86"/>
        <v>-0.20029999999999992</v>
      </c>
      <c r="M455" s="119">
        <f t="shared" si="87"/>
        <v>-6.3370032903062493E-2</v>
      </c>
    </row>
    <row r="456" spans="1:13" x14ac:dyDescent="0.25">
      <c r="A456" s="177" t="s">
        <v>115</v>
      </c>
      <c r="B456" s="58" t="str">
        <f t="shared" si="77"/>
        <v>CHOLECYSTECTOMY EXCEPT BY LAPAROSCOPE W/O C.D.E. W MCC</v>
      </c>
      <c r="C456" s="59">
        <f t="shared" si="78"/>
        <v>10</v>
      </c>
      <c r="D456" s="59">
        <f t="shared" si="79"/>
        <v>64487.85</v>
      </c>
      <c r="E456" s="59">
        <f t="shared" si="80"/>
        <v>22528.71</v>
      </c>
      <c r="F456" s="60">
        <f t="shared" si="81"/>
        <v>7.3</v>
      </c>
      <c r="G456" s="166" t="str">
        <f t="shared" si="82"/>
        <v>A</v>
      </c>
      <c r="H456" s="98"/>
      <c r="I456" s="184" t="str">
        <f t="shared" si="83"/>
        <v>A</v>
      </c>
      <c r="J456" s="24">
        <f t="shared" si="84"/>
        <v>4.0557999999999996</v>
      </c>
      <c r="K456" s="24">
        <f t="shared" si="85"/>
        <v>3.7985000000000002</v>
      </c>
      <c r="L456" s="103">
        <f t="shared" si="86"/>
        <v>-0.25729999999999942</v>
      </c>
      <c r="M456" s="119">
        <f t="shared" si="87"/>
        <v>-6.3440011834902971E-2</v>
      </c>
    </row>
    <row r="457" spans="1:13" x14ac:dyDescent="0.25">
      <c r="A457" s="177" t="s">
        <v>260</v>
      </c>
      <c r="B457" s="58" t="str">
        <f t="shared" si="77"/>
        <v>CELLULITIS W MCC</v>
      </c>
      <c r="C457" s="59">
        <f t="shared" si="78"/>
        <v>116</v>
      </c>
      <c r="D457" s="59">
        <f t="shared" si="79"/>
        <v>23950.67</v>
      </c>
      <c r="E457" s="59">
        <f t="shared" si="80"/>
        <v>15615.05</v>
      </c>
      <c r="F457" s="60">
        <f t="shared" si="81"/>
        <v>4.8</v>
      </c>
      <c r="G457" s="166" t="str">
        <f t="shared" si="82"/>
        <v>A</v>
      </c>
      <c r="H457" s="98"/>
      <c r="I457" s="184" t="str">
        <f t="shared" si="83"/>
        <v>A</v>
      </c>
      <c r="J457" s="24">
        <f t="shared" si="84"/>
        <v>1.4479</v>
      </c>
      <c r="K457" s="24">
        <f t="shared" si="85"/>
        <v>1.3554999999999999</v>
      </c>
      <c r="L457" s="103">
        <f t="shared" si="86"/>
        <v>-9.2400000000000038E-2</v>
      </c>
      <c r="M457" s="119">
        <f t="shared" si="87"/>
        <v>-6.3816561917259512E-2</v>
      </c>
    </row>
    <row r="458" spans="1:13" x14ac:dyDescent="0.25">
      <c r="A458" s="178" t="s">
        <v>360</v>
      </c>
      <c r="B458" s="67" t="str">
        <f t="shared" si="77"/>
        <v>SKIN GRAFT FOR SKIN ULCER OR CELLULITIS W CC</v>
      </c>
      <c r="C458" s="68">
        <f t="shared" si="78"/>
        <v>7</v>
      </c>
      <c r="D458" s="68">
        <f t="shared" si="79"/>
        <v>53206.41</v>
      </c>
      <c r="E458" s="68">
        <f t="shared" si="80"/>
        <v>27255.63</v>
      </c>
      <c r="F458" s="69">
        <f t="shared" si="81"/>
        <v>7.5</v>
      </c>
      <c r="G458" s="167" t="str">
        <f t="shared" si="82"/>
        <v>M</v>
      </c>
      <c r="H458" s="98"/>
      <c r="I458" s="185" t="str">
        <f t="shared" si="83"/>
        <v>M</v>
      </c>
      <c r="J458" s="70">
        <f t="shared" si="84"/>
        <v>4.6616</v>
      </c>
      <c r="K458" s="70">
        <f t="shared" si="85"/>
        <v>4.3632999999999997</v>
      </c>
      <c r="L458" s="104">
        <f t="shared" si="86"/>
        <v>-0.29830000000000023</v>
      </c>
      <c r="M458" s="120">
        <f t="shared" si="87"/>
        <v>-6.3990904410502883E-2</v>
      </c>
    </row>
    <row r="459" spans="1:13" x14ac:dyDescent="0.25">
      <c r="A459" s="177" t="s">
        <v>816</v>
      </c>
      <c r="B459" s="58" t="str">
        <f t="shared" si="77"/>
        <v>PATHOLOGICAL FRACTURES &amp; MUSCULOSKELET &amp; CONN TISS MALIG W/O CC/MCC</v>
      </c>
      <c r="C459" s="59">
        <f t="shared" si="78"/>
        <v>5</v>
      </c>
      <c r="D459" s="59">
        <f t="shared" si="79"/>
        <v>16058.3</v>
      </c>
      <c r="E459" s="59">
        <f t="shared" si="80"/>
        <v>8703.24</v>
      </c>
      <c r="F459" s="60">
        <f t="shared" si="81"/>
        <v>2.8</v>
      </c>
      <c r="G459" s="166" t="str">
        <f t="shared" si="82"/>
        <v>M</v>
      </c>
      <c r="H459" s="98"/>
      <c r="I459" s="184" t="str">
        <f t="shared" si="83"/>
        <v>M</v>
      </c>
      <c r="J459" s="24">
        <f t="shared" si="84"/>
        <v>1.222</v>
      </c>
      <c r="K459" s="24">
        <f t="shared" si="85"/>
        <v>1.1437999999999999</v>
      </c>
      <c r="L459" s="103">
        <f t="shared" si="86"/>
        <v>-7.8200000000000047E-2</v>
      </c>
      <c r="M459" s="119">
        <f t="shared" si="87"/>
        <v>-6.3993453355155522E-2</v>
      </c>
    </row>
    <row r="460" spans="1:13" x14ac:dyDescent="0.25">
      <c r="A460" s="177" t="s">
        <v>532</v>
      </c>
      <c r="B460" s="58" t="str">
        <f t="shared" si="77"/>
        <v>CARDIAC ARRHYTHMIA &amp; CONDUCTION DISORDERS W/O CC/MCC</v>
      </c>
      <c r="C460" s="59">
        <f t="shared" si="78"/>
        <v>359</v>
      </c>
      <c r="D460" s="59">
        <f t="shared" si="79"/>
        <v>10291.91</v>
      </c>
      <c r="E460" s="59">
        <f t="shared" si="80"/>
        <v>5378.33</v>
      </c>
      <c r="F460" s="60">
        <f t="shared" si="81"/>
        <v>1.8</v>
      </c>
      <c r="G460" s="166" t="str">
        <f t="shared" si="82"/>
        <v>A</v>
      </c>
      <c r="H460" s="98"/>
      <c r="I460" s="184" t="str">
        <f t="shared" si="83"/>
        <v>A</v>
      </c>
      <c r="J460" s="24">
        <f t="shared" si="84"/>
        <v>0.64800000000000002</v>
      </c>
      <c r="K460" s="24">
        <f t="shared" si="85"/>
        <v>0.60629999999999995</v>
      </c>
      <c r="L460" s="103">
        <f t="shared" si="86"/>
        <v>-4.170000000000007E-2</v>
      </c>
      <c r="M460" s="119">
        <f t="shared" si="87"/>
        <v>-6.4351851851851952E-2</v>
      </c>
    </row>
    <row r="461" spans="1:13" x14ac:dyDescent="0.25">
      <c r="A461" s="177" t="s">
        <v>8</v>
      </c>
      <c r="B461" s="58" t="str">
        <f t="shared" si="77"/>
        <v>OTHER O.R. PROC OF THE BLOOD &amp; BLOOD FORMING ORGANS W MCC</v>
      </c>
      <c r="C461" s="59">
        <f t="shared" si="78"/>
        <v>3</v>
      </c>
      <c r="D461" s="59">
        <f t="shared" si="79"/>
        <v>35742.67</v>
      </c>
      <c r="E461" s="59">
        <f t="shared" si="80"/>
        <v>8313.0400000000009</v>
      </c>
      <c r="F461" s="60">
        <f t="shared" si="81"/>
        <v>7.4</v>
      </c>
      <c r="G461" s="166" t="str">
        <f t="shared" si="82"/>
        <v>M</v>
      </c>
      <c r="H461" s="98"/>
      <c r="I461" s="184" t="str">
        <f t="shared" si="83"/>
        <v>M</v>
      </c>
      <c r="J461" s="24">
        <f t="shared" si="84"/>
        <v>5.1258999999999997</v>
      </c>
      <c r="K461" s="24">
        <f t="shared" si="85"/>
        <v>4.7949999999999999</v>
      </c>
      <c r="L461" s="103">
        <f t="shared" si="86"/>
        <v>-0.33089999999999975</v>
      </c>
      <c r="M461" s="119">
        <f t="shared" si="87"/>
        <v>-6.4554517255506302E-2</v>
      </c>
    </row>
    <row r="462" spans="1:13" x14ac:dyDescent="0.25">
      <c r="A462" s="177" t="s">
        <v>763</v>
      </c>
      <c r="B462" s="58" t="str">
        <f t="shared" si="77"/>
        <v>HIV W EXTENSIVE O.R. PROCEDURE W MCC</v>
      </c>
      <c r="C462" s="59">
        <f t="shared" si="78"/>
        <v>3</v>
      </c>
      <c r="D462" s="59">
        <f t="shared" si="79"/>
        <v>95368.58</v>
      </c>
      <c r="E462" s="59">
        <f t="shared" si="80"/>
        <v>77161.67</v>
      </c>
      <c r="F462" s="60">
        <f t="shared" si="81"/>
        <v>11.7</v>
      </c>
      <c r="G462" s="166" t="str">
        <f t="shared" si="82"/>
        <v>M</v>
      </c>
      <c r="H462" s="98"/>
      <c r="I462" s="184" t="str">
        <f t="shared" si="83"/>
        <v>M</v>
      </c>
      <c r="J462" s="24">
        <f t="shared" si="84"/>
        <v>8.5739000000000001</v>
      </c>
      <c r="K462" s="24">
        <f t="shared" si="85"/>
        <v>8.0204000000000004</v>
      </c>
      <c r="L462" s="103">
        <f t="shared" si="86"/>
        <v>-0.55349999999999966</v>
      </c>
      <c r="M462" s="119">
        <f t="shared" si="87"/>
        <v>-6.4556386241966857E-2</v>
      </c>
    </row>
    <row r="463" spans="1:13" x14ac:dyDescent="0.25">
      <c r="A463" s="178" t="s">
        <v>615</v>
      </c>
      <c r="B463" s="67" t="str">
        <f t="shared" si="77"/>
        <v>MALIGNANCY, FEMALE REPRODUCTIVE SYSTEM W MCC</v>
      </c>
      <c r="C463" s="68">
        <f t="shared" si="78"/>
        <v>5</v>
      </c>
      <c r="D463" s="68">
        <f t="shared" si="79"/>
        <v>25701.53</v>
      </c>
      <c r="E463" s="68">
        <f t="shared" si="80"/>
        <v>15356.34</v>
      </c>
      <c r="F463" s="69">
        <f t="shared" si="81"/>
        <v>5.2</v>
      </c>
      <c r="G463" s="167" t="str">
        <f t="shared" si="82"/>
        <v>M</v>
      </c>
      <c r="H463" s="98"/>
      <c r="I463" s="185" t="str">
        <f t="shared" si="83"/>
        <v>M</v>
      </c>
      <c r="J463" s="70">
        <f t="shared" si="84"/>
        <v>2.8203999999999998</v>
      </c>
      <c r="K463" s="70">
        <f t="shared" si="85"/>
        <v>2.6379000000000001</v>
      </c>
      <c r="L463" s="104">
        <f t="shared" si="86"/>
        <v>-0.18249999999999966</v>
      </c>
      <c r="M463" s="120">
        <f t="shared" si="87"/>
        <v>-6.4707133739894937E-2</v>
      </c>
    </row>
    <row r="464" spans="1:13" x14ac:dyDescent="0.25">
      <c r="A464" s="177" t="s">
        <v>695</v>
      </c>
      <c r="B464" s="58" t="str">
        <f t="shared" si="77"/>
        <v>VIRAL ILLNESS W/O MCC</v>
      </c>
      <c r="C464" s="59">
        <f t="shared" si="78"/>
        <v>123</v>
      </c>
      <c r="D464" s="59">
        <f t="shared" si="79"/>
        <v>10521.58</v>
      </c>
      <c r="E464" s="59">
        <f t="shared" si="80"/>
        <v>7171.62</v>
      </c>
      <c r="F464" s="60">
        <f t="shared" si="81"/>
        <v>2.2999999999999998</v>
      </c>
      <c r="G464" s="166" t="str">
        <f t="shared" si="82"/>
        <v>A</v>
      </c>
      <c r="H464" s="98"/>
      <c r="I464" s="184" t="str">
        <f t="shared" si="83"/>
        <v>A</v>
      </c>
      <c r="J464" s="24">
        <f t="shared" si="84"/>
        <v>0.66279999999999994</v>
      </c>
      <c r="K464" s="24">
        <f t="shared" si="85"/>
        <v>0.61980000000000002</v>
      </c>
      <c r="L464" s="103">
        <f t="shared" si="86"/>
        <v>-4.2999999999999927E-2</v>
      </c>
      <c r="M464" s="119">
        <f t="shared" si="87"/>
        <v>-6.4876282438141114E-2</v>
      </c>
    </row>
    <row r="465" spans="1:13" x14ac:dyDescent="0.25">
      <c r="A465" s="177" t="s">
        <v>662</v>
      </c>
      <c r="B465" s="58" t="str">
        <f t="shared" si="77"/>
        <v>LYMPHOMA &amp; NON-ACUTE LEUKEMIA W OTHER PROC W CC</v>
      </c>
      <c r="C465" s="59">
        <f t="shared" si="78"/>
        <v>17</v>
      </c>
      <c r="D465" s="59">
        <f t="shared" si="79"/>
        <v>54615.02</v>
      </c>
      <c r="E465" s="59">
        <f t="shared" si="80"/>
        <v>28408.240000000002</v>
      </c>
      <c r="F465" s="60">
        <f t="shared" si="81"/>
        <v>5.8</v>
      </c>
      <c r="G465" s="166" t="str">
        <f t="shared" si="82"/>
        <v>A</v>
      </c>
      <c r="H465" s="98"/>
      <c r="I465" s="184" t="str">
        <f t="shared" si="83"/>
        <v>M</v>
      </c>
      <c r="J465" s="24">
        <f t="shared" si="84"/>
        <v>3.4415</v>
      </c>
      <c r="K465" s="24">
        <f t="shared" si="85"/>
        <v>3.2170000000000001</v>
      </c>
      <c r="L465" s="103">
        <f t="shared" si="86"/>
        <v>-0.22449999999999992</v>
      </c>
      <c r="M465" s="119">
        <f t="shared" si="87"/>
        <v>-6.5233183204997797E-2</v>
      </c>
    </row>
    <row r="466" spans="1:13" x14ac:dyDescent="0.25">
      <c r="A466" s="177" t="s">
        <v>331</v>
      </c>
      <c r="B466" s="58" t="str">
        <f t="shared" si="77"/>
        <v>TRANSURETHRAL PROSTATECTOMY W CC/MCC</v>
      </c>
      <c r="C466" s="59">
        <f t="shared" si="78"/>
        <v>5</v>
      </c>
      <c r="D466" s="59">
        <f t="shared" si="79"/>
        <v>32393.72</v>
      </c>
      <c r="E466" s="59">
        <f t="shared" si="80"/>
        <v>20714.740000000002</v>
      </c>
      <c r="F466" s="60">
        <f t="shared" si="81"/>
        <v>2.9</v>
      </c>
      <c r="G466" s="166" t="str">
        <f t="shared" si="82"/>
        <v>M</v>
      </c>
      <c r="H466" s="98"/>
      <c r="I466" s="184" t="str">
        <f t="shared" si="83"/>
        <v>M</v>
      </c>
      <c r="J466" s="24">
        <f t="shared" si="84"/>
        <v>2.2435999999999998</v>
      </c>
      <c r="K466" s="24">
        <f t="shared" si="85"/>
        <v>2.0964</v>
      </c>
      <c r="L466" s="103">
        <f t="shared" si="86"/>
        <v>-0.14719999999999978</v>
      </c>
      <c r="M466" s="119">
        <f t="shared" si="87"/>
        <v>-6.560884293100365E-2</v>
      </c>
    </row>
    <row r="467" spans="1:13" x14ac:dyDescent="0.25">
      <c r="A467" s="177" t="s">
        <v>309</v>
      </c>
      <c r="B467" s="58" t="str">
        <f t="shared" si="77"/>
        <v>VENTRICULAR SHUNT PROCEDURES W MCC</v>
      </c>
      <c r="C467" s="59">
        <f t="shared" si="78"/>
        <v>9</v>
      </c>
      <c r="D467" s="59">
        <f t="shared" si="79"/>
        <v>40581.870000000003</v>
      </c>
      <c r="E467" s="59">
        <f t="shared" si="80"/>
        <v>16303.04</v>
      </c>
      <c r="F467" s="60">
        <f t="shared" si="81"/>
        <v>7.2</v>
      </c>
      <c r="G467" s="166" t="str">
        <f t="shared" si="82"/>
        <v>M</v>
      </c>
      <c r="H467" s="98"/>
      <c r="I467" s="184" t="str">
        <f t="shared" si="83"/>
        <v>M</v>
      </c>
      <c r="J467" s="24">
        <f t="shared" si="84"/>
        <v>6.4146999999999998</v>
      </c>
      <c r="K467" s="24">
        <f t="shared" si="85"/>
        <v>5.9922000000000004</v>
      </c>
      <c r="L467" s="103">
        <f t="shared" si="86"/>
        <v>-0.42249999999999943</v>
      </c>
      <c r="M467" s="119">
        <f t="shared" si="87"/>
        <v>-6.5864342837544929E-2</v>
      </c>
    </row>
    <row r="468" spans="1:13" x14ac:dyDescent="0.25">
      <c r="A468" s="178" t="s">
        <v>746</v>
      </c>
      <c r="B468" s="67" t="str">
        <f t="shared" si="77"/>
        <v>O.R. PROC W DIAGNOSES OF OTHER CONTACT W HEALTH SERVICES W CC</v>
      </c>
      <c r="C468" s="68">
        <f t="shared" si="78"/>
        <v>30</v>
      </c>
      <c r="D468" s="68">
        <f t="shared" si="79"/>
        <v>40160.47</v>
      </c>
      <c r="E468" s="68">
        <f t="shared" si="80"/>
        <v>32154.42</v>
      </c>
      <c r="F468" s="69">
        <f t="shared" si="81"/>
        <v>3.9</v>
      </c>
      <c r="G468" s="167" t="str">
        <f t="shared" si="82"/>
        <v>AP</v>
      </c>
      <c r="H468" s="98"/>
      <c r="I468" s="185" t="str">
        <f t="shared" si="83"/>
        <v>A</v>
      </c>
      <c r="J468" s="70">
        <f t="shared" si="84"/>
        <v>2.7606000000000002</v>
      </c>
      <c r="K468" s="70">
        <f t="shared" si="85"/>
        <v>2.5781999999999998</v>
      </c>
      <c r="L468" s="104">
        <f t="shared" si="86"/>
        <v>-0.18240000000000034</v>
      </c>
      <c r="M468" s="120">
        <f t="shared" si="87"/>
        <v>-6.6072592914583908E-2</v>
      </c>
    </row>
    <row r="469" spans="1:13" x14ac:dyDescent="0.25">
      <c r="A469" s="177" t="s">
        <v>734</v>
      </c>
      <c r="B469" s="58" t="str">
        <f t="shared" si="77"/>
        <v>OTHER INJURY, POISONING &amp; TOXIC EFFECT DIAG W MCC</v>
      </c>
      <c r="C469" s="59">
        <f t="shared" si="78"/>
        <v>11</v>
      </c>
      <c r="D469" s="59">
        <f t="shared" si="79"/>
        <v>23332.73</v>
      </c>
      <c r="E469" s="59">
        <f t="shared" si="80"/>
        <v>13671.51</v>
      </c>
      <c r="F469" s="60">
        <f t="shared" si="81"/>
        <v>2</v>
      </c>
      <c r="G469" s="166" t="str">
        <f t="shared" si="82"/>
        <v>A</v>
      </c>
      <c r="H469" s="98"/>
      <c r="I469" s="184" t="str">
        <f t="shared" si="83"/>
        <v>A</v>
      </c>
      <c r="J469" s="24">
        <f t="shared" si="84"/>
        <v>1.4716</v>
      </c>
      <c r="K469" s="24">
        <f t="shared" si="85"/>
        <v>1.3744000000000001</v>
      </c>
      <c r="L469" s="103">
        <f t="shared" si="86"/>
        <v>-9.7199999999999953E-2</v>
      </c>
      <c r="M469" s="119">
        <f t="shared" si="87"/>
        <v>-6.6050557216634928E-2</v>
      </c>
    </row>
    <row r="470" spans="1:13" x14ac:dyDescent="0.25">
      <c r="A470" s="179" t="s">
        <v>782</v>
      </c>
      <c r="B470" s="58" t="str">
        <f t="shared" si="77"/>
        <v>Level III: Neonate W Other Significant Problems</v>
      </c>
      <c r="C470" s="59">
        <f t="shared" si="78"/>
        <v>1133</v>
      </c>
      <c r="D470" s="59">
        <f t="shared" si="79"/>
        <v>4180.5600000000004</v>
      </c>
      <c r="E470" s="59">
        <f t="shared" si="80"/>
        <v>2290.66</v>
      </c>
      <c r="F470" s="60">
        <f t="shared" si="81"/>
        <v>2.2000000000000002</v>
      </c>
      <c r="G470" s="166" t="str">
        <f t="shared" si="82"/>
        <v>A</v>
      </c>
      <c r="H470" s="98"/>
      <c r="I470" s="184" t="str">
        <f t="shared" si="83"/>
        <v>A</v>
      </c>
      <c r="J470" s="24">
        <f t="shared" si="84"/>
        <v>0.26390000000000002</v>
      </c>
      <c r="K470" s="24">
        <f t="shared" si="85"/>
        <v>0.2462</v>
      </c>
      <c r="L470" s="103">
        <f t="shared" si="86"/>
        <v>-1.7700000000000021E-2</v>
      </c>
      <c r="M470" s="119">
        <f t="shared" si="87"/>
        <v>-6.7070860174308522E-2</v>
      </c>
    </row>
    <row r="471" spans="1:13" x14ac:dyDescent="0.25">
      <c r="A471" s="177" t="s">
        <v>822</v>
      </c>
      <c r="B471" s="58" t="str">
        <f t="shared" si="77"/>
        <v>SEPTIC ARTHRITIS W/O CC/MCC</v>
      </c>
      <c r="C471" s="59">
        <f t="shared" si="78"/>
        <v>6</v>
      </c>
      <c r="D471" s="59">
        <f t="shared" si="79"/>
        <v>15637.42</v>
      </c>
      <c r="E471" s="59">
        <f t="shared" si="80"/>
        <v>7272.69</v>
      </c>
      <c r="F471" s="60">
        <f t="shared" si="81"/>
        <v>3</v>
      </c>
      <c r="G471" s="166" t="str">
        <f t="shared" si="82"/>
        <v>M</v>
      </c>
      <c r="H471" s="98"/>
      <c r="I471" s="184" t="str">
        <f t="shared" si="83"/>
        <v>M</v>
      </c>
      <c r="J471" s="24">
        <f t="shared" si="84"/>
        <v>1.4187000000000001</v>
      </c>
      <c r="K471" s="24">
        <f t="shared" si="85"/>
        <v>1.3234999999999999</v>
      </c>
      <c r="L471" s="103">
        <f t="shared" si="86"/>
        <v>-9.5200000000000173E-2</v>
      </c>
      <c r="M471" s="119">
        <f t="shared" si="87"/>
        <v>-6.7103686473532223E-2</v>
      </c>
    </row>
    <row r="472" spans="1:13" x14ac:dyDescent="0.25">
      <c r="A472" s="177" t="s">
        <v>108</v>
      </c>
      <c r="B472" s="58" t="str">
        <f t="shared" si="77"/>
        <v>BILIARY TRACT PROC EXCEPT ONLY CHOLECYST W OR W/O C.D.E. W MCC</v>
      </c>
      <c r="C472" s="59">
        <f t="shared" si="78"/>
        <v>5</v>
      </c>
      <c r="D472" s="59">
        <f t="shared" si="79"/>
        <v>52203.86</v>
      </c>
      <c r="E472" s="59">
        <f t="shared" si="80"/>
        <v>16855.36</v>
      </c>
      <c r="F472" s="60">
        <f t="shared" si="81"/>
        <v>9.1999999999999993</v>
      </c>
      <c r="G472" s="166" t="str">
        <f t="shared" si="82"/>
        <v>M</v>
      </c>
      <c r="H472" s="98"/>
      <c r="I472" s="184" t="str">
        <f t="shared" si="83"/>
        <v>M</v>
      </c>
      <c r="J472" s="24">
        <f t="shared" si="84"/>
        <v>6.2152000000000003</v>
      </c>
      <c r="K472" s="24">
        <f t="shared" si="85"/>
        <v>5.7968999999999999</v>
      </c>
      <c r="L472" s="103">
        <f t="shared" si="86"/>
        <v>-0.41830000000000034</v>
      </c>
      <c r="M472" s="119">
        <f t="shared" si="87"/>
        <v>-6.7302741665594079E-2</v>
      </c>
    </row>
    <row r="473" spans="1:13" x14ac:dyDescent="0.25">
      <c r="A473" s="178" t="s">
        <v>334</v>
      </c>
      <c r="B473" s="67" t="str">
        <f t="shared" si="77"/>
        <v>OTHER MALE REPRODUCTIVE SYSTEM O.R. PROC FOR MALIGNANCY W/O CC/MCC</v>
      </c>
      <c r="C473" s="68">
        <f t="shared" si="78"/>
        <v>1</v>
      </c>
      <c r="D473" s="68">
        <f t="shared" si="79"/>
        <v>29264.86</v>
      </c>
      <c r="E473" s="68">
        <f t="shared" si="80"/>
        <v>0</v>
      </c>
      <c r="F473" s="69">
        <f t="shared" si="81"/>
        <v>1.5</v>
      </c>
      <c r="G473" s="167" t="str">
        <f t="shared" si="82"/>
        <v>M</v>
      </c>
      <c r="H473" s="98"/>
      <c r="I473" s="185" t="str">
        <f t="shared" si="83"/>
        <v>M</v>
      </c>
      <c r="J473" s="70">
        <f t="shared" si="84"/>
        <v>2.2473000000000001</v>
      </c>
      <c r="K473" s="70">
        <f t="shared" si="85"/>
        <v>2.0958000000000001</v>
      </c>
      <c r="L473" s="104">
        <f t="shared" si="86"/>
        <v>-0.15149999999999997</v>
      </c>
      <c r="M473" s="120">
        <f t="shared" si="87"/>
        <v>-6.741423040982511E-2</v>
      </c>
    </row>
    <row r="474" spans="1:13" x14ac:dyDescent="0.25">
      <c r="A474" s="177" t="s">
        <v>344</v>
      </c>
      <c r="B474" s="58" t="str">
        <f t="shared" si="77"/>
        <v>OTHER MALE REPRODUCTIVE SYSTEM DIAGNOSES W CC/MCC</v>
      </c>
      <c r="C474" s="59">
        <f t="shared" si="78"/>
        <v>0</v>
      </c>
      <c r="D474" s="59">
        <f t="shared" si="79"/>
        <v>0</v>
      </c>
      <c r="E474" s="59">
        <f t="shared" si="80"/>
        <v>0</v>
      </c>
      <c r="F474" s="60">
        <f t="shared" si="81"/>
        <v>3.3</v>
      </c>
      <c r="G474" s="166" t="str">
        <f t="shared" si="82"/>
        <v>M</v>
      </c>
      <c r="H474" s="98"/>
      <c r="I474" s="184" t="str">
        <f t="shared" si="83"/>
        <v>M</v>
      </c>
      <c r="J474" s="24">
        <f t="shared" si="84"/>
        <v>1.6623000000000001</v>
      </c>
      <c r="K474" s="24">
        <f t="shared" si="85"/>
        <v>1.5499000000000001</v>
      </c>
      <c r="L474" s="103">
        <f t="shared" si="86"/>
        <v>-0.11240000000000006</v>
      </c>
      <c r="M474" s="119">
        <f t="shared" si="87"/>
        <v>-6.7617156951212204E-2</v>
      </c>
    </row>
    <row r="475" spans="1:13" x14ac:dyDescent="0.25">
      <c r="A475" s="177" t="s">
        <v>495</v>
      </c>
      <c r="B475" s="58" t="str">
        <f t="shared" si="77"/>
        <v>MASTECTOMY FOR MALIGNANCY W/O CC/MCC</v>
      </c>
      <c r="C475" s="59">
        <f t="shared" si="78"/>
        <v>12</v>
      </c>
      <c r="D475" s="59">
        <f t="shared" si="79"/>
        <v>36902.47</v>
      </c>
      <c r="E475" s="59">
        <f t="shared" si="80"/>
        <v>20832.88</v>
      </c>
      <c r="F475" s="60">
        <f t="shared" si="81"/>
        <v>1.1000000000000001</v>
      </c>
      <c r="G475" s="166" t="str">
        <f t="shared" si="82"/>
        <v>AO</v>
      </c>
      <c r="H475" s="98"/>
      <c r="I475" s="184" t="str">
        <f t="shared" si="83"/>
        <v>A</v>
      </c>
      <c r="J475" s="24">
        <f t="shared" si="84"/>
        <v>1.9830000000000001</v>
      </c>
      <c r="K475" s="24">
        <f t="shared" si="85"/>
        <v>1.8485</v>
      </c>
      <c r="L475" s="103">
        <f t="shared" si="86"/>
        <v>-0.13450000000000006</v>
      </c>
      <c r="M475" s="119">
        <f t="shared" si="87"/>
        <v>-6.7826525466464976E-2</v>
      </c>
    </row>
    <row r="476" spans="1:13" x14ac:dyDescent="0.25">
      <c r="A476" s="177" t="s">
        <v>574</v>
      </c>
      <c r="B476" s="58" t="str">
        <f t="shared" si="77"/>
        <v>MINOR SMALL &amp; LARGE BOWEL PROCEDURES W/O CC/MCC</v>
      </c>
      <c r="C476" s="59">
        <f t="shared" si="78"/>
        <v>28</v>
      </c>
      <c r="D476" s="59">
        <f t="shared" si="79"/>
        <v>18179.59</v>
      </c>
      <c r="E476" s="59">
        <f t="shared" si="80"/>
        <v>6252.16</v>
      </c>
      <c r="F476" s="60">
        <f t="shared" si="81"/>
        <v>2.8</v>
      </c>
      <c r="G476" s="166" t="str">
        <f t="shared" si="82"/>
        <v>A</v>
      </c>
      <c r="H476" s="98"/>
      <c r="I476" s="184" t="str">
        <f t="shared" si="83"/>
        <v>A</v>
      </c>
      <c r="J476" s="24">
        <f t="shared" si="84"/>
        <v>1.1500999999999999</v>
      </c>
      <c r="K476" s="24">
        <f t="shared" si="85"/>
        <v>1.0708</v>
      </c>
      <c r="L476" s="103">
        <f t="shared" si="86"/>
        <v>-7.9299999999999926E-2</v>
      </c>
      <c r="M476" s="119">
        <f t="shared" si="87"/>
        <v>-6.8950526041213753E-2</v>
      </c>
    </row>
    <row r="477" spans="1:13" x14ac:dyDescent="0.25">
      <c r="A477" s="177" t="s">
        <v>796</v>
      </c>
      <c r="B477" s="58" t="str">
        <f t="shared" si="77"/>
        <v>VEIN LIGATION &amp; STRIPPING</v>
      </c>
      <c r="C477" s="59">
        <f t="shared" si="78"/>
        <v>5</v>
      </c>
      <c r="D477" s="59">
        <f t="shared" si="79"/>
        <v>40403.61</v>
      </c>
      <c r="E477" s="59">
        <f t="shared" si="80"/>
        <v>13710.73</v>
      </c>
      <c r="F477" s="60">
        <f t="shared" si="81"/>
        <v>4.2</v>
      </c>
      <c r="G477" s="166" t="str">
        <f t="shared" si="82"/>
        <v>M</v>
      </c>
      <c r="H477" s="98"/>
      <c r="I477" s="184" t="str">
        <f t="shared" si="83"/>
        <v>M</v>
      </c>
      <c r="J477" s="24">
        <f t="shared" si="84"/>
        <v>3.6817000000000002</v>
      </c>
      <c r="K477" s="24">
        <f t="shared" si="85"/>
        <v>3.4268999999999998</v>
      </c>
      <c r="L477" s="103">
        <f t="shared" si="86"/>
        <v>-0.25480000000000036</v>
      </c>
      <c r="M477" s="119">
        <f t="shared" si="87"/>
        <v>-6.9207159735991619E-2</v>
      </c>
    </row>
    <row r="478" spans="1:13" x14ac:dyDescent="0.25">
      <c r="A478" s="178" t="s">
        <v>545</v>
      </c>
      <c r="B478" s="67" t="str">
        <f t="shared" si="77"/>
        <v>PROSTATECTOMY W CC</v>
      </c>
      <c r="C478" s="68">
        <f t="shared" si="78"/>
        <v>3</v>
      </c>
      <c r="D478" s="68">
        <f t="shared" si="79"/>
        <v>36404.21</v>
      </c>
      <c r="E478" s="68">
        <f t="shared" si="80"/>
        <v>22510.35</v>
      </c>
      <c r="F478" s="69">
        <f t="shared" si="81"/>
        <v>4.2</v>
      </c>
      <c r="G478" s="167" t="str">
        <f t="shared" si="82"/>
        <v>M</v>
      </c>
      <c r="H478" s="98"/>
      <c r="I478" s="185" t="str">
        <f t="shared" si="83"/>
        <v>M</v>
      </c>
      <c r="J478" s="70">
        <f t="shared" si="84"/>
        <v>2.7404000000000002</v>
      </c>
      <c r="K478" s="70">
        <f t="shared" si="85"/>
        <v>2.5486</v>
      </c>
      <c r="L478" s="104">
        <f t="shared" si="86"/>
        <v>-0.19180000000000019</v>
      </c>
      <c r="M478" s="120">
        <f t="shared" si="87"/>
        <v>-6.9989782513501742E-2</v>
      </c>
    </row>
    <row r="479" spans="1:13" x14ac:dyDescent="0.25">
      <c r="A479" s="177" t="s">
        <v>134</v>
      </c>
      <c r="B479" s="58" t="str">
        <f t="shared" si="77"/>
        <v>MALIGNANCY OF HEPATOBILIARY SYSTEM OR PANCREAS W MCC</v>
      </c>
      <c r="C479" s="59">
        <f t="shared" si="78"/>
        <v>37</v>
      </c>
      <c r="D479" s="59">
        <f t="shared" si="79"/>
        <v>29661.9</v>
      </c>
      <c r="E479" s="59">
        <f t="shared" si="80"/>
        <v>17032.45</v>
      </c>
      <c r="F479" s="60">
        <f t="shared" si="81"/>
        <v>5.0999999999999996</v>
      </c>
      <c r="G479" s="166" t="str">
        <f t="shared" si="82"/>
        <v>A</v>
      </c>
      <c r="H479" s="98"/>
      <c r="I479" s="184" t="str">
        <f t="shared" si="83"/>
        <v>A</v>
      </c>
      <c r="J479" s="24">
        <f t="shared" si="84"/>
        <v>1.8787</v>
      </c>
      <c r="K479" s="24">
        <f t="shared" si="85"/>
        <v>1.7472000000000001</v>
      </c>
      <c r="L479" s="103">
        <f t="shared" si="86"/>
        <v>-0.13149999999999995</v>
      </c>
      <c r="M479" s="119">
        <f t="shared" si="87"/>
        <v>-6.9995209453345364E-2</v>
      </c>
    </row>
    <row r="480" spans="1:13" x14ac:dyDescent="0.25">
      <c r="A480" s="177" t="s">
        <v>731</v>
      </c>
      <c r="B480" s="58" t="str">
        <f t="shared" si="77"/>
        <v>COMPLICATIONS OF TREATMENT W MCC</v>
      </c>
      <c r="C480" s="59">
        <f t="shared" si="78"/>
        <v>30</v>
      </c>
      <c r="D480" s="59">
        <f t="shared" si="79"/>
        <v>24763.74</v>
      </c>
      <c r="E480" s="59">
        <f t="shared" si="80"/>
        <v>16736.38</v>
      </c>
      <c r="F480" s="60">
        <f t="shared" si="81"/>
        <v>3.8</v>
      </c>
      <c r="G480" s="166" t="str">
        <f t="shared" si="82"/>
        <v>A</v>
      </c>
      <c r="H480" s="98"/>
      <c r="I480" s="184" t="str">
        <f t="shared" si="83"/>
        <v>A</v>
      </c>
      <c r="J480" s="24">
        <f t="shared" si="84"/>
        <v>1.5721000000000001</v>
      </c>
      <c r="K480" s="24">
        <f t="shared" si="85"/>
        <v>1.4585999999999999</v>
      </c>
      <c r="L480" s="103">
        <f t="shared" si="86"/>
        <v>-0.11350000000000016</v>
      </c>
      <c r="M480" s="119">
        <f t="shared" si="87"/>
        <v>-7.2196425163793751E-2</v>
      </c>
    </row>
    <row r="481" spans="1:13" x14ac:dyDescent="0.25">
      <c r="A481" s="177" t="s">
        <v>552</v>
      </c>
      <c r="B481" s="58" t="str">
        <f t="shared" si="77"/>
        <v>OTHER KIDNEY &amp; URINARY TRACT PROCEDURES W MCC</v>
      </c>
      <c r="C481" s="59">
        <f t="shared" si="78"/>
        <v>34</v>
      </c>
      <c r="D481" s="59">
        <f t="shared" si="79"/>
        <v>69957.91</v>
      </c>
      <c r="E481" s="59">
        <f t="shared" si="80"/>
        <v>42699.33</v>
      </c>
      <c r="F481" s="60">
        <f t="shared" si="81"/>
        <v>8.1</v>
      </c>
      <c r="G481" s="166" t="str">
        <f t="shared" si="82"/>
        <v>A</v>
      </c>
      <c r="H481" s="98"/>
      <c r="I481" s="184" t="str">
        <f t="shared" si="83"/>
        <v>A</v>
      </c>
      <c r="J481" s="24">
        <f t="shared" si="84"/>
        <v>4.2160000000000002</v>
      </c>
      <c r="K481" s="24">
        <f t="shared" si="85"/>
        <v>3.9110999999999998</v>
      </c>
      <c r="L481" s="103">
        <f t="shared" si="86"/>
        <v>-0.30490000000000039</v>
      </c>
      <c r="M481" s="119">
        <f t="shared" si="87"/>
        <v>-7.2319734345351133E-2</v>
      </c>
    </row>
    <row r="482" spans="1:13" x14ac:dyDescent="0.25">
      <c r="A482" s="177" t="s">
        <v>708</v>
      </c>
      <c r="B482" s="58" t="str">
        <f t="shared" si="77"/>
        <v>PSYCHOSES</v>
      </c>
      <c r="C482" s="59">
        <f t="shared" si="78"/>
        <v>2602</v>
      </c>
      <c r="D482" s="59">
        <f t="shared" si="79"/>
        <v>12181.69</v>
      </c>
      <c r="E482" s="59">
        <f t="shared" si="80"/>
        <v>6715.86</v>
      </c>
      <c r="F482" s="60">
        <f t="shared" si="81"/>
        <v>5.8</v>
      </c>
      <c r="G482" s="166" t="str">
        <f t="shared" si="82"/>
        <v>A</v>
      </c>
      <c r="H482" s="98"/>
      <c r="I482" s="184" t="str">
        <f t="shared" si="83"/>
        <v>A</v>
      </c>
      <c r="J482" s="24">
        <f t="shared" si="84"/>
        <v>0.7742</v>
      </c>
      <c r="K482" s="24">
        <f t="shared" si="85"/>
        <v>0.71760000000000002</v>
      </c>
      <c r="L482" s="103">
        <f t="shared" si="86"/>
        <v>-5.6599999999999984E-2</v>
      </c>
      <c r="M482" s="119">
        <f t="shared" si="87"/>
        <v>-7.3107724102299126E-2</v>
      </c>
    </row>
    <row r="483" spans="1:13" x14ac:dyDescent="0.25">
      <c r="A483" s="178" t="s">
        <v>629</v>
      </c>
      <c r="B483" s="67" t="str">
        <f t="shared" si="77"/>
        <v>ABORTION W D&amp;C, ASPIRATION CURETTAGE OR HYSTEROTOMY</v>
      </c>
      <c r="C483" s="68">
        <f t="shared" si="78"/>
        <v>24</v>
      </c>
      <c r="D483" s="68">
        <f t="shared" si="79"/>
        <v>13620.55</v>
      </c>
      <c r="E483" s="68">
        <f t="shared" si="80"/>
        <v>9169.83</v>
      </c>
      <c r="F483" s="69">
        <f t="shared" si="81"/>
        <v>1.4</v>
      </c>
      <c r="G483" s="167" t="str">
        <f t="shared" si="82"/>
        <v>A</v>
      </c>
      <c r="H483" s="98"/>
      <c r="I483" s="185" t="str">
        <f t="shared" si="83"/>
        <v>A</v>
      </c>
      <c r="J483" s="70">
        <f t="shared" si="84"/>
        <v>0.86570000000000003</v>
      </c>
      <c r="K483" s="70">
        <f t="shared" si="85"/>
        <v>0.80220000000000002</v>
      </c>
      <c r="L483" s="104">
        <f t="shared" si="86"/>
        <v>-6.3500000000000001E-2</v>
      </c>
      <c r="M483" s="120">
        <f t="shared" si="87"/>
        <v>-7.335104539678873E-2</v>
      </c>
    </row>
    <row r="484" spans="1:13" x14ac:dyDescent="0.25">
      <c r="A484" s="177" t="s">
        <v>374</v>
      </c>
      <c r="B484" s="58" t="str">
        <f t="shared" si="77"/>
        <v>NON-BACTERIAL INFECT OF NERVOUS SYS EXC VIRAL MENINGITIS W/O CC/MCC</v>
      </c>
      <c r="C484" s="59">
        <f t="shared" si="78"/>
        <v>26</v>
      </c>
      <c r="D484" s="59">
        <f t="shared" si="79"/>
        <v>15113.59</v>
      </c>
      <c r="E484" s="59">
        <f t="shared" si="80"/>
        <v>8545.35</v>
      </c>
      <c r="F484" s="60">
        <f t="shared" si="81"/>
        <v>2.2000000000000002</v>
      </c>
      <c r="G484" s="166" t="str">
        <f t="shared" si="82"/>
        <v>A</v>
      </c>
      <c r="H484" s="98"/>
      <c r="I484" s="184" t="str">
        <f t="shared" si="83"/>
        <v>A</v>
      </c>
      <c r="J484" s="24">
        <f t="shared" si="84"/>
        <v>0.96079999999999999</v>
      </c>
      <c r="K484" s="24">
        <f t="shared" si="85"/>
        <v>0.8901</v>
      </c>
      <c r="L484" s="103">
        <f t="shared" si="86"/>
        <v>-7.0699999999999985E-2</v>
      </c>
      <c r="M484" s="119">
        <f t="shared" si="87"/>
        <v>-7.3584512905911725E-2</v>
      </c>
    </row>
    <row r="485" spans="1:13" x14ac:dyDescent="0.25">
      <c r="A485" s="177" t="s">
        <v>179</v>
      </c>
      <c r="B485" s="58" t="str">
        <f t="shared" si="77"/>
        <v>AMPUTATION FOR MUSCULOSKELETAL SYS &amp; CONN TISSUE DIS W CC</v>
      </c>
      <c r="C485" s="59">
        <f t="shared" si="78"/>
        <v>26</v>
      </c>
      <c r="D485" s="59">
        <f t="shared" si="79"/>
        <v>39319.94</v>
      </c>
      <c r="E485" s="59">
        <f t="shared" si="80"/>
        <v>18078.599999999999</v>
      </c>
      <c r="F485" s="60">
        <f t="shared" si="81"/>
        <v>6.4</v>
      </c>
      <c r="G485" s="166" t="str">
        <f t="shared" si="82"/>
        <v>A</v>
      </c>
      <c r="H485" s="98"/>
      <c r="I485" s="184" t="str">
        <f t="shared" si="83"/>
        <v>A</v>
      </c>
      <c r="J485" s="24">
        <f t="shared" si="84"/>
        <v>2.5003000000000002</v>
      </c>
      <c r="K485" s="24">
        <f t="shared" si="85"/>
        <v>2.3159999999999998</v>
      </c>
      <c r="L485" s="103">
        <f t="shared" si="86"/>
        <v>-0.18430000000000035</v>
      </c>
      <c r="M485" s="119">
        <f t="shared" si="87"/>
        <v>-7.3711154661440764E-2</v>
      </c>
    </row>
    <row r="486" spans="1:13" x14ac:dyDescent="0.25">
      <c r="A486" s="177" t="s">
        <v>850</v>
      </c>
      <c r="B486" s="58" t="str">
        <f t="shared" si="77"/>
        <v>RECTAL RESECTION W CC</v>
      </c>
      <c r="C486" s="59">
        <f t="shared" si="78"/>
        <v>4</v>
      </c>
      <c r="D486" s="59">
        <f t="shared" si="79"/>
        <v>44038.92</v>
      </c>
      <c r="E486" s="59">
        <f t="shared" si="80"/>
        <v>17982.59</v>
      </c>
      <c r="F486" s="60">
        <f t="shared" si="81"/>
        <v>4.4000000000000004</v>
      </c>
      <c r="G486" s="166" t="str">
        <f t="shared" si="82"/>
        <v>M</v>
      </c>
      <c r="H486" s="98"/>
      <c r="I486" s="184" t="str">
        <f t="shared" si="83"/>
        <v>A</v>
      </c>
      <c r="J486" s="24">
        <f t="shared" si="84"/>
        <v>2.9832999999999998</v>
      </c>
      <c r="K486" s="24">
        <f t="shared" si="85"/>
        <v>2.7616000000000001</v>
      </c>
      <c r="L486" s="103">
        <f t="shared" si="86"/>
        <v>-0.22169999999999979</v>
      </c>
      <c r="M486" s="119">
        <f t="shared" si="87"/>
        <v>-7.4313679482452252E-2</v>
      </c>
    </row>
    <row r="487" spans="1:13" x14ac:dyDescent="0.25">
      <c r="A487" s="177" t="s">
        <v>544</v>
      </c>
      <c r="B487" s="58" t="str">
        <f t="shared" si="77"/>
        <v>PROSTATECTOMY W MCC</v>
      </c>
      <c r="C487" s="59">
        <f t="shared" si="78"/>
        <v>2</v>
      </c>
      <c r="D487" s="59">
        <f t="shared" si="79"/>
        <v>82343.53</v>
      </c>
      <c r="E487" s="59">
        <f t="shared" si="80"/>
        <v>43129.23</v>
      </c>
      <c r="F487" s="60">
        <f t="shared" si="81"/>
        <v>8.1999999999999993</v>
      </c>
      <c r="G487" s="166" t="str">
        <f t="shared" si="82"/>
        <v>M</v>
      </c>
      <c r="H487" s="98"/>
      <c r="I487" s="184" t="str">
        <f t="shared" si="83"/>
        <v>M</v>
      </c>
      <c r="J487" s="24">
        <f t="shared" si="84"/>
        <v>4.9207000000000001</v>
      </c>
      <c r="K487" s="24">
        <f t="shared" si="85"/>
        <v>4.5537000000000001</v>
      </c>
      <c r="L487" s="103">
        <f t="shared" si="86"/>
        <v>-0.36699999999999999</v>
      </c>
      <c r="M487" s="119">
        <f t="shared" si="87"/>
        <v>-7.4582884548946279E-2</v>
      </c>
    </row>
    <row r="488" spans="1:13" x14ac:dyDescent="0.25">
      <c r="A488" s="178" t="s">
        <v>603</v>
      </c>
      <c r="B488" s="67" t="str">
        <f t="shared" si="77"/>
        <v>UTERINE,ADNEXA PROC FOR NON-OVARIAN/ADNEXAL MALIG W MCC</v>
      </c>
      <c r="C488" s="68">
        <f t="shared" si="78"/>
        <v>4</v>
      </c>
      <c r="D488" s="68">
        <f t="shared" si="79"/>
        <v>35497.019999999997</v>
      </c>
      <c r="E488" s="68">
        <f t="shared" si="80"/>
        <v>6800.29</v>
      </c>
      <c r="F488" s="69">
        <f t="shared" si="81"/>
        <v>6.6</v>
      </c>
      <c r="G488" s="167" t="str">
        <f t="shared" si="82"/>
        <v>M</v>
      </c>
      <c r="H488" s="98"/>
      <c r="I488" s="185" t="str">
        <f t="shared" si="83"/>
        <v>M</v>
      </c>
      <c r="J488" s="70">
        <f t="shared" si="84"/>
        <v>5.5785</v>
      </c>
      <c r="K488" s="70">
        <f t="shared" si="85"/>
        <v>5.1539999999999999</v>
      </c>
      <c r="L488" s="104">
        <f t="shared" si="86"/>
        <v>-0.4245000000000001</v>
      </c>
      <c r="M488" s="120">
        <f t="shared" si="87"/>
        <v>-7.6095724657165922E-2</v>
      </c>
    </row>
    <row r="489" spans="1:13" x14ac:dyDescent="0.25">
      <c r="A489" s="177" t="s">
        <v>71</v>
      </c>
      <c r="B489" s="58" t="str">
        <f t="shared" si="77"/>
        <v>HAND OR WRIST PROC, EXCEPT MAJOR THUMB OR JOINT PROC W/O CC/MCC</v>
      </c>
      <c r="C489" s="59">
        <f t="shared" si="78"/>
        <v>20</v>
      </c>
      <c r="D489" s="59">
        <f t="shared" si="79"/>
        <v>17210.490000000002</v>
      </c>
      <c r="E489" s="59">
        <f t="shared" si="80"/>
        <v>5944.51</v>
      </c>
      <c r="F489" s="60">
        <f t="shared" si="81"/>
        <v>2.2000000000000002</v>
      </c>
      <c r="G489" s="166" t="str">
        <f t="shared" si="82"/>
        <v>A</v>
      </c>
      <c r="H489" s="98"/>
      <c r="I489" s="184" t="str">
        <f t="shared" si="83"/>
        <v>M</v>
      </c>
      <c r="J489" s="24">
        <f t="shared" si="84"/>
        <v>1.0980000000000001</v>
      </c>
      <c r="K489" s="24">
        <f t="shared" si="85"/>
        <v>1.0137</v>
      </c>
      <c r="L489" s="103">
        <f t="shared" si="86"/>
        <v>-8.4300000000000042E-2</v>
      </c>
      <c r="M489" s="119">
        <f t="shared" si="87"/>
        <v>-7.6775956284153041E-2</v>
      </c>
    </row>
    <row r="490" spans="1:13" x14ac:dyDescent="0.25">
      <c r="A490" s="177" t="s">
        <v>828</v>
      </c>
      <c r="B490" s="58" t="str">
        <f t="shared" si="77"/>
        <v>SIGNS &amp; SYMPTOMS OF MUSCULOSKELETAL SYSTEM &amp; CONN TISSUE W/O MCC</v>
      </c>
      <c r="C490" s="59">
        <f t="shared" si="78"/>
        <v>45</v>
      </c>
      <c r="D490" s="59">
        <f t="shared" si="79"/>
        <v>13472.71</v>
      </c>
      <c r="E490" s="59">
        <f t="shared" si="80"/>
        <v>7172.09</v>
      </c>
      <c r="F490" s="60">
        <f t="shared" si="81"/>
        <v>2.6</v>
      </c>
      <c r="G490" s="166" t="str">
        <f t="shared" si="82"/>
        <v>A</v>
      </c>
      <c r="H490" s="98"/>
      <c r="I490" s="184" t="str">
        <f t="shared" si="83"/>
        <v>A</v>
      </c>
      <c r="J490" s="24">
        <f t="shared" si="84"/>
        <v>0.85980000000000001</v>
      </c>
      <c r="K490" s="24">
        <f t="shared" si="85"/>
        <v>0.79359999999999997</v>
      </c>
      <c r="L490" s="103">
        <f t="shared" si="86"/>
        <v>-6.6200000000000037E-2</v>
      </c>
      <c r="M490" s="119">
        <f t="shared" si="87"/>
        <v>-7.6994649918585761E-2</v>
      </c>
    </row>
    <row r="491" spans="1:13" x14ac:dyDescent="0.25">
      <c r="A491" s="177" t="s">
        <v>860</v>
      </c>
      <c r="B491" s="58" t="str">
        <f t="shared" si="77"/>
        <v>APPENDECTOMY W/O COMPLICATED PRINCIPAL DIAG W/O CC/MCC</v>
      </c>
      <c r="C491" s="59">
        <f t="shared" si="78"/>
        <v>112</v>
      </c>
      <c r="D491" s="59">
        <f t="shared" si="79"/>
        <v>20929.23</v>
      </c>
      <c r="E491" s="59">
        <f t="shared" si="80"/>
        <v>7862.81</v>
      </c>
      <c r="F491" s="60">
        <f t="shared" si="81"/>
        <v>1.5</v>
      </c>
      <c r="G491" s="166" t="str">
        <f t="shared" si="82"/>
        <v>A</v>
      </c>
      <c r="H491" s="98"/>
      <c r="I491" s="184" t="str">
        <f t="shared" si="83"/>
        <v>A</v>
      </c>
      <c r="J491" s="24">
        <f t="shared" si="84"/>
        <v>1.3362000000000001</v>
      </c>
      <c r="K491" s="24">
        <f t="shared" si="85"/>
        <v>1.2326999999999999</v>
      </c>
      <c r="L491" s="103">
        <f t="shared" si="86"/>
        <v>-0.10350000000000015</v>
      </c>
      <c r="M491" s="119">
        <f t="shared" si="87"/>
        <v>-7.7458464301751337E-2</v>
      </c>
    </row>
    <row r="492" spans="1:13" x14ac:dyDescent="0.25">
      <c r="A492" s="177" t="s">
        <v>169</v>
      </c>
      <c r="B492" s="58" t="str">
        <f t="shared" si="77"/>
        <v>REVISION OF HIP OR KNEE REPLACEMENT W MCC</v>
      </c>
      <c r="C492" s="59">
        <f t="shared" si="78"/>
        <v>4</v>
      </c>
      <c r="D492" s="59">
        <f t="shared" si="79"/>
        <v>103390.39999999999</v>
      </c>
      <c r="E492" s="59">
        <f t="shared" si="80"/>
        <v>31993.17</v>
      </c>
      <c r="F492" s="60">
        <f t="shared" si="81"/>
        <v>6.6</v>
      </c>
      <c r="G492" s="166" t="str">
        <f t="shared" si="82"/>
        <v>M</v>
      </c>
      <c r="H492" s="98"/>
      <c r="I492" s="184" t="str">
        <f t="shared" si="83"/>
        <v>M</v>
      </c>
      <c r="J492" s="24">
        <f t="shared" si="84"/>
        <v>7.9424000000000001</v>
      </c>
      <c r="K492" s="24">
        <f t="shared" si="85"/>
        <v>7.3250000000000002</v>
      </c>
      <c r="L492" s="103">
        <f t="shared" si="86"/>
        <v>-0.61739999999999995</v>
      </c>
      <c r="M492" s="119">
        <f t="shared" si="87"/>
        <v>-7.7734689766317477E-2</v>
      </c>
    </row>
    <row r="493" spans="1:13" x14ac:dyDescent="0.25">
      <c r="A493" s="178" t="s">
        <v>820</v>
      </c>
      <c r="B493" s="67" t="str">
        <f t="shared" si="77"/>
        <v>SEPTIC ARTHRITIS W MCC</v>
      </c>
      <c r="C493" s="68">
        <f t="shared" si="78"/>
        <v>5</v>
      </c>
      <c r="D493" s="68">
        <f t="shared" si="79"/>
        <v>46920.39</v>
      </c>
      <c r="E493" s="68">
        <f t="shared" si="80"/>
        <v>29264.79</v>
      </c>
      <c r="F493" s="69">
        <f t="shared" si="81"/>
        <v>6.1</v>
      </c>
      <c r="G493" s="167" t="str">
        <f t="shared" si="82"/>
        <v>M</v>
      </c>
      <c r="H493" s="98"/>
      <c r="I493" s="185" t="str">
        <f t="shared" si="83"/>
        <v>M</v>
      </c>
      <c r="J493" s="70">
        <f t="shared" si="84"/>
        <v>3.2111000000000001</v>
      </c>
      <c r="K493" s="70">
        <f t="shared" si="85"/>
        <v>2.9613999999999998</v>
      </c>
      <c r="L493" s="104">
        <f t="shared" si="86"/>
        <v>-0.24970000000000026</v>
      </c>
      <c r="M493" s="120">
        <f t="shared" si="87"/>
        <v>-7.7761514745725846E-2</v>
      </c>
    </row>
    <row r="494" spans="1:13" x14ac:dyDescent="0.25">
      <c r="A494" s="177" t="s">
        <v>422</v>
      </c>
      <c r="B494" s="58" t="str">
        <f t="shared" si="77"/>
        <v>OTHER RESP SYSTEM O.R. PROCEDURES W MCC</v>
      </c>
      <c r="C494" s="59">
        <f t="shared" si="78"/>
        <v>117</v>
      </c>
      <c r="D494" s="59">
        <f t="shared" si="79"/>
        <v>62586.93</v>
      </c>
      <c r="E494" s="59">
        <f t="shared" si="80"/>
        <v>38578.53</v>
      </c>
      <c r="F494" s="60">
        <f t="shared" si="81"/>
        <v>7.7</v>
      </c>
      <c r="G494" s="166" t="str">
        <f t="shared" si="82"/>
        <v>A</v>
      </c>
      <c r="H494" s="98"/>
      <c r="I494" s="184" t="str">
        <f t="shared" si="83"/>
        <v>A</v>
      </c>
      <c r="J494" s="24">
        <f t="shared" si="84"/>
        <v>3.6429999999999998</v>
      </c>
      <c r="K494" s="24">
        <f t="shared" si="85"/>
        <v>3.3574000000000002</v>
      </c>
      <c r="L494" s="103">
        <f t="shared" si="86"/>
        <v>-0.28559999999999963</v>
      </c>
      <c r="M494" s="119">
        <f t="shared" si="87"/>
        <v>-7.8396925610760268E-2</v>
      </c>
    </row>
    <row r="495" spans="1:13" x14ac:dyDescent="0.25">
      <c r="A495" s="179" t="s">
        <v>335</v>
      </c>
      <c r="B495" s="58" t="str">
        <f t="shared" si="77"/>
        <v>OTHER MALE REPRODUCTIVE SYSTEM O.R. PROC EXC MALIGNANCY W CC/MCC</v>
      </c>
      <c r="C495" s="59">
        <f t="shared" si="78"/>
        <v>7</v>
      </c>
      <c r="D495" s="59">
        <f t="shared" si="79"/>
        <v>33947.19</v>
      </c>
      <c r="E495" s="59">
        <f t="shared" si="80"/>
        <v>18394.87</v>
      </c>
      <c r="F495" s="60">
        <f t="shared" si="81"/>
        <v>4.2</v>
      </c>
      <c r="G495" s="166" t="str">
        <f t="shared" si="82"/>
        <v>M</v>
      </c>
      <c r="H495" s="98"/>
      <c r="I495" s="184" t="str">
        <f t="shared" si="83"/>
        <v>M</v>
      </c>
      <c r="J495" s="24">
        <f t="shared" si="84"/>
        <v>3.0390000000000001</v>
      </c>
      <c r="K495" s="24">
        <f t="shared" si="85"/>
        <v>2.7995999999999999</v>
      </c>
      <c r="L495" s="103">
        <f t="shared" si="86"/>
        <v>-0.23940000000000028</v>
      </c>
      <c r="M495" s="119">
        <f t="shared" si="87"/>
        <v>-7.8775913129318947E-2</v>
      </c>
    </row>
    <row r="496" spans="1:13" x14ac:dyDescent="0.25">
      <c r="A496" s="177" t="s">
        <v>368</v>
      </c>
      <c r="B496" s="58" t="str">
        <f t="shared" si="77"/>
        <v>OTHER DISORDERS OF NERVOUS SYSTEM W/O CC/MCC</v>
      </c>
      <c r="C496" s="59">
        <f t="shared" si="78"/>
        <v>62</v>
      </c>
      <c r="D496" s="59">
        <f t="shared" si="79"/>
        <v>12483.69</v>
      </c>
      <c r="E496" s="59">
        <f t="shared" si="80"/>
        <v>7592.6</v>
      </c>
      <c r="F496" s="60">
        <f t="shared" si="81"/>
        <v>1.7</v>
      </c>
      <c r="G496" s="166" t="str">
        <f t="shared" si="82"/>
        <v>A</v>
      </c>
      <c r="H496" s="98"/>
      <c r="I496" s="184" t="str">
        <f t="shared" si="83"/>
        <v>A</v>
      </c>
      <c r="J496" s="24">
        <f t="shared" si="84"/>
        <v>0.79830000000000001</v>
      </c>
      <c r="K496" s="24">
        <f t="shared" si="85"/>
        <v>0.73529999999999995</v>
      </c>
      <c r="L496" s="103">
        <f t="shared" si="86"/>
        <v>-6.3000000000000056E-2</v>
      </c>
      <c r="M496" s="119">
        <f t="shared" si="87"/>
        <v>-7.8917700112739644E-2</v>
      </c>
    </row>
    <row r="497" spans="1:13" x14ac:dyDescent="0.25">
      <c r="A497" s="177" t="s">
        <v>398</v>
      </c>
      <c r="B497" s="58" t="str">
        <f t="shared" si="77"/>
        <v>SINUS &amp; MASTOID PROCEDURES W CC/MCC</v>
      </c>
      <c r="C497" s="59">
        <f t="shared" si="78"/>
        <v>6</v>
      </c>
      <c r="D497" s="59">
        <f t="shared" si="79"/>
        <v>27164.47</v>
      </c>
      <c r="E497" s="59">
        <f t="shared" si="80"/>
        <v>8646.6299999999992</v>
      </c>
      <c r="F497" s="60">
        <f t="shared" si="81"/>
        <v>4.4000000000000004</v>
      </c>
      <c r="G497" s="166" t="str">
        <f t="shared" si="82"/>
        <v>M</v>
      </c>
      <c r="H497" s="98"/>
      <c r="I497" s="184" t="str">
        <f t="shared" si="83"/>
        <v>M</v>
      </c>
      <c r="J497" s="24">
        <f t="shared" si="84"/>
        <v>3.5775000000000001</v>
      </c>
      <c r="K497" s="24">
        <f t="shared" si="85"/>
        <v>3.2923</v>
      </c>
      <c r="L497" s="103">
        <f t="shared" si="86"/>
        <v>-0.28520000000000012</v>
      </c>
      <c r="M497" s="119">
        <f t="shared" si="87"/>
        <v>-7.9720475192173332E-2</v>
      </c>
    </row>
    <row r="498" spans="1:13" x14ac:dyDescent="0.25">
      <c r="A498" s="178" t="s">
        <v>598</v>
      </c>
      <c r="B498" s="67" t="str">
        <f t="shared" si="77"/>
        <v>DIGESTIVE MALIGNANCY W MCC</v>
      </c>
      <c r="C498" s="68">
        <f t="shared" si="78"/>
        <v>29</v>
      </c>
      <c r="D498" s="68">
        <f t="shared" si="79"/>
        <v>37254.32</v>
      </c>
      <c r="E498" s="68">
        <f t="shared" si="80"/>
        <v>22428.14</v>
      </c>
      <c r="F498" s="69">
        <f t="shared" si="81"/>
        <v>5.2</v>
      </c>
      <c r="G498" s="167" t="str">
        <f t="shared" si="82"/>
        <v>A</v>
      </c>
      <c r="H498" s="98"/>
      <c r="I498" s="185" t="str">
        <f t="shared" si="83"/>
        <v>A</v>
      </c>
      <c r="J498" s="70">
        <f t="shared" si="84"/>
        <v>2.3855</v>
      </c>
      <c r="K498" s="70">
        <f t="shared" si="85"/>
        <v>2.1943999999999999</v>
      </c>
      <c r="L498" s="104">
        <f t="shared" si="86"/>
        <v>-0.19110000000000005</v>
      </c>
      <c r="M498" s="120">
        <f t="shared" si="87"/>
        <v>-8.0108991825613096E-2</v>
      </c>
    </row>
    <row r="499" spans="1:13" x14ac:dyDescent="0.25">
      <c r="A499" s="177" t="s">
        <v>468</v>
      </c>
      <c r="B499" s="58" t="str">
        <f t="shared" si="77"/>
        <v>CARDIAC DEFIB IMPLANT W CARDIAC CATH W/O AMI/HF/SHOCK W MCC</v>
      </c>
      <c r="C499" s="59">
        <f t="shared" si="78"/>
        <v>4</v>
      </c>
      <c r="D499" s="59">
        <f t="shared" si="79"/>
        <v>49581.02</v>
      </c>
      <c r="E499" s="59">
        <f t="shared" si="80"/>
        <v>24770.22</v>
      </c>
      <c r="F499" s="60">
        <f t="shared" si="81"/>
        <v>7.7</v>
      </c>
      <c r="G499" s="166" t="str">
        <f t="shared" si="82"/>
        <v>M</v>
      </c>
      <c r="H499" s="98"/>
      <c r="I499" s="184" t="str">
        <f t="shared" si="83"/>
        <v>M</v>
      </c>
      <c r="J499" s="24">
        <f t="shared" si="84"/>
        <v>11.564500000000001</v>
      </c>
      <c r="K499" s="24">
        <f t="shared" si="85"/>
        <v>10.636200000000001</v>
      </c>
      <c r="L499" s="103">
        <f t="shared" si="86"/>
        <v>-0.92830000000000013</v>
      </c>
      <c r="M499" s="119">
        <f t="shared" si="87"/>
        <v>-8.0271520601841853E-2</v>
      </c>
    </row>
    <row r="500" spans="1:13" x14ac:dyDescent="0.25">
      <c r="A500" s="177" t="s">
        <v>666</v>
      </c>
      <c r="B500" s="58" t="str">
        <f t="shared" si="77"/>
        <v>MYELOPROLIF DISORD OR POORLY DIFF NEOPL W MAJ O.R. PROC W/O CC/MCC</v>
      </c>
      <c r="C500" s="59">
        <f t="shared" si="78"/>
        <v>3</v>
      </c>
      <c r="D500" s="59">
        <f t="shared" si="79"/>
        <v>42541.48</v>
      </c>
      <c r="E500" s="59">
        <f t="shared" si="80"/>
        <v>14428.2</v>
      </c>
      <c r="F500" s="60">
        <f t="shared" si="81"/>
        <v>3</v>
      </c>
      <c r="G500" s="166" t="str">
        <f t="shared" si="82"/>
        <v>M</v>
      </c>
      <c r="H500" s="98"/>
      <c r="I500" s="184" t="str">
        <f t="shared" si="83"/>
        <v>M</v>
      </c>
      <c r="J500" s="24">
        <f t="shared" si="84"/>
        <v>2.5501</v>
      </c>
      <c r="K500" s="24">
        <f t="shared" si="85"/>
        <v>2.3428</v>
      </c>
      <c r="L500" s="103">
        <f t="shared" si="86"/>
        <v>-0.20730000000000004</v>
      </c>
      <c r="M500" s="119">
        <f t="shared" si="87"/>
        <v>-8.1290929767460107E-2</v>
      </c>
    </row>
    <row r="501" spans="1:13" x14ac:dyDescent="0.25">
      <c r="A501" s="177" t="s">
        <v>469</v>
      </c>
      <c r="B501" s="58" t="str">
        <f t="shared" si="77"/>
        <v>CARDIAC DEFIB IMPLANT W CARDIAC CATH W/O AMI/HF/SHOCK W/O MCC</v>
      </c>
      <c r="C501" s="59">
        <f t="shared" si="78"/>
        <v>6</v>
      </c>
      <c r="D501" s="59">
        <f t="shared" si="79"/>
        <v>91798.28</v>
      </c>
      <c r="E501" s="59">
        <f t="shared" si="80"/>
        <v>25033.57</v>
      </c>
      <c r="F501" s="60">
        <f t="shared" si="81"/>
        <v>4.0999999999999996</v>
      </c>
      <c r="G501" s="166" t="str">
        <f t="shared" si="82"/>
        <v>M</v>
      </c>
      <c r="H501" s="98"/>
      <c r="I501" s="184" t="str">
        <f t="shared" si="83"/>
        <v>M</v>
      </c>
      <c r="J501" s="24">
        <f t="shared" si="84"/>
        <v>8.9185999999999996</v>
      </c>
      <c r="K501" s="24">
        <f t="shared" si="85"/>
        <v>8.1934000000000005</v>
      </c>
      <c r="L501" s="103">
        <f t="shared" si="86"/>
        <v>-0.72519999999999918</v>
      </c>
      <c r="M501" s="119">
        <f t="shared" si="87"/>
        <v>-8.131321059359084E-2</v>
      </c>
    </row>
    <row r="502" spans="1:13" x14ac:dyDescent="0.25">
      <c r="A502" s="177" t="s">
        <v>412</v>
      </c>
      <c r="B502" s="58" t="str">
        <f t="shared" si="77"/>
        <v>OTITIS MEDIA &amp; URI W/O MCC</v>
      </c>
      <c r="C502" s="59">
        <f t="shared" si="78"/>
        <v>210</v>
      </c>
      <c r="D502" s="59">
        <f t="shared" si="79"/>
        <v>8806.5400000000009</v>
      </c>
      <c r="E502" s="59">
        <f t="shared" si="80"/>
        <v>5214.78</v>
      </c>
      <c r="F502" s="60">
        <f t="shared" si="81"/>
        <v>1.8</v>
      </c>
      <c r="G502" s="166" t="str">
        <f t="shared" si="82"/>
        <v>A</v>
      </c>
      <c r="H502" s="98"/>
      <c r="I502" s="184" t="str">
        <f t="shared" si="83"/>
        <v>A</v>
      </c>
      <c r="J502" s="24">
        <f t="shared" si="84"/>
        <v>0.56479999999999997</v>
      </c>
      <c r="K502" s="24">
        <f t="shared" si="85"/>
        <v>0.51870000000000005</v>
      </c>
      <c r="L502" s="103">
        <f t="shared" si="86"/>
        <v>-4.6099999999999919E-2</v>
      </c>
      <c r="M502" s="119">
        <f t="shared" si="87"/>
        <v>-8.1621813031161339E-2</v>
      </c>
    </row>
    <row r="503" spans="1:13" x14ac:dyDescent="0.25">
      <c r="A503" s="178" t="s">
        <v>391</v>
      </c>
      <c r="B503" s="67" t="str">
        <f t="shared" ref="B503:B566" si="88">VLOOKUP($A503, DRG_Tab, 2, FALSE)</f>
        <v>OTHER DISORDERS OF THE EYE W/O MCC</v>
      </c>
      <c r="C503" s="68">
        <f t="shared" ref="C503:C566" si="89">VLOOKUP($A503, DRG_Tab, 9, FALSE)</f>
        <v>45</v>
      </c>
      <c r="D503" s="68">
        <f t="shared" ref="D503:D566" si="90">VLOOKUP($A503, DRG_Tab, 10, FALSE)</f>
        <v>12485.84</v>
      </c>
      <c r="E503" s="68">
        <f t="shared" ref="E503:E566" si="91">VLOOKUP($A503, DRG_Tab, 11, FALSE)</f>
        <v>7696.99</v>
      </c>
      <c r="F503" s="69">
        <f t="shared" ref="F503:F566" si="92">ROUND(VLOOKUP($A503, DRG_Tab, 14, FALSE), 1)</f>
        <v>2</v>
      </c>
      <c r="G503" s="167" t="str">
        <f t="shared" ref="G503:G566" si="93">VLOOKUP($A503, DRG_Tab, 18, FALSE)</f>
        <v>A</v>
      </c>
      <c r="H503" s="98"/>
      <c r="I503" s="185" t="str">
        <f t="shared" ref="I503:I566" si="94">VLOOKUP($A503, DRG_Tab, 20, FALSE)</f>
        <v>A</v>
      </c>
      <c r="J503" s="70">
        <f t="shared" ref="J503:J566" si="95">VLOOKUP($A503, DRG_Tab, 21, FALSE)</f>
        <v>0.80110000000000003</v>
      </c>
      <c r="K503" s="70">
        <f t="shared" ref="K503:K566" si="96">VLOOKUP($A503, DRG_Tab, 22, FALSE)</f>
        <v>0.73540000000000005</v>
      </c>
      <c r="L503" s="104">
        <f t="shared" ref="L503:L566" si="97">IF(J503&lt;&gt;"", IF(K503&lt;&gt;"", K503-J503, ""), "")</f>
        <v>-6.5699999999999981E-2</v>
      </c>
      <c r="M503" s="120">
        <f t="shared" ref="M503:M566" si="98">IF(L503="", "", L503/J503)</f>
        <v>-8.2012233179378322E-2</v>
      </c>
    </row>
    <row r="504" spans="1:13" x14ac:dyDescent="0.25">
      <c r="A504" s="177" t="s">
        <v>361</v>
      </c>
      <c r="B504" s="58" t="str">
        <f t="shared" si="88"/>
        <v>SKIN GRAFT FOR SKIN ULCER OR CELLULITIS W/O CC/MCC</v>
      </c>
      <c r="C504" s="59">
        <f t="shared" si="89"/>
        <v>3</v>
      </c>
      <c r="D504" s="59">
        <f t="shared" si="90"/>
        <v>24841.82</v>
      </c>
      <c r="E504" s="59">
        <f t="shared" si="91"/>
        <v>5296.91</v>
      </c>
      <c r="F504" s="60">
        <f t="shared" si="92"/>
        <v>4.8</v>
      </c>
      <c r="G504" s="166" t="str">
        <f t="shared" si="93"/>
        <v>M</v>
      </c>
      <c r="H504" s="98"/>
      <c r="I504" s="184" t="str">
        <f t="shared" si="94"/>
        <v>M</v>
      </c>
      <c r="J504" s="24">
        <f t="shared" si="95"/>
        <v>2.7444999999999999</v>
      </c>
      <c r="K504" s="24">
        <f t="shared" si="96"/>
        <v>2.5192999999999999</v>
      </c>
      <c r="L504" s="103">
        <f t="shared" si="97"/>
        <v>-0.22520000000000007</v>
      </c>
      <c r="M504" s="119">
        <f t="shared" si="98"/>
        <v>-8.2055019129167447E-2</v>
      </c>
    </row>
    <row r="505" spans="1:13" x14ac:dyDescent="0.25">
      <c r="A505" s="177" t="s">
        <v>370</v>
      </c>
      <c r="B505" s="58" t="str">
        <f t="shared" si="88"/>
        <v>BACTERIAL &amp; TUBERCULOUS INFECTIONS OF NERVOUS SYSTEM W CC</v>
      </c>
      <c r="C505" s="59">
        <f t="shared" si="89"/>
        <v>21</v>
      </c>
      <c r="D505" s="59">
        <f t="shared" si="90"/>
        <v>51010.78</v>
      </c>
      <c r="E505" s="59">
        <f t="shared" si="91"/>
        <v>30604.93</v>
      </c>
      <c r="F505" s="60">
        <f t="shared" si="92"/>
        <v>6.6</v>
      </c>
      <c r="G505" s="166" t="str">
        <f t="shared" si="93"/>
        <v>A</v>
      </c>
      <c r="H505" s="98"/>
      <c r="I505" s="184" t="str">
        <f t="shared" si="94"/>
        <v>A</v>
      </c>
      <c r="J505" s="24">
        <f t="shared" si="95"/>
        <v>3.008</v>
      </c>
      <c r="K505" s="24">
        <f t="shared" si="96"/>
        <v>2.7603</v>
      </c>
      <c r="L505" s="103">
        <f t="shared" si="97"/>
        <v>-0.24770000000000003</v>
      </c>
      <c r="M505" s="119">
        <f t="shared" si="98"/>
        <v>-8.2347074468085119E-2</v>
      </c>
    </row>
    <row r="506" spans="1:13" x14ac:dyDescent="0.25">
      <c r="A506" s="177" t="s">
        <v>793</v>
      </c>
      <c r="B506" s="58" t="str">
        <f t="shared" si="88"/>
        <v>CARDIAC PACEMAKER REVISION EXCEPT DEVICE REPLACEMENT W MCC</v>
      </c>
      <c r="C506" s="59">
        <f t="shared" si="89"/>
        <v>6</v>
      </c>
      <c r="D506" s="59">
        <f t="shared" si="90"/>
        <v>51208.63</v>
      </c>
      <c r="E506" s="59">
        <f t="shared" si="91"/>
        <v>23099.37</v>
      </c>
      <c r="F506" s="60">
        <f t="shared" si="92"/>
        <v>6.8</v>
      </c>
      <c r="G506" s="166" t="str">
        <f t="shared" si="93"/>
        <v>M</v>
      </c>
      <c r="H506" s="98"/>
      <c r="I506" s="184" t="str">
        <f t="shared" si="94"/>
        <v>M</v>
      </c>
      <c r="J506" s="24">
        <f t="shared" si="95"/>
        <v>5.6501000000000001</v>
      </c>
      <c r="K506" s="24">
        <f t="shared" si="96"/>
        <v>5.1851000000000003</v>
      </c>
      <c r="L506" s="103">
        <f t="shared" si="97"/>
        <v>-0.46499999999999986</v>
      </c>
      <c r="M506" s="119">
        <f t="shared" si="98"/>
        <v>-8.2299428328702115E-2</v>
      </c>
    </row>
    <row r="507" spans="1:13" x14ac:dyDescent="0.25">
      <c r="A507" s="177" t="s">
        <v>644</v>
      </c>
      <c r="B507" s="58" t="str">
        <f t="shared" si="88"/>
        <v>FULL TERM NEONATE W MAJOR PROBLEMS</v>
      </c>
      <c r="C507" s="59">
        <f t="shared" si="89"/>
        <v>724</v>
      </c>
      <c r="D507" s="59">
        <f t="shared" si="90"/>
        <v>10976.04</v>
      </c>
      <c r="E507" s="59">
        <f t="shared" si="91"/>
        <v>10121.32</v>
      </c>
      <c r="F507" s="60">
        <f t="shared" si="92"/>
        <v>5.6</v>
      </c>
      <c r="G507" s="166" t="str">
        <f t="shared" si="93"/>
        <v>A</v>
      </c>
      <c r="H507" s="98"/>
      <c r="I507" s="184" t="str">
        <f t="shared" si="94"/>
        <v>A</v>
      </c>
      <c r="J507" s="24">
        <f t="shared" si="95"/>
        <v>0.70469999999999999</v>
      </c>
      <c r="K507" s="24">
        <f t="shared" si="96"/>
        <v>0.64659999999999995</v>
      </c>
      <c r="L507" s="103">
        <f t="shared" si="97"/>
        <v>-5.8100000000000041E-2</v>
      </c>
      <c r="M507" s="119">
        <f t="shared" si="98"/>
        <v>-8.2446431105434995E-2</v>
      </c>
    </row>
    <row r="508" spans="1:13" x14ac:dyDescent="0.25">
      <c r="A508" s="187" t="s">
        <v>172</v>
      </c>
      <c r="B508" s="67" t="str">
        <f t="shared" si="88"/>
        <v>REVISION OF HIP OR KNEE REPLACEMENT W/O CC/MCC</v>
      </c>
      <c r="C508" s="68">
        <f t="shared" si="89"/>
        <v>45</v>
      </c>
      <c r="D508" s="68">
        <f t="shared" si="90"/>
        <v>47287.77</v>
      </c>
      <c r="E508" s="68">
        <f t="shared" si="91"/>
        <v>17605.580000000002</v>
      </c>
      <c r="F508" s="69">
        <f t="shared" si="92"/>
        <v>2</v>
      </c>
      <c r="G508" s="167" t="str">
        <f t="shared" si="93"/>
        <v>A</v>
      </c>
      <c r="H508" s="98"/>
      <c r="I508" s="185" t="str">
        <f t="shared" si="94"/>
        <v>A</v>
      </c>
      <c r="J508" s="70">
        <f t="shared" si="95"/>
        <v>3.0367999999999999</v>
      </c>
      <c r="K508" s="70">
        <f t="shared" si="96"/>
        <v>2.7852999999999999</v>
      </c>
      <c r="L508" s="104">
        <f t="shared" si="97"/>
        <v>-0.25150000000000006</v>
      </c>
      <c r="M508" s="120">
        <f t="shared" si="98"/>
        <v>-8.2817439409905186E-2</v>
      </c>
    </row>
    <row r="509" spans="1:13" x14ac:dyDescent="0.25">
      <c r="A509" s="177" t="s">
        <v>186</v>
      </c>
      <c r="B509" s="58" t="str">
        <f t="shared" si="88"/>
        <v>HIP &amp; FEMUR PROCEDURES EXCEPT MAJOR JOINT W/O CC/MCC</v>
      </c>
      <c r="C509" s="59">
        <f t="shared" si="89"/>
        <v>139</v>
      </c>
      <c r="D509" s="59">
        <f t="shared" si="90"/>
        <v>28199.27</v>
      </c>
      <c r="E509" s="59">
        <f t="shared" si="91"/>
        <v>12360.78</v>
      </c>
      <c r="F509" s="60">
        <f t="shared" si="92"/>
        <v>2.1</v>
      </c>
      <c r="G509" s="166" t="str">
        <f t="shared" si="93"/>
        <v>A</v>
      </c>
      <c r="H509" s="98"/>
      <c r="I509" s="184" t="str">
        <f t="shared" si="94"/>
        <v>A</v>
      </c>
      <c r="J509" s="24">
        <f t="shared" si="95"/>
        <v>1.8110999999999999</v>
      </c>
      <c r="K509" s="24">
        <f t="shared" si="96"/>
        <v>1.661</v>
      </c>
      <c r="L509" s="103">
        <f t="shared" si="97"/>
        <v>-0.1500999999999999</v>
      </c>
      <c r="M509" s="119">
        <f t="shared" si="98"/>
        <v>-8.2877809066313243E-2</v>
      </c>
    </row>
    <row r="510" spans="1:13" x14ac:dyDescent="0.25">
      <c r="A510" s="177" t="s">
        <v>133</v>
      </c>
      <c r="B510" s="58" t="str">
        <f t="shared" si="88"/>
        <v>CIRRHOSIS &amp; ALCOHOLIC HEPATITIS W/O CC/MCC</v>
      </c>
      <c r="C510" s="59">
        <f t="shared" si="89"/>
        <v>20</v>
      </c>
      <c r="D510" s="59">
        <f t="shared" si="90"/>
        <v>15380.86</v>
      </c>
      <c r="E510" s="59">
        <f t="shared" si="91"/>
        <v>6626.33</v>
      </c>
      <c r="F510" s="60">
        <f t="shared" si="92"/>
        <v>2.6</v>
      </c>
      <c r="G510" s="166" t="str">
        <f t="shared" si="93"/>
        <v>A</v>
      </c>
      <c r="H510" s="98"/>
      <c r="I510" s="184" t="str">
        <f t="shared" si="94"/>
        <v>M</v>
      </c>
      <c r="J510" s="24">
        <f t="shared" si="95"/>
        <v>0.98970000000000002</v>
      </c>
      <c r="K510" s="24">
        <f t="shared" si="96"/>
        <v>0.90600000000000003</v>
      </c>
      <c r="L510" s="103">
        <f t="shared" si="97"/>
        <v>-8.3699999999999997E-2</v>
      </c>
      <c r="M510" s="119">
        <f t="shared" si="98"/>
        <v>-8.457108214610487E-2</v>
      </c>
    </row>
    <row r="511" spans="1:13" x14ac:dyDescent="0.25">
      <c r="A511" s="177" t="s">
        <v>819</v>
      </c>
      <c r="B511" s="58" t="str">
        <f t="shared" si="88"/>
        <v>CONNECTIVE TISSUE DISORDERS W/O CC/MCC</v>
      </c>
      <c r="C511" s="59">
        <f t="shared" si="89"/>
        <v>11</v>
      </c>
      <c r="D511" s="59">
        <f t="shared" si="90"/>
        <v>13988.03</v>
      </c>
      <c r="E511" s="59">
        <f t="shared" si="91"/>
        <v>6529.55</v>
      </c>
      <c r="F511" s="60">
        <f t="shared" si="92"/>
        <v>2.6</v>
      </c>
      <c r="G511" s="166" t="str">
        <f t="shared" si="93"/>
        <v>A</v>
      </c>
      <c r="H511" s="98"/>
      <c r="I511" s="184" t="str">
        <f t="shared" si="94"/>
        <v>M</v>
      </c>
      <c r="J511" s="24">
        <f t="shared" si="95"/>
        <v>0.90059999999999996</v>
      </c>
      <c r="K511" s="24">
        <f t="shared" si="96"/>
        <v>0.82389999999999997</v>
      </c>
      <c r="L511" s="103">
        <f t="shared" si="97"/>
        <v>-7.669999999999999E-2</v>
      </c>
      <c r="M511" s="119">
        <f t="shared" si="98"/>
        <v>-8.5165445258716402E-2</v>
      </c>
    </row>
    <row r="512" spans="1:13" x14ac:dyDescent="0.25">
      <c r="A512" s="177" t="s">
        <v>586</v>
      </c>
      <c r="B512" s="58" t="str">
        <f t="shared" si="88"/>
        <v>HERNIA PROCEDURES EXCEPT INGUINAL &amp; FEMORAL W/O CC/MCC</v>
      </c>
      <c r="C512" s="59">
        <f t="shared" si="89"/>
        <v>79</v>
      </c>
      <c r="D512" s="59">
        <f t="shared" si="90"/>
        <v>22979.98</v>
      </c>
      <c r="E512" s="59">
        <f t="shared" si="91"/>
        <v>9851.19</v>
      </c>
      <c r="F512" s="60">
        <f t="shared" si="92"/>
        <v>2.2000000000000002</v>
      </c>
      <c r="G512" s="166" t="str">
        <f t="shared" si="93"/>
        <v>A</v>
      </c>
      <c r="H512" s="98"/>
      <c r="I512" s="184" t="str">
        <f t="shared" si="94"/>
        <v>A</v>
      </c>
      <c r="J512" s="24">
        <f t="shared" si="95"/>
        <v>1.48</v>
      </c>
      <c r="K512" s="24">
        <f t="shared" si="96"/>
        <v>1.3536999999999999</v>
      </c>
      <c r="L512" s="103">
        <f t="shared" si="97"/>
        <v>-0.12630000000000008</v>
      </c>
      <c r="M512" s="119">
        <f t="shared" si="98"/>
        <v>-8.5337837837837896E-2</v>
      </c>
    </row>
    <row r="513" spans="1:13" x14ac:dyDescent="0.25">
      <c r="A513" s="178" t="s">
        <v>658</v>
      </c>
      <c r="B513" s="67" t="str">
        <f t="shared" si="88"/>
        <v>LYMPHOMA &amp; LEUKEMIA W MAJOR O.R. PROCEDURE W MCC</v>
      </c>
      <c r="C513" s="68">
        <f t="shared" si="89"/>
        <v>1</v>
      </c>
      <c r="D513" s="68">
        <f t="shared" si="90"/>
        <v>70589.62</v>
      </c>
      <c r="E513" s="68">
        <f t="shared" si="91"/>
        <v>0</v>
      </c>
      <c r="F513" s="69">
        <f t="shared" si="92"/>
        <v>10.9</v>
      </c>
      <c r="G513" s="167" t="str">
        <f t="shared" si="93"/>
        <v>M</v>
      </c>
      <c r="H513" s="98"/>
      <c r="I513" s="185" t="str">
        <f t="shared" si="94"/>
        <v>M</v>
      </c>
      <c r="J513" s="70">
        <f t="shared" si="95"/>
        <v>8.5302000000000007</v>
      </c>
      <c r="K513" s="70">
        <f t="shared" si="96"/>
        <v>7.7984</v>
      </c>
      <c r="L513" s="104">
        <f t="shared" si="97"/>
        <v>-0.73180000000000067</v>
      </c>
      <c r="M513" s="120">
        <f t="shared" si="98"/>
        <v>-8.5789313263464007E-2</v>
      </c>
    </row>
    <row r="514" spans="1:13" x14ac:dyDescent="0.25">
      <c r="A514" s="177" t="s">
        <v>761</v>
      </c>
      <c r="B514" s="58" t="str">
        <f t="shared" si="88"/>
        <v>OTHER MULTIPLE SIGNIFICANT TRAUMA W CC</v>
      </c>
      <c r="C514" s="59">
        <f t="shared" si="89"/>
        <v>43</v>
      </c>
      <c r="D514" s="59">
        <f t="shared" si="90"/>
        <v>28430.81</v>
      </c>
      <c r="E514" s="59">
        <f t="shared" si="91"/>
        <v>12615.72</v>
      </c>
      <c r="F514" s="60">
        <f t="shared" si="92"/>
        <v>3.8</v>
      </c>
      <c r="G514" s="166" t="str">
        <f t="shared" si="93"/>
        <v>A</v>
      </c>
      <c r="H514" s="98"/>
      <c r="I514" s="184" t="str">
        <f t="shared" si="94"/>
        <v>A</v>
      </c>
      <c r="J514" s="24">
        <f t="shared" si="95"/>
        <v>1.833</v>
      </c>
      <c r="K514" s="24">
        <f t="shared" si="96"/>
        <v>1.6746000000000001</v>
      </c>
      <c r="L514" s="103">
        <f t="shared" si="97"/>
        <v>-0.15839999999999987</v>
      </c>
      <c r="M514" s="119">
        <f t="shared" si="98"/>
        <v>-8.6415711947626775E-2</v>
      </c>
    </row>
    <row r="515" spans="1:13" x14ac:dyDescent="0.25">
      <c r="A515" s="177" t="s">
        <v>424</v>
      </c>
      <c r="B515" s="58" t="str">
        <f t="shared" si="88"/>
        <v>OTHER RESP SYSTEM O.R. PROCEDURES W/O CC/MCC</v>
      </c>
      <c r="C515" s="59">
        <f t="shared" si="89"/>
        <v>36</v>
      </c>
      <c r="D515" s="59">
        <f t="shared" si="90"/>
        <v>27767.75</v>
      </c>
      <c r="E515" s="59">
        <f t="shared" si="91"/>
        <v>11989.91</v>
      </c>
      <c r="F515" s="60">
        <f t="shared" si="92"/>
        <v>3.1</v>
      </c>
      <c r="G515" s="166" t="str">
        <f t="shared" si="93"/>
        <v>A</v>
      </c>
      <c r="H515" s="98"/>
      <c r="I515" s="184" t="str">
        <f t="shared" si="94"/>
        <v>A</v>
      </c>
      <c r="J515" s="24">
        <f t="shared" si="95"/>
        <v>1.7904</v>
      </c>
      <c r="K515" s="24">
        <f t="shared" si="96"/>
        <v>1.6355</v>
      </c>
      <c r="L515" s="103">
        <f t="shared" si="97"/>
        <v>-0.15490000000000004</v>
      </c>
      <c r="M515" s="119">
        <f t="shared" si="98"/>
        <v>-8.6516979445933895E-2</v>
      </c>
    </row>
    <row r="516" spans="1:13" x14ac:dyDescent="0.25">
      <c r="A516" s="177" t="s">
        <v>664</v>
      </c>
      <c r="B516" s="58" t="str">
        <f t="shared" si="88"/>
        <v>MYELOPROLIF DISORD OR POORLY DIFF NEOPL W MAJ O.R. PROC W MCC</v>
      </c>
      <c r="C516" s="59">
        <f t="shared" si="89"/>
        <v>5</v>
      </c>
      <c r="D516" s="59">
        <f t="shared" si="90"/>
        <v>105754.66</v>
      </c>
      <c r="E516" s="59">
        <f t="shared" si="91"/>
        <v>68422.45</v>
      </c>
      <c r="F516" s="60">
        <f t="shared" si="92"/>
        <v>9.9</v>
      </c>
      <c r="G516" s="166" t="str">
        <f t="shared" si="93"/>
        <v>M</v>
      </c>
      <c r="H516" s="98"/>
      <c r="I516" s="184" t="str">
        <f t="shared" si="94"/>
        <v>M</v>
      </c>
      <c r="J516" s="24">
        <f t="shared" si="95"/>
        <v>7.7614999999999998</v>
      </c>
      <c r="K516" s="24">
        <f t="shared" si="96"/>
        <v>7.0881999999999996</v>
      </c>
      <c r="L516" s="103">
        <f t="shared" si="97"/>
        <v>-0.67330000000000023</v>
      </c>
      <c r="M516" s="119">
        <f t="shared" si="98"/>
        <v>-8.6748695484120369E-2</v>
      </c>
    </row>
    <row r="517" spans="1:13" x14ac:dyDescent="0.25">
      <c r="A517" s="177" t="s">
        <v>409</v>
      </c>
      <c r="B517" s="58" t="str">
        <f t="shared" si="88"/>
        <v>EPISTAXIS W MCC</v>
      </c>
      <c r="C517" s="59">
        <f t="shared" si="89"/>
        <v>1</v>
      </c>
      <c r="D517" s="59">
        <f t="shared" si="90"/>
        <v>81315</v>
      </c>
      <c r="E517" s="59">
        <f t="shared" si="91"/>
        <v>0</v>
      </c>
      <c r="F517" s="60">
        <f t="shared" si="92"/>
        <v>3.5</v>
      </c>
      <c r="G517" s="166" t="str">
        <f t="shared" si="93"/>
        <v>M</v>
      </c>
      <c r="H517" s="98"/>
      <c r="I517" s="184" t="str">
        <f t="shared" si="94"/>
        <v>M</v>
      </c>
      <c r="J517" s="24">
        <f t="shared" si="95"/>
        <v>2.0838000000000001</v>
      </c>
      <c r="K517" s="24">
        <f t="shared" si="96"/>
        <v>1.9017999999999999</v>
      </c>
      <c r="L517" s="103">
        <f t="shared" si="97"/>
        <v>-0.18200000000000016</v>
      </c>
      <c r="M517" s="119">
        <f t="shared" si="98"/>
        <v>-8.7340435742393779E-2</v>
      </c>
    </row>
    <row r="518" spans="1:13" x14ac:dyDescent="0.25">
      <c r="A518" s="187" t="s">
        <v>229</v>
      </c>
      <c r="B518" s="67" t="str">
        <f t="shared" si="88"/>
        <v>NONSPECIFIC CVA &amp; PRECEREBRAL OCCLUSION W/O INFARCT W/O MCC</v>
      </c>
      <c r="C518" s="68">
        <f t="shared" si="89"/>
        <v>8</v>
      </c>
      <c r="D518" s="68">
        <f t="shared" si="90"/>
        <v>26808.78</v>
      </c>
      <c r="E518" s="68">
        <f t="shared" si="91"/>
        <v>12711.91</v>
      </c>
      <c r="F518" s="69">
        <f t="shared" si="92"/>
        <v>2.2999999999999998</v>
      </c>
      <c r="G518" s="167" t="str">
        <f t="shared" si="93"/>
        <v>M</v>
      </c>
      <c r="H518" s="98"/>
      <c r="I518" s="185" t="str">
        <f t="shared" si="94"/>
        <v>M</v>
      </c>
      <c r="J518" s="70">
        <f t="shared" si="95"/>
        <v>1.4114</v>
      </c>
      <c r="K518" s="70">
        <f t="shared" si="96"/>
        <v>1.2874000000000001</v>
      </c>
      <c r="L518" s="104">
        <f t="shared" si="97"/>
        <v>-0.12399999999999989</v>
      </c>
      <c r="M518" s="120">
        <f t="shared" si="98"/>
        <v>-8.7856029474280783E-2</v>
      </c>
    </row>
    <row r="519" spans="1:13" x14ac:dyDescent="0.25">
      <c r="A519" s="177" t="s">
        <v>835</v>
      </c>
      <c r="B519" s="58" t="str">
        <f t="shared" si="88"/>
        <v>FRACTURES OF HIP &amp; PELVIS W/O MCC</v>
      </c>
      <c r="C519" s="59">
        <f t="shared" si="89"/>
        <v>20</v>
      </c>
      <c r="D519" s="59">
        <f t="shared" si="90"/>
        <v>19828.03</v>
      </c>
      <c r="E519" s="59">
        <f t="shared" si="91"/>
        <v>13150.94</v>
      </c>
      <c r="F519" s="60">
        <f t="shared" si="92"/>
        <v>3.2</v>
      </c>
      <c r="G519" s="166" t="str">
        <f t="shared" si="93"/>
        <v>A</v>
      </c>
      <c r="H519" s="98"/>
      <c r="I519" s="184" t="str">
        <f t="shared" si="94"/>
        <v>A</v>
      </c>
      <c r="J519" s="24">
        <f t="shared" si="95"/>
        <v>1.2810999999999999</v>
      </c>
      <c r="K519" s="24">
        <f t="shared" si="96"/>
        <v>1.1680999999999999</v>
      </c>
      <c r="L519" s="103">
        <f t="shared" si="97"/>
        <v>-0.11299999999999999</v>
      </c>
      <c r="M519" s="119">
        <f t="shared" si="98"/>
        <v>-8.8205448442744513E-2</v>
      </c>
    </row>
    <row r="520" spans="1:13" x14ac:dyDescent="0.25">
      <c r="A520" s="177" t="s">
        <v>405</v>
      </c>
      <c r="B520" s="58" t="str">
        <f t="shared" si="88"/>
        <v>EAR, NOSE, MOUTH &amp; THROAT MALIGNANCY W MCC</v>
      </c>
      <c r="C520" s="59">
        <f t="shared" si="89"/>
        <v>6</v>
      </c>
      <c r="D520" s="59">
        <f t="shared" si="90"/>
        <v>50504.42</v>
      </c>
      <c r="E520" s="59">
        <f t="shared" si="91"/>
        <v>45545.38</v>
      </c>
      <c r="F520" s="60">
        <f t="shared" si="92"/>
        <v>5.3</v>
      </c>
      <c r="G520" s="166" t="str">
        <f t="shared" si="93"/>
        <v>M</v>
      </c>
      <c r="H520" s="98"/>
      <c r="I520" s="184" t="str">
        <f t="shared" si="94"/>
        <v>M</v>
      </c>
      <c r="J520" s="24">
        <f t="shared" si="95"/>
        <v>3.0284</v>
      </c>
      <c r="K520" s="24">
        <f t="shared" si="96"/>
        <v>2.7549999999999999</v>
      </c>
      <c r="L520" s="103">
        <f t="shared" si="97"/>
        <v>-0.27340000000000009</v>
      </c>
      <c r="M520" s="119">
        <f t="shared" si="98"/>
        <v>-9.0278695020472893E-2</v>
      </c>
    </row>
    <row r="521" spans="1:13" x14ac:dyDescent="0.25">
      <c r="A521" s="179" t="s">
        <v>406</v>
      </c>
      <c r="B521" s="58" t="str">
        <f t="shared" si="88"/>
        <v>EAR, NOSE, MOUTH &amp; THROAT MALIGNANCY W CC</v>
      </c>
      <c r="C521" s="59">
        <f t="shared" si="89"/>
        <v>8</v>
      </c>
      <c r="D521" s="59">
        <f t="shared" si="90"/>
        <v>19059.490000000002</v>
      </c>
      <c r="E521" s="59">
        <f t="shared" si="91"/>
        <v>12147.17</v>
      </c>
      <c r="F521" s="60">
        <f t="shared" si="92"/>
        <v>3.7</v>
      </c>
      <c r="G521" s="166" t="str">
        <f t="shared" si="93"/>
        <v>M</v>
      </c>
      <c r="H521" s="98"/>
      <c r="I521" s="184" t="str">
        <f t="shared" si="94"/>
        <v>M</v>
      </c>
      <c r="J521" s="24">
        <f t="shared" si="95"/>
        <v>1.9698</v>
      </c>
      <c r="K521" s="24">
        <f t="shared" si="96"/>
        <v>1.7914000000000001</v>
      </c>
      <c r="L521" s="103">
        <f t="shared" si="97"/>
        <v>-0.17839999999999989</v>
      </c>
      <c r="M521" s="119">
        <f t="shared" si="98"/>
        <v>-9.0567570311706716E-2</v>
      </c>
    </row>
    <row r="522" spans="1:13" x14ac:dyDescent="0.25">
      <c r="A522" s="177" t="s">
        <v>114</v>
      </c>
      <c r="B522" s="58" t="str">
        <f t="shared" si="88"/>
        <v>CHOLECYSTECTOMY W C.D.E. W/O CC/MCC</v>
      </c>
      <c r="C522" s="59">
        <f t="shared" si="89"/>
        <v>3</v>
      </c>
      <c r="D522" s="59">
        <f t="shared" si="90"/>
        <v>48349.120000000003</v>
      </c>
      <c r="E522" s="59">
        <f t="shared" si="91"/>
        <v>16040.66</v>
      </c>
      <c r="F522" s="60">
        <f t="shared" si="92"/>
        <v>3.5</v>
      </c>
      <c r="G522" s="166" t="str">
        <f t="shared" si="93"/>
        <v>M</v>
      </c>
      <c r="H522" s="98"/>
      <c r="I522" s="184" t="str">
        <f t="shared" si="94"/>
        <v>M</v>
      </c>
      <c r="J522" s="24">
        <f t="shared" si="95"/>
        <v>2.657</v>
      </c>
      <c r="K522" s="24">
        <f t="shared" si="96"/>
        <v>2.4157000000000002</v>
      </c>
      <c r="L522" s="103">
        <f t="shared" si="97"/>
        <v>-0.24129999999999985</v>
      </c>
      <c r="M522" s="119">
        <f t="shared" si="98"/>
        <v>-9.0816710575837359E-2</v>
      </c>
    </row>
    <row r="523" spans="1:13" x14ac:dyDescent="0.25">
      <c r="A523" s="178" t="s">
        <v>332</v>
      </c>
      <c r="B523" s="67" t="str">
        <f t="shared" si="88"/>
        <v>TRANSURETHRAL PROSTATECTOMY W/O CC/MCC</v>
      </c>
      <c r="C523" s="68">
        <f t="shared" si="89"/>
        <v>0</v>
      </c>
      <c r="D523" s="68">
        <f t="shared" si="90"/>
        <v>0</v>
      </c>
      <c r="E523" s="68">
        <f t="shared" si="91"/>
        <v>0</v>
      </c>
      <c r="F523" s="69">
        <f t="shared" si="92"/>
        <v>1.7</v>
      </c>
      <c r="G523" s="167" t="str">
        <f t="shared" si="93"/>
        <v>M</v>
      </c>
      <c r="H523" s="98"/>
      <c r="I523" s="185" t="str">
        <f t="shared" si="94"/>
        <v>M</v>
      </c>
      <c r="J523" s="70">
        <f t="shared" si="95"/>
        <v>1.3888</v>
      </c>
      <c r="K523" s="70">
        <f t="shared" si="96"/>
        <v>1.2619</v>
      </c>
      <c r="L523" s="104">
        <f t="shared" si="97"/>
        <v>-0.12690000000000001</v>
      </c>
      <c r="M523" s="120">
        <f t="shared" si="98"/>
        <v>-9.1373847926267293E-2</v>
      </c>
    </row>
    <row r="524" spans="1:13" x14ac:dyDescent="0.25">
      <c r="A524" s="177" t="s">
        <v>350</v>
      </c>
      <c r="B524" s="58" t="str">
        <f t="shared" si="88"/>
        <v>UTERINE &amp; ADNEXA PROC FOR OVARIAN OR ADNEXAL MALIGNANCY W/O CC/MCC</v>
      </c>
      <c r="C524" s="59">
        <f t="shared" si="89"/>
        <v>3</v>
      </c>
      <c r="D524" s="59">
        <f t="shared" si="90"/>
        <v>39344.949999999997</v>
      </c>
      <c r="E524" s="59">
        <f t="shared" si="91"/>
        <v>8341.77</v>
      </c>
      <c r="F524" s="60">
        <f t="shared" si="92"/>
        <v>2.8</v>
      </c>
      <c r="G524" s="166" t="str">
        <f t="shared" si="93"/>
        <v>M</v>
      </c>
      <c r="H524" s="98"/>
      <c r="I524" s="184" t="str">
        <f t="shared" si="94"/>
        <v>M</v>
      </c>
      <c r="J524" s="24">
        <f t="shared" si="95"/>
        <v>2.1951000000000001</v>
      </c>
      <c r="K524" s="24">
        <f t="shared" si="96"/>
        <v>1.9944999999999999</v>
      </c>
      <c r="L524" s="103">
        <f t="shared" si="97"/>
        <v>-0.20060000000000011</v>
      </c>
      <c r="M524" s="119">
        <f t="shared" si="98"/>
        <v>-9.1385358298027478E-2</v>
      </c>
    </row>
    <row r="525" spans="1:13" x14ac:dyDescent="0.25">
      <c r="A525" s="177" t="s">
        <v>264</v>
      </c>
      <c r="B525" s="58" t="str">
        <f t="shared" si="88"/>
        <v>MINOR SKIN DISORDERS W MCC</v>
      </c>
      <c r="C525" s="59">
        <f t="shared" si="89"/>
        <v>6</v>
      </c>
      <c r="D525" s="59">
        <f t="shared" si="90"/>
        <v>11250.08</v>
      </c>
      <c r="E525" s="59">
        <f t="shared" si="91"/>
        <v>3121.06</v>
      </c>
      <c r="F525" s="60">
        <f t="shared" si="92"/>
        <v>4.2</v>
      </c>
      <c r="G525" s="166" t="str">
        <f t="shared" si="93"/>
        <v>M</v>
      </c>
      <c r="H525" s="98"/>
      <c r="I525" s="184" t="str">
        <f t="shared" si="94"/>
        <v>M</v>
      </c>
      <c r="J525" s="24">
        <f t="shared" si="95"/>
        <v>2.1772</v>
      </c>
      <c r="K525" s="24">
        <f t="shared" si="96"/>
        <v>1.9779</v>
      </c>
      <c r="L525" s="103">
        <f t="shared" si="97"/>
        <v>-0.19930000000000003</v>
      </c>
      <c r="M525" s="119">
        <f t="shared" si="98"/>
        <v>-9.1539592136689343E-2</v>
      </c>
    </row>
    <row r="526" spans="1:13" x14ac:dyDescent="0.25">
      <c r="A526" s="177" t="s">
        <v>834</v>
      </c>
      <c r="B526" s="58" t="str">
        <f t="shared" si="88"/>
        <v>FRACTURES OF HIP &amp; PELVIS W MCC</v>
      </c>
      <c r="C526" s="59">
        <f t="shared" si="89"/>
        <v>6</v>
      </c>
      <c r="D526" s="59">
        <f t="shared" si="90"/>
        <v>31192.21</v>
      </c>
      <c r="E526" s="59">
        <f t="shared" si="91"/>
        <v>13099.47</v>
      </c>
      <c r="F526" s="60">
        <f t="shared" si="92"/>
        <v>3.8</v>
      </c>
      <c r="G526" s="166" t="str">
        <f t="shared" si="93"/>
        <v>M</v>
      </c>
      <c r="H526" s="98"/>
      <c r="I526" s="184" t="str">
        <f t="shared" si="94"/>
        <v>M</v>
      </c>
      <c r="J526" s="24">
        <f t="shared" si="95"/>
        <v>1.9807999999999999</v>
      </c>
      <c r="K526" s="24">
        <f t="shared" si="96"/>
        <v>1.7977000000000001</v>
      </c>
      <c r="L526" s="103">
        <f t="shared" si="97"/>
        <v>-0.18309999999999982</v>
      </c>
      <c r="M526" s="119">
        <f t="shared" si="98"/>
        <v>-9.2437399030694575E-2</v>
      </c>
    </row>
    <row r="527" spans="1:13" x14ac:dyDescent="0.25">
      <c r="A527" s="177" t="s">
        <v>526</v>
      </c>
      <c r="B527" s="58" t="str">
        <f t="shared" si="88"/>
        <v>HYPERTENSION W MCC</v>
      </c>
      <c r="C527" s="59">
        <f t="shared" si="89"/>
        <v>47</v>
      </c>
      <c r="D527" s="59">
        <f t="shared" si="90"/>
        <v>22682.53</v>
      </c>
      <c r="E527" s="59">
        <f t="shared" si="91"/>
        <v>11832.96</v>
      </c>
      <c r="F527" s="60">
        <f t="shared" si="92"/>
        <v>3.9</v>
      </c>
      <c r="G527" s="166" t="str">
        <f t="shared" si="93"/>
        <v>A</v>
      </c>
      <c r="H527" s="98"/>
      <c r="I527" s="184" t="str">
        <f t="shared" si="94"/>
        <v>A</v>
      </c>
      <c r="J527" s="24">
        <f t="shared" si="95"/>
        <v>1.4731000000000001</v>
      </c>
      <c r="K527" s="24">
        <f t="shared" si="96"/>
        <v>1.3360000000000001</v>
      </c>
      <c r="L527" s="103">
        <f t="shared" si="97"/>
        <v>-0.1371</v>
      </c>
      <c r="M527" s="119">
        <f t="shared" si="98"/>
        <v>-9.3069038082954303E-2</v>
      </c>
    </row>
    <row r="528" spans="1:13" x14ac:dyDescent="0.25">
      <c r="A528" s="178" t="s">
        <v>512</v>
      </c>
      <c r="B528" s="67" t="str">
        <f t="shared" si="88"/>
        <v>HEART FAILURE &amp; SHOCK W MCC OR PERIPHERAL EXTRACORPOREAL MEMBRANE OXYGENATION (ECMO)</v>
      </c>
      <c r="C528" s="68">
        <f t="shared" si="89"/>
        <v>549</v>
      </c>
      <c r="D528" s="68">
        <f t="shared" si="90"/>
        <v>27581.01</v>
      </c>
      <c r="E528" s="68">
        <f t="shared" si="91"/>
        <v>17845.490000000002</v>
      </c>
      <c r="F528" s="69">
        <f t="shared" si="92"/>
        <v>4.4000000000000004</v>
      </c>
      <c r="G528" s="167" t="str">
        <f t="shared" si="93"/>
        <v>A</v>
      </c>
      <c r="H528" s="98"/>
      <c r="I528" s="185" t="str">
        <f t="shared" si="94"/>
        <v>A</v>
      </c>
      <c r="J528" s="70">
        <f t="shared" si="95"/>
        <v>1.7862</v>
      </c>
      <c r="K528" s="70">
        <f t="shared" si="96"/>
        <v>1.6194</v>
      </c>
      <c r="L528" s="104">
        <f t="shared" si="97"/>
        <v>-0.16680000000000006</v>
      </c>
      <c r="M528" s="120">
        <f t="shared" si="98"/>
        <v>-9.3382599932818305E-2</v>
      </c>
    </row>
    <row r="529" spans="1:13" x14ac:dyDescent="0.25">
      <c r="A529" s="177" t="s">
        <v>109</v>
      </c>
      <c r="B529" s="58" t="str">
        <f t="shared" si="88"/>
        <v>BILIARY TRACT PROC EXCEPT ONLY CHOLECYST W OR W/O C.D.E. W CC</v>
      </c>
      <c r="C529" s="59">
        <f t="shared" si="89"/>
        <v>3</v>
      </c>
      <c r="D529" s="59">
        <f t="shared" si="90"/>
        <v>47469.8</v>
      </c>
      <c r="E529" s="59">
        <f t="shared" si="91"/>
        <v>16042.46</v>
      </c>
      <c r="F529" s="60">
        <f t="shared" si="92"/>
        <v>5.6</v>
      </c>
      <c r="G529" s="166" t="str">
        <f t="shared" si="93"/>
        <v>M</v>
      </c>
      <c r="H529" s="98"/>
      <c r="I529" s="184" t="str">
        <f t="shared" si="94"/>
        <v>M</v>
      </c>
      <c r="J529" s="24">
        <f t="shared" si="95"/>
        <v>3.6703999999999999</v>
      </c>
      <c r="K529" s="24">
        <f t="shared" si="96"/>
        <v>3.3273999999999999</v>
      </c>
      <c r="L529" s="103">
        <f t="shared" si="97"/>
        <v>-0.34299999999999997</v>
      </c>
      <c r="M529" s="119">
        <f t="shared" si="98"/>
        <v>-9.3450305143853524E-2</v>
      </c>
    </row>
    <row r="530" spans="1:13" x14ac:dyDescent="0.25">
      <c r="A530" s="177" t="s">
        <v>659</v>
      </c>
      <c r="B530" s="58" t="str">
        <f t="shared" si="88"/>
        <v>LYMPHOMA &amp; LEUKEMIA W MAJOR O.R. PROCEDURE W CC</v>
      </c>
      <c r="C530" s="59">
        <f t="shared" si="89"/>
        <v>9</v>
      </c>
      <c r="D530" s="59">
        <f t="shared" si="90"/>
        <v>73616.649999999994</v>
      </c>
      <c r="E530" s="59">
        <f t="shared" si="91"/>
        <v>34987.120000000003</v>
      </c>
      <c r="F530" s="60">
        <f t="shared" si="92"/>
        <v>4.3</v>
      </c>
      <c r="G530" s="166" t="str">
        <f t="shared" si="93"/>
        <v>M</v>
      </c>
      <c r="H530" s="98"/>
      <c r="I530" s="184" t="str">
        <f t="shared" si="94"/>
        <v>M</v>
      </c>
      <c r="J530" s="24">
        <f t="shared" si="95"/>
        <v>3.6747000000000001</v>
      </c>
      <c r="K530" s="24">
        <f t="shared" si="96"/>
        <v>3.3264</v>
      </c>
      <c r="L530" s="103">
        <f t="shared" si="97"/>
        <v>-0.34830000000000005</v>
      </c>
      <c r="M530" s="119">
        <f t="shared" si="98"/>
        <v>-9.4783247612049981E-2</v>
      </c>
    </row>
    <row r="531" spans="1:13" x14ac:dyDescent="0.25">
      <c r="A531" s="177" t="s">
        <v>874</v>
      </c>
      <c r="B531" s="58" t="str">
        <f t="shared" si="88"/>
        <v>SOFT TISSUE PROCEDURES W CC</v>
      </c>
      <c r="C531" s="59">
        <f t="shared" si="89"/>
        <v>74</v>
      </c>
      <c r="D531" s="59">
        <f t="shared" si="90"/>
        <v>30178.63</v>
      </c>
      <c r="E531" s="59">
        <f t="shared" si="91"/>
        <v>17144.099999999999</v>
      </c>
      <c r="F531" s="60">
        <f t="shared" si="92"/>
        <v>3.9</v>
      </c>
      <c r="G531" s="166" t="str">
        <f t="shared" si="93"/>
        <v>A</v>
      </c>
      <c r="H531" s="98"/>
      <c r="I531" s="184" t="str">
        <f t="shared" si="94"/>
        <v>A</v>
      </c>
      <c r="J531" s="24">
        <f t="shared" si="95"/>
        <v>1.9642999999999999</v>
      </c>
      <c r="K531" s="24">
        <f t="shared" si="96"/>
        <v>1.7776000000000001</v>
      </c>
      <c r="L531" s="103">
        <f t="shared" si="97"/>
        <v>-0.18669999999999987</v>
      </c>
      <c r="M531" s="119">
        <f t="shared" si="98"/>
        <v>-9.5046581479407352E-2</v>
      </c>
    </row>
    <row r="532" spans="1:13" x14ac:dyDescent="0.25">
      <c r="A532" s="177" t="s">
        <v>519</v>
      </c>
      <c r="B532" s="58" t="str">
        <f t="shared" si="88"/>
        <v>CARDIAC ARREST, UNEXPLAINED W/O CC/MCC</v>
      </c>
      <c r="C532" s="59">
        <f t="shared" si="89"/>
        <v>0</v>
      </c>
      <c r="D532" s="59">
        <f t="shared" si="90"/>
        <v>0</v>
      </c>
      <c r="E532" s="59">
        <f t="shared" si="91"/>
        <v>0</v>
      </c>
      <c r="F532" s="60">
        <f t="shared" si="92"/>
        <v>1.1000000000000001</v>
      </c>
      <c r="G532" s="166" t="str">
        <f t="shared" si="93"/>
        <v>M</v>
      </c>
      <c r="H532" s="98"/>
      <c r="I532" s="184" t="str">
        <f t="shared" si="94"/>
        <v>M</v>
      </c>
      <c r="J532" s="24">
        <f t="shared" si="95"/>
        <v>0.73919999999999997</v>
      </c>
      <c r="K532" s="24">
        <f t="shared" si="96"/>
        <v>0.66879999999999995</v>
      </c>
      <c r="L532" s="103">
        <f t="shared" si="97"/>
        <v>-7.0400000000000018E-2</v>
      </c>
      <c r="M532" s="119">
        <f t="shared" si="98"/>
        <v>-9.5238095238095261E-2</v>
      </c>
    </row>
    <row r="533" spans="1:13" x14ac:dyDescent="0.25">
      <c r="A533" s="178" t="s">
        <v>325</v>
      </c>
      <c r="B533" s="67" t="str">
        <f t="shared" si="88"/>
        <v>MAJOR MALE PELVIC PROCEDURES W CC/MCC</v>
      </c>
      <c r="C533" s="68">
        <f t="shared" si="89"/>
        <v>8</v>
      </c>
      <c r="D533" s="68">
        <f t="shared" si="90"/>
        <v>46090.84</v>
      </c>
      <c r="E533" s="68">
        <f t="shared" si="91"/>
        <v>14114.19</v>
      </c>
      <c r="F533" s="69">
        <f t="shared" si="92"/>
        <v>2.2999999999999998</v>
      </c>
      <c r="G533" s="167" t="str">
        <f t="shared" si="93"/>
        <v>M</v>
      </c>
      <c r="H533" s="98"/>
      <c r="I533" s="185" t="str">
        <f t="shared" si="94"/>
        <v>M</v>
      </c>
      <c r="J533" s="70">
        <f t="shared" si="95"/>
        <v>2.8369</v>
      </c>
      <c r="K533" s="70">
        <f t="shared" si="96"/>
        <v>2.5663</v>
      </c>
      <c r="L533" s="104">
        <f t="shared" si="97"/>
        <v>-0.27059999999999995</v>
      </c>
      <c r="M533" s="120">
        <f t="shared" si="98"/>
        <v>-9.5385808452888701E-2</v>
      </c>
    </row>
    <row r="534" spans="1:13" x14ac:dyDescent="0.25">
      <c r="A534" s="179" t="s">
        <v>363</v>
      </c>
      <c r="B534" s="58" t="str">
        <f t="shared" si="88"/>
        <v>SKIN GRAFT EXC FOR SKIN ULCER OR CELLULITIS W CC</v>
      </c>
      <c r="C534" s="59">
        <f t="shared" si="89"/>
        <v>14</v>
      </c>
      <c r="D534" s="59">
        <f t="shared" si="90"/>
        <v>40826.76</v>
      </c>
      <c r="E534" s="59">
        <f t="shared" si="91"/>
        <v>20480.47</v>
      </c>
      <c r="F534" s="60">
        <f t="shared" si="92"/>
        <v>3.6</v>
      </c>
      <c r="G534" s="166" t="str">
        <f t="shared" si="93"/>
        <v>A</v>
      </c>
      <c r="H534" s="98"/>
      <c r="I534" s="184" t="str">
        <f t="shared" si="94"/>
        <v>A</v>
      </c>
      <c r="J534" s="24">
        <f t="shared" si="95"/>
        <v>2.5886999999999998</v>
      </c>
      <c r="K534" s="24">
        <f t="shared" si="96"/>
        <v>2.3412000000000002</v>
      </c>
      <c r="L534" s="103">
        <f t="shared" si="97"/>
        <v>-0.24749999999999961</v>
      </c>
      <c r="M534" s="119">
        <f t="shared" si="98"/>
        <v>-9.5607834047977611E-2</v>
      </c>
    </row>
    <row r="535" spans="1:13" x14ac:dyDescent="0.25">
      <c r="A535" s="177" t="s">
        <v>559</v>
      </c>
      <c r="B535" s="58" t="str">
        <f t="shared" si="88"/>
        <v>KIDNEY &amp; URINARY TRACT NEOPLASMS W MCC</v>
      </c>
      <c r="C535" s="59">
        <f t="shared" si="89"/>
        <v>5</v>
      </c>
      <c r="D535" s="59">
        <f t="shared" si="90"/>
        <v>39624.589999999997</v>
      </c>
      <c r="E535" s="59">
        <f t="shared" si="91"/>
        <v>25539.77</v>
      </c>
      <c r="F535" s="60">
        <f t="shared" si="92"/>
        <v>5.0999999999999996</v>
      </c>
      <c r="G535" s="166" t="str">
        <f t="shared" si="93"/>
        <v>M</v>
      </c>
      <c r="H535" s="98"/>
      <c r="I535" s="184" t="str">
        <f t="shared" si="94"/>
        <v>M</v>
      </c>
      <c r="J535" s="24">
        <f t="shared" si="95"/>
        <v>2.7210999999999999</v>
      </c>
      <c r="K535" s="24">
        <f t="shared" si="96"/>
        <v>2.4605000000000001</v>
      </c>
      <c r="L535" s="103">
        <f t="shared" si="97"/>
        <v>-0.26059999999999972</v>
      </c>
      <c r="M535" s="119">
        <f t="shared" si="98"/>
        <v>-9.5770092977104745E-2</v>
      </c>
    </row>
    <row r="536" spans="1:13" x14ac:dyDescent="0.25">
      <c r="A536" s="177" t="s">
        <v>428</v>
      </c>
      <c r="B536" s="58" t="str">
        <f t="shared" si="88"/>
        <v>RESPIRATORY INFECTIONS &amp; INFLAMMATIONS W CC</v>
      </c>
      <c r="C536" s="59">
        <f t="shared" si="89"/>
        <v>140</v>
      </c>
      <c r="D536" s="59">
        <f t="shared" si="90"/>
        <v>24486.33</v>
      </c>
      <c r="E536" s="59">
        <f t="shared" si="91"/>
        <v>16515.96</v>
      </c>
      <c r="F536" s="60">
        <f t="shared" si="92"/>
        <v>4.2</v>
      </c>
      <c r="G536" s="166" t="str">
        <f t="shared" si="93"/>
        <v>A</v>
      </c>
      <c r="H536" s="98"/>
      <c r="I536" s="184" t="str">
        <f t="shared" si="94"/>
        <v>A</v>
      </c>
      <c r="J536" s="24">
        <f t="shared" si="95"/>
        <v>1.595</v>
      </c>
      <c r="K536" s="24">
        <f t="shared" si="96"/>
        <v>1.4421999999999999</v>
      </c>
      <c r="L536" s="103">
        <f t="shared" si="97"/>
        <v>-0.15280000000000005</v>
      </c>
      <c r="M536" s="119">
        <f t="shared" si="98"/>
        <v>-9.5799373040752381E-2</v>
      </c>
    </row>
    <row r="537" spans="1:13" x14ac:dyDescent="0.25">
      <c r="A537" s="177" t="s">
        <v>774</v>
      </c>
      <c r="B537" s="58" t="str">
        <f t="shared" si="88"/>
        <v>NON-EXTENSIVE O.R. PROC UNRELATED TO PRINCIPAL DIAGNOSIS W/O CC/MCC</v>
      </c>
      <c r="C537" s="59">
        <f t="shared" si="89"/>
        <v>30</v>
      </c>
      <c r="D537" s="59">
        <f t="shared" si="90"/>
        <v>17759.73</v>
      </c>
      <c r="E537" s="59">
        <f t="shared" si="91"/>
        <v>6567.21</v>
      </c>
      <c r="F537" s="60">
        <f t="shared" si="92"/>
        <v>2.2000000000000002</v>
      </c>
      <c r="G537" s="166" t="str">
        <f t="shared" si="93"/>
        <v>A</v>
      </c>
      <c r="H537" s="98"/>
      <c r="I537" s="184" t="str">
        <f t="shared" si="94"/>
        <v>A</v>
      </c>
      <c r="J537" s="24">
        <f t="shared" si="95"/>
        <v>1.1576</v>
      </c>
      <c r="K537" s="24">
        <f t="shared" si="96"/>
        <v>1.046</v>
      </c>
      <c r="L537" s="103">
        <f t="shared" si="97"/>
        <v>-0.11159999999999992</v>
      </c>
      <c r="M537" s="119">
        <f t="shared" si="98"/>
        <v>-9.6406357982031732E-2</v>
      </c>
    </row>
    <row r="538" spans="1:13" x14ac:dyDescent="0.25">
      <c r="A538" s="178" t="s">
        <v>278</v>
      </c>
      <c r="B538" s="67" t="str">
        <f t="shared" si="88"/>
        <v>THYROID, PARATHYROID &amp; THYROGLOSSAL PROCEDURES W CC</v>
      </c>
      <c r="C538" s="68">
        <f t="shared" si="89"/>
        <v>29</v>
      </c>
      <c r="D538" s="68">
        <f t="shared" si="90"/>
        <v>25199.040000000001</v>
      </c>
      <c r="E538" s="68">
        <f t="shared" si="91"/>
        <v>8199.2800000000007</v>
      </c>
      <c r="F538" s="69">
        <f t="shared" si="92"/>
        <v>1.6</v>
      </c>
      <c r="G538" s="167" t="str">
        <f t="shared" si="93"/>
        <v>A</v>
      </c>
      <c r="H538" s="98"/>
      <c r="I538" s="185" t="str">
        <f t="shared" si="94"/>
        <v>A</v>
      </c>
      <c r="J538" s="70">
        <f t="shared" si="95"/>
        <v>1.643</v>
      </c>
      <c r="K538" s="70">
        <f t="shared" si="96"/>
        <v>1.4843</v>
      </c>
      <c r="L538" s="104">
        <f t="shared" si="97"/>
        <v>-0.15870000000000006</v>
      </c>
      <c r="M538" s="120">
        <f t="shared" si="98"/>
        <v>-9.6591600730371305E-2</v>
      </c>
    </row>
    <row r="539" spans="1:13" x14ac:dyDescent="0.25">
      <c r="A539" s="177" t="s">
        <v>520</v>
      </c>
      <c r="B539" s="58" t="str">
        <f t="shared" si="88"/>
        <v>PERIPHERAL VASCULAR DISORDERS W MCC</v>
      </c>
      <c r="C539" s="59">
        <f t="shared" si="89"/>
        <v>83</v>
      </c>
      <c r="D539" s="59">
        <f t="shared" si="90"/>
        <v>23534.07</v>
      </c>
      <c r="E539" s="59">
        <f t="shared" si="91"/>
        <v>19520.240000000002</v>
      </c>
      <c r="F539" s="60">
        <f t="shared" si="92"/>
        <v>3.2</v>
      </c>
      <c r="G539" s="166" t="str">
        <f t="shared" si="93"/>
        <v>A</v>
      </c>
      <c r="H539" s="98"/>
      <c r="I539" s="184" t="str">
        <f t="shared" si="94"/>
        <v>A</v>
      </c>
      <c r="J539" s="24">
        <f t="shared" si="95"/>
        <v>1.4976</v>
      </c>
      <c r="K539" s="24">
        <f t="shared" si="96"/>
        <v>1.3527</v>
      </c>
      <c r="L539" s="103">
        <f t="shared" si="97"/>
        <v>-0.14490000000000003</v>
      </c>
      <c r="M539" s="119">
        <f t="shared" si="98"/>
        <v>-9.6754807692307709E-2</v>
      </c>
    </row>
    <row r="540" spans="1:13" x14ac:dyDescent="0.25">
      <c r="A540" s="177" t="s">
        <v>293</v>
      </c>
      <c r="B540" s="58" t="str">
        <f t="shared" si="88"/>
        <v>MAJOR BLADDER PROCEDURES W MCC</v>
      </c>
      <c r="C540" s="59">
        <f t="shared" si="89"/>
        <v>4</v>
      </c>
      <c r="D540" s="59">
        <f t="shared" si="90"/>
        <v>108273.49</v>
      </c>
      <c r="E540" s="59">
        <f t="shared" si="91"/>
        <v>50125.22</v>
      </c>
      <c r="F540" s="60">
        <f t="shared" si="92"/>
        <v>10.5</v>
      </c>
      <c r="G540" s="166" t="str">
        <f t="shared" si="93"/>
        <v>M</v>
      </c>
      <c r="H540" s="98"/>
      <c r="I540" s="184" t="str">
        <f t="shared" si="94"/>
        <v>M</v>
      </c>
      <c r="J540" s="24">
        <f t="shared" si="95"/>
        <v>8.7050999999999998</v>
      </c>
      <c r="K540" s="24">
        <f t="shared" si="96"/>
        <v>7.8634000000000004</v>
      </c>
      <c r="L540" s="103">
        <f t="shared" si="97"/>
        <v>-0.84169999999999945</v>
      </c>
      <c r="M540" s="119">
        <f t="shared" si="98"/>
        <v>-9.6690445830604987E-2</v>
      </c>
    </row>
    <row r="541" spans="1:13" x14ac:dyDescent="0.25">
      <c r="A541" s="177" t="s">
        <v>518</v>
      </c>
      <c r="B541" s="58" t="str">
        <f t="shared" si="88"/>
        <v>CARDIAC ARREST, UNEXPLAINED W CC</v>
      </c>
      <c r="C541" s="59">
        <f t="shared" si="89"/>
        <v>2</v>
      </c>
      <c r="D541" s="59">
        <f t="shared" si="90"/>
        <v>25593.3</v>
      </c>
      <c r="E541" s="59">
        <f t="shared" si="91"/>
        <v>10175.19</v>
      </c>
      <c r="F541" s="60">
        <f t="shared" si="92"/>
        <v>1.3</v>
      </c>
      <c r="G541" s="166" t="str">
        <f t="shared" si="93"/>
        <v>M</v>
      </c>
      <c r="H541" s="98"/>
      <c r="I541" s="184" t="str">
        <f t="shared" si="94"/>
        <v>M</v>
      </c>
      <c r="J541" s="24">
        <f t="shared" si="95"/>
        <v>1.0347999999999999</v>
      </c>
      <c r="K541" s="24">
        <f t="shared" si="96"/>
        <v>0.93459999999999999</v>
      </c>
      <c r="L541" s="103">
        <f t="shared" si="97"/>
        <v>-0.10019999999999996</v>
      </c>
      <c r="M541" s="119">
        <f t="shared" si="98"/>
        <v>-9.6830305373018899E-2</v>
      </c>
    </row>
    <row r="542" spans="1:13" x14ac:dyDescent="0.25">
      <c r="A542" s="177" t="s">
        <v>187</v>
      </c>
      <c r="B542" s="58" t="str">
        <f t="shared" si="88"/>
        <v>MAJOR JOINT/LIMB REATTACHMENT PROCEDURE OF UPPER EXTREMITIES</v>
      </c>
      <c r="C542" s="59">
        <f t="shared" si="89"/>
        <v>107</v>
      </c>
      <c r="D542" s="59">
        <f t="shared" si="90"/>
        <v>42787.86</v>
      </c>
      <c r="E542" s="59">
        <f t="shared" si="91"/>
        <v>17593.71</v>
      </c>
      <c r="F542" s="60">
        <f t="shared" si="92"/>
        <v>1.6</v>
      </c>
      <c r="G542" s="166" t="str">
        <f t="shared" si="93"/>
        <v>A</v>
      </c>
      <c r="H542" s="98"/>
      <c r="I542" s="184" t="str">
        <f t="shared" si="94"/>
        <v>A</v>
      </c>
      <c r="J542" s="24">
        <f t="shared" si="95"/>
        <v>2.7911000000000001</v>
      </c>
      <c r="K542" s="24">
        <f t="shared" si="96"/>
        <v>2.5203000000000002</v>
      </c>
      <c r="L542" s="103">
        <f t="shared" si="97"/>
        <v>-0.27079999999999993</v>
      </c>
      <c r="M542" s="119">
        <f t="shared" si="98"/>
        <v>-9.7022679230410913E-2</v>
      </c>
    </row>
    <row r="543" spans="1:13" x14ac:dyDescent="0.25">
      <c r="A543" s="178" t="s">
        <v>719</v>
      </c>
      <c r="B543" s="67" t="str">
        <f t="shared" si="88"/>
        <v>SKIN GRAFTS FOR INJURIES W CC/MCC</v>
      </c>
      <c r="C543" s="68">
        <f t="shared" si="89"/>
        <v>9</v>
      </c>
      <c r="D543" s="68">
        <f t="shared" si="90"/>
        <v>46613.52</v>
      </c>
      <c r="E543" s="68">
        <f t="shared" si="91"/>
        <v>26953.15</v>
      </c>
      <c r="F543" s="69">
        <f t="shared" si="92"/>
        <v>6.7</v>
      </c>
      <c r="G543" s="167" t="str">
        <f t="shared" si="93"/>
        <v>M</v>
      </c>
      <c r="H543" s="98"/>
      <c r="I543" s="185" t="str">
        <f t="shared" si="94"/>
        <v>M</v>
      </c>
      <c r="J543" s="70">
        <f t="shared" si="95"/>
        <v>5.12</v>
      </c>
      <c r="K543" s="70">
        <f t="shared" si="96"/>
        <v>4.6214000000000004</v>
      </c>
      <c r="L543" s="104">
        <f t="shared" si="97"/>
        <v>-0.49859999999999971</v>
      </c>
      <c r="M543" s="120">
        <f t="shared" si="98"/>
        <v>-9.7382812499999943E-2</v>
      </c>
    </row>
    <row r="544" spans="1:13" x14ac:dyDescent="0.25">
      <c r="A544" s="177" t="s">
        <v>222</v>
      </c>
      <c r="B544" s="58" t="str">
        <f t="shared" si="88"/>
        <v>ISCHEMIC STROKE, PRECEREBRAL OCCLUSION OR TRANSIENT ISCHEMIA W THROMBOLYTIC AGENT W CC</v>
      </c>
      <c r="C544" s="59">
        <f t="shared" si="89"/>
        <v>42</v>
      </c>
      <c r="D544" s="59">
        <f t="shared" si="90"/>
        <v>36808.019999999997</v>
      </c>
      <c r="E544" s="59">
        <f t="shared" si="91"/>
        <v>7635.5</v>
      </c>
      <c r="F544" s="60">
        <f t="shared" si="92"/>
        <v>2.8</v>
      </c>
      <c r="G544" s="166" t="str">
        <f t="shared" si="93"/>
        <v>AT</v>
      </c>
      <c r="H544" s="98"/>
      <c r="I544" s="184" t="str">
        <f t="shared" si="94"/>
        <v>A</v>
      </c>
      <c r="J544" s="24">
        <f t="shared" si="95"/>
        <v>2.3262</v>
      </c>
      <c r="K544" s="24">
        <f t="shared" si="96"/>
        <v>2.0985</v>
      </c>
      <c r="L544" s="103">
        <f t="shared" si="97"/>
        <v>-0.22770000000000001</v>
      </c>
      <c r="M544" s="119">
        <f t="shared" si="98"/>
        <v>-9.7884962599948416E-2</v>
      </c>
    </row>
    <row r="545" spans="1:13" x14ac:dyDescent="0.25">
      <c r="A545" s="177" t="s">
        <v>724</v>
      </c>
      <c r="B545" s="58" t="str">
        <f t="shared" si="88"/>
        <v>OTHER O.R. PROCEDURES FOR INJURIES W/O CC/MCC</v>
      </c>
      <c r="C545" s="59">
        <f t="shared" si="89"/>
        <v>53</v>
      </c>
      <c r="D545" s="59">
        <f t="shared" si="90"/>
        <v>21346.69</v>
      </c>
      <c r="E545" s="59">
        <f t="shared" si="91"/>
        <v>9691.64</v>
      </c>
      <c r="F545" s="60">
        <f t="shared" si="92"/>
        <v>2.2000000000000002</v>
      </c>
      <c r="G545" s="166" t="str">
        <f t="shared" si="93"/>
        <v>A</v>
      </c>
      <c r="H545" s="98"/>
      <c r="I545" s="184" t="str">
        <f t="shared" si="94"/>
        <v>A</v>
      </c>
      <c r="J545" s="24">
        <f t="shared" si="95"/>
        <v>1.3942000000000001</v>
      </c>
      <c r="K545" s="24">
        <f t="shared" si="96"/>
        <v>1.2573000000000001</v>
      </c>
      <c r="L545" s="103">
        <f t="shared" si="97"/>
        <v>-0.13690000000000002</v>
      </c>
      <c r="M545" s="119">
        <f t="shared" si="98"/>
        <v>-9.8192511834743951E-2</v>
      </c>
    </row>
    <row r="546" spans="1:13" x14ac:dyDescent="0.25">
      <c r="A546" s="177" t="s">
        <v>342</v>
      </c>
      <c r="B546" s="58" t="str">
        <f t="shared" si="88"/>
        <v>INFLAMMATION OF THE MALE REPRODUCTIVE SYSTEM W MCC</v>
      </c>
      <c r="C546" s="59">
        <f t="shared" si="89"/>
        <v>5</v>
      </c>
      <c r="D546" s="59">
        <f t="shared" si="90"/>
        <v>24870.82</v>
      </c>
      <c r="E546" s="59">
        <f t="shared" si="91"/>
        <v>8576.15</v>
      </c>
      <c r="F546" s="60">
        <f t="shared" si="92"/>
        <v>4.7</v>
      </c>
      <c r="G546" s="166" t="str">
        <f t="shared" si="93"/>
        <v>M</v>
      </c>
      <c r="H546" s="98"/>
      <c r="I546" s="184" t="str">
        <f t="shared" si="94"/>
        <v>M</v>
      </c>
      <c r="J546" s="24">
        <f t="shared" si="95"/>
        <v>2.2841999999999998</v>
      </c>
      <c r="K546" s="24">
        <f t="shared" si="96"/>
        <v>2.0598999999999998</v>
      </c>
      <c r="L546" s="103">
        <f t="shared" si="97"/>
        <v>-0.22429999999999994</v>
      </c>
      <c r="M546" s="119">
        <f t="shared" si="98"/>
        <v>-9.8196305052097005E-2</v>
      </c>
    </row>
    <row r="547" spans="1:13" x14ac:dyDescent="0.25">
      <c r="A547" s="177" t="s">
        <v>711</v>
      </c>
      <c r="B547" s="58" t="str">
        <f t="shared" si="88"/>
        <v>OTHER MENTAL DISORDER DIAGNOSES</v>
      </c>
      <c r="C547" s="59">
        <f t="shared" si="89"/>
        <v>4</v>
      </c>
      <c r="D547" s="59">
        <f t="shared" si="90"/>
        <v>4795.12</v>
      </c>
      <c r="E547" s="59">
        <f t="shared" si="91"/>
        <v>2598.36</v>
      </c>
      <c r="F547" s="60">
        <f t="shared" si="92"/>
        <v>3</v>
      </c>
      <c r="G547" s="166" t="str">
        <f t="shared" si="93"/>
        <v>M</v>
      </c>
      <c r="H547" s="98"/>
      <c r="I547" s="184" t="str">
        <f t="shared" si="94"/>
        <v>M</v>
      </c>
      <c r="J547" s="24">
        <f t="shared" si="95"/>
        <v>1.6919999999999999</v>
      </c>
      <c r="K547" s="24">
        <f t="shared" si="96"/>
        <v>1.5249999999999999</v>
      </c>
      <c r="L547" s="103">
        <f t="shared" si="97"/>
        <v>-0.16700000000000004</v>
      </c>
      <c r="M547" s="119">
        <f t="shared" si="98"/>
        <v>-9.8699763593380646E-2</v>
      </c>
    </row>
    <row r="548" spans="1:13" x14ac:dyDescent="0.25">
      <c r="A548" s="178" t="s">
        <v>554</v>
      </c>
      <c r="B548" s="67" t="str">
        <f t="shared" si="88"/>
        <v>OTHER KIDNEY &amp; URINARY TRACT PROCEDURES W/O CC/MCC</v>
      </c>
      <c r="C548" s="68">
        <f t="shared" si="89"/>
        <v>4</v>
      </c>
      <c r="D548" s="68">
        <f t="shared" si="90"/>
        <v>41692.339999999997</v>
      </c>
      <c r="E548" s="68">
        <f t="shared" si="91"/>
        <v>9286.32</v>
      </c>
      <c r="F548" s="69">
        <f t="shared" si="92"/>
        <v>2.8</v>
      </c>
      <c r="G548" s="167" t="str">
        <f t="shared" si="93"/>
        <v>M</v>
      </c>
      <c r="H548" s="98"/>
      <c r="I548" s="185" t="str">
        <f t="shared" si="94"/>
        <v>M</v>
      </c>
      <c r="J548" s="70">
        <f t="shared" si="95"/>
        <v>2.5838999999999999</v>
      </c>
      <c r="K548" s="70">
        <f t="shared" si="96"/>
        <v>2.3283999999999998</v>
      </c>
      <c r="L548" s="104">
        <f t="shared" si="97"/>
        <v>-0.25550000000000006</v>
      </c>
      <c r="M548" s="120">
        <f t="shared" si="98"/>
        <v>-9.8881535663144893E-2</v>
      </c>
    </row>
    <row r="549" spans="1:13" x14ac:dyDescent="0.25">
      <c r="A549" s="177" t="s">
        <v>336</v>
      </c>
      <c r="B549" s="58" t="str">
        <f t="shared" si="88"/>
        <v>OTHER MALE REPRODUCTIVE SYSTEM O.R. PROC EXC MALIGNANCY W/O CC/MCC</v>
      </c>
      <c r="C549" s="59">
        <f t="shared" si="89"/>
        <v>3</v>
      </c>
      <c r="D549" s="59">
        <f t="shared" si="90"/>
        <v>22977.87</v>
      </c>
      <c r="E549" s="59">
        <f t="shared" si="91"/>
        <v>6735.67</v>
      </c>
      <c r="F549" s="60">
        <f t="shared" si="92"/>
        <v>2.5</v>
      </c>
      <c r="G549" s="166" t="str">
        <f t="shared" si="93"/>
        <v>M</v>
      </c>
      <c r="H549" s="98"/>
      <c r="I549" s="184" t="str">
        <f t="shared" si="94"/>
        <v>M</v>
      </c>
      <c r="J549" s="24">
        <f t="shared" si="95"/>
        <v>1.9635</v>
      </c>
      <c r="K549" s="24">
        <f t="shared" si="96"/>
        <v>1.7657</v>
      </c>
      <c r="L549" s="103">
        <f t="shared" si="97"/>
        <v>-0.19779999999999998</v>
      </c>
      <c r="M549" s="119">
        <f t="shared" si="98"/>
        <v>-0.10073847720906542</v>
      </c>
    </row>
    <row r="550" spans="1:13" x14ac:dyDescent="0.25">
      <c r="A550" s="177" t="s">
        <v>397</v>
      </c>
      <c r="B550" s="58" t="str">
        <f t="shared" si="88"/>
        <v>OTHER EAR, NOSE, MOUTH &amp; THROAT O.R. PROCEDURES W/O CC/MCC</v>
      </c>
      <c r="C550" s="59">
        <f t="shared" si="89"/>
        <v>146</v>
      </c>
      <c r="D550" s="59">
        <f t="shared" si="90"/>
        <v>12784.44</v>
      </c>
      <c r="E550" s="59">
        <f t="shared" si="91"/>
        <v>7312.77</v>
      </c>
      <c r="F550" s="60">
        <f t="shared" si="92"/>
        <v>1.2</v>
      </c>
      <c r="G550" s="166" t="str">
        <f t="shared" si="93"/>
        <v>A</v>
      </c>
      <c r="H550" s="98"/>
      <c r="I550" s="184" t="str">
        <f t="shared" si="94"/>
        <v>A</v>
      </c>
      <c r="J550" s="24">
        <f t="shared" si="95"/>
        <v>0.83799999999999997</v>
      </c>
      <c r="K550" s="24">
        <f t="shared" si="96"/>
        <v>0.75319999999999998</v>
      </c>
      <c r="L550" s="103">
        <f t="shared" si="97"/>
        <v>-8.4799999999999986E-2</v>
      </c>
      <c r="M550" s="119">
        <f t="shared" si="98"/>
        <v>-0.10119331742243436</v>
      </c>
    </row>
    <row r="551" spans="1:13" x14ac:dyDescent="0.25">
      <c r="A551" s="177" t="s">
        <v>492</v>
      </c>
      <c r="B551" s="58" t="str">
        <f t="shared" si="88"/>
        <v>OTHER SKIN, SUBCUT TISS &amp; BREAST PROC W CC</v>
      </c>
      <c r="C551" s="59">
        <f t="shared" si="89"/>
        <v>221</v>
      </c>
      <c r="D551" s="59">
        <f t="shared" si="90"/>
        <v>27034.44</v>
      </c>
      <c r="E551" s="59">
        <f t="shared" si="91"/>
        <v>16127.6</v>
      </c>
      <c r="F551" s="60">
        <f t="shared" si="92"/>
        <v>3.7</v>
      </c>
      <c r="G551" s="166" t="str">
        <f t="shared" si="93"/>
        <v>A</v>
      </c>
      <c r="H551" s="98"/>
      <c r="I551" s="184" t="str">
        <f t="shared" si="94"/>
        <v>A</v>
      </c>
      <c r="J551" s="24">
        <f t="shared" si="95"/>
        <v>1.7719</v>
      </c>
      <c r="K551" s="24">
        <f t="shared" si="96"/>
        <v>1.5924</v>
      </c>
      <c r="L551" s="103">
        <f t="shared" si="97"/>
        <v>-0.17949999999999999</v>
      </c>
      <c r="M551" s="119">
        <f t="shared" si="98"/>
        <v>-0.10130368530955471</v>
      </c>
    </row>
    <row r="552" spans="1:13" x14ac:dyDescent="0.25">
      <c r="A552" s="177" t="s">
        <v>371</v>
      </c>
      <c r="B552" s="58" t="str">
        <f t="shared" si="88"/>
        <v>BACTERIAL &amp; TUBERCULOUS INFECTIONS OF NERVOUS SYSTEM W/O CC/MCC</v>
      </c>
      <c r="C552" s="59">
        <f t="shared" si="89"/>
        <v>11</v>
      </c>
      <c r="D552" s="59">
        <f t="shared" si="90"/>
        <v>35898.620000000003</v>
      </c>
      <c r="E552" s="59">
        <f t="shared" si="91"/>
        <v>18507.93</v>
      </c>
      <c r="F552" s="60">
        <f t="shared" si="92"/>
        <v>5.2</v>
      </c>
      <c r="G552" s="166" t="str">
        <f t="shared" si="93"/>
        <v>A</v>
      </c>
      <c r="H552" s="98"/>
      <c r="I552" s="184" t="str">
        <f t="shared" si="94"/>
        <v>M</v>
      </c>
      <c r="J552" s="24">
        <f t="shared" si="95"/>
        <v>2.3530000000000002</v>
      </c>
      <c r="K552" s="24">
        <f t="shared" si="96"/>
        <v>2.1145</v>
      </c>
      <c r="L552" s="103">
        <f t="shared" si="97"/>
        <v>-0.23850000000000016</v>
      </c>
      <c r="M552" s="119">
        <f t="shared" si="98"/>
        <v>-0.10135996600085004</v>
      </c>
    </row>
    <row r="553" spans="1:13" x14ac:dyDescent="0.25">
      <c r="A553" s="178" t="s">
        <v>224</v>
      </c>
      <c r="B553" s="67" t="str">
        <f t="shared" si="88"/>
        <v>INTRACRANIAL HEMORRHAGE OR CEREBRAL INFARCTION W MCC</v>
      </c>
      <c r="C553" s="68">
        <f t="shared" si="89"/>
        <v>161</v>
      </c>
      <c r="D553" s="68">
        <f t="shared" si="90"/>
        <v>38211</v>
      </c>
      <c r="E553" s="68">
        <f t="shared" si="91"/>
        <v>23990.35</v>
      </c>
      <c r="F553" s="69">
        <f t="shared" si="92"/>
        <v>4.3</v>
      </c>
      <c r="G553" s="167" t="str">
        <f t="shared" si="93"/>
        <v>A</v>
      </c>
      <c r="H553" s="98"/>
      <c r="I553" s="185" t="str">
        <f t="shared" si="94"/>
        <v>A</v>
      </c>
      <c r="J553" s="70">
        <f t="shared" si="95"/>
        <v>2.4398</v>
      </c>
      <c r="K553" s="70">
        <f t="shared" si="96"/>
        <v>2.1919</v>
      </c>
      <c r="L553" s="104">
        <f t="shared" si="97"/>
        <v>-0.24790000000000001</v>
      </c>
      <c r="M553" s="120">
        <f t="shared" si="98"/>
        <v>-0.10160668907287483</v>
      </c>
    </row>
    <row r="554" spans="1:13" x14ac:dyDescent="0.25">
      <c r="A554" s="177" t="s">
        <v>795</v>
      </c>
      <c r="B554" s="58" t="str">
        <f t="shared" si="88"/>
        <v>CARDIAC PACEMAKER REVISION EXCEPT DEVICE REPLACEMENT W/O CC/MCC</v>
      </c>
      <c r="C554" s="59">
        <f t="shared" si="89"/>
        <v>4</v>
      </c>
      <c r="D554" s="59">
        <f t="shared" si="90"/>
        <v>60512.99</v>
      </c>
      <c r="E554" s="59">
        <f t="shared" si="91"/>
        <v>35209.15</v>
      </c>
      <c r="F554" s="60">
        <f t="shared" si="92"/>
        <v>2.2999999999999998</v>
      </c>
      <c r="G554" s="166" t="str">
        <f t="shared" si="93"/>
        <v>M</v>
      </c>
      <c r="H554" s="98"/>
      <c r="I554" s="184" t="str">
        <f t="shared" si="94"/>
        <v>M</v>
      </c>
      <c r="J554" s="24">
        <f t="shared" si="95"/>
        <v>2.6008</v>
      </c>
      <c r="K554" s="24">
        <f t="shared" si="96"/>
        <v>2.3363999999999998</v>
      </c>
      <c r="L554" s="103">
        <f t="shared" si="97"/>
        <v>-0.26440000000000019</v>
      </c>
      <c r="M554" s="119">
        <f t="shared" si="98"/>
        <v>-0.10166102737619201</v>
      </c>
    </row>
    <row r="555" spans="1:13" x14ac:dyDescent="0.25">
      <c r="A555" s="177" t="s">
        <v>238</v>
      </c>
      <c r="B555" s="58" t="str">
        <f t="shared" si="88"/>
        <v>HYPERTENSIVE ENCEPHALOPATHY W MCC</v>
      </c>
      <c r="C555" s="59">
        <f t="shared" si="89"/>
        <v>2</v>
      </c>
      <c r="D555" s="59">
        <f t="shared" si="90"/>
        <v>76281.8</v>
      </c>
      <c r="E555" s="59">
        <f t="shared" si="91"/>
        <v>39854.959999999999</v>
      </c>
      <c r="F555" s="60">
        <f t="shared" si="92"/>
        <v>4.0999999999999996</v>
      </c>
      <c r="G555" s="166" t="str">
        <f t="shared" si="93"/>
        <v>M</v>
      </c>
      <c r="H555" s="98"/>
      <c r="I555" s="184" t="str">
        <f t="shared" si="94"/>
        <v>M</v>
      </c>
      <c r="J555" s="24">
        <f t="shared" si="95"/>
        <v>2.4762</v>
      </c>
      <c r="K555" s="24">
        <f t="shared" si="96"/>
        <v>2.2233000000000001</v>
      </c>
      <c r="L555" s="103">
        <f t="shared" si="97"/>
        <v>-0.2528999999999999</v>
      </c>
      <c r="M555" s="119">
        <f t="shared" si="98"/>
        <v>-0.10213229949115576</v>
      </c>
    </row>
    <row r="556" spans="1:13" x14ac:dyDescent="0.25">
      <c r="A556" s="177" t="s">
        <v>165</v>
      </c>
      <c r="B556" s="58" t="str">
        <f t="shared" si="88"/>
        <v>BILATERAL OR MULTIPLE MAJOR JOINT PROCS OF LOWER EXTREMITY W/O MCC</v>
      </c>
      <c r="C556" s="59">
        <f t="shared" si="89"/>
        <v>17</v>
      </c>
      <c r="D556" s="59">
        <f t="shared" si="90"/>
        <v>53436.52</v>
      </c>
      <c r="E556" s="59">
        <f t="shared" si="91"/>
        <v>13334.01</v>
      </c>
      <c r="F556" s="60">
        <f t="shared" si="92"/>
        <v>3.2</v>
      </c>
      <c r="G556" s="166" t="str">
        <f t="shared" si="93"/>
        <v>A</v>
      </c>
      <c r="H556" s="98"/>
      <c r="I556" s="184" t="str">
        <f t="shared" si="94"/>
        <v>A</v>
      </c>
      <c r="J556" s="24">
        <f t="shared" si="95"/>
        <v>3.5078</v>
      </c>
      <c r="K556" s="24">
        <f t="shared" si="96"/>
        <v>3.1476999999999999</v>
      </c>
      <c r="L556" s="103">
        <f t="shared" si="97"/>
        <v>-0.36010000000000009</v>
      </c>
      <c r="M556" s="119">
        <f t="shared" si="98"/>
        <v>-0.10265693597126406</v>
      </c>
    </row>
    <row r="557" spans="1:13" x14ac:dyDescent="0.25">
      <c r="A557" s="177" t="s">
        <v>467</v>
      </c>
      <c r="B557" s="58" t="str">
        <f t="shared" si="88"/>
        <v>CARDIAC DEFIB IMPLANT W CARDIAC CATH W AMI/HF/SHOCK W/O MCC</v>
      </c>
      <c r="C557" s="59">
        <f t="shared" si="89"/>
        <v>1</v>
      </c>
      <c r="D557" s="59">
        <f t="shared" si="90"/>
        <v>118553.28</v>
      </c>
      <c r="E557" s="59">
        <f t="shared" si="91"/>
        <v>0</v>
      </c>
      <c r="F557" s="60">
        <f t="shared" si="92"/>
        <v>5.3</v>
      </c>
      <c r="G557" s="166" t="str">
        <f t="shared" si="93"/>
        <v>M</v>
      </c>
      <c r="H557" s="98"/>
      <c r="I557" s="184" t="str">
        <f t="shared" si="94"/>
        <v>M</v>
      </c>
      <c r="J557" s="24">
        <f t="shared" si="95"/>
        <v>10.148</v>
      </c>
      <c r="K557" s="24">
        <f t="shared" si="96"/>
        <v>9.1057000000000006</v>
      </c>
      <c r="L557" s="103">
        <f t="shared" si="97"/>
        <v>-1.0422999999999991</v>
      </c>
      <c r="M557" s="119">
        <f t="shared" si="98"/>
        <v>-0.1027098935750886</v>
      </c>
    </row>
    <row r="558" spans="1:13" x14ac:dyDescent="0.25">
      <c r="A558" s="178" t="s">
        <v>565</v>
      </c>
      <c r="B558" s="67" t="str">
        <f t="shared" si="88"/>
        <v>URINARY STONES W ESW LITHOTRIPSY W/O CC/MCC</v>
      </c>
      <c r="C558" s="68">
        <f t="shared" si="89"/>
        <v>0</v>
      </c>
      <c r="D558" s="68">
        <f t="shared" si="90"/>
        <v>0</v>
      </c>
      <c r="E558" s="68">
        <f t="shared" si="91"/>
        <v>0</v>
      </c>
      <c r="F558" s="69">
        <f t="shared" si="92"/>
        <v>2</v>
      </c>
      <c r="G558" s="167" t="str">
        <f t="shared" si="93"/>
        <v>MP</v>
      </c>
      <c r="H558" s="98"/>
      <c r="I558" s="185" t="str">
        <f t="shared" si="94"/>
        <v>M</v>
      </c>
      <c r="J558" s="70">
        <f t="shared" si="95"/>
        <v>0.7056</v>
      </c>
      <c r="K558" s="70">
        <f t="shared" si="96"/>
        <v>0.6331</v>
      </c>
      <c r="L558" s="104">
        <f t="shared" si="97"/>
        <v>-7.2500000000000009E-2</v>
      </c>
      <c r="M558" s="120">
        <f t="shared" si="98"/>
        <v>-0.10274943310657597</v>
      </c>
    </row>
    <row r="559" spans="1:13" x14ac:dyDescent="0.25">
      <c r="A559" s="177" t="s">
        <v>861</v>
      </c>
      <c r="B559" s="58" t="str">
        <f t="shared" si="88"/>
        <v>MINOR SMALL &amp; LARGE BOWEL PROCEDURES W MCC</v>
      </c>
      <c r="C559" s="59">
        <f t="shared" si="89"/>
        <v>4</v>
      </c>
      <c r="D559" s="59">
        <f t="shared" si="90"/>
        <v>105625.16</v>
      </c>
      <c r="E559" s="59">
        <f t="shared" si="91"/>
        <v>91822.02</v>
      </c>
      <c r="F559" s="60">
        <f t="shared" si="92"/>
        <v>7.6</v>
      </c>
      <c r="G559" s="166" t="str">
        <f t="shared" si="93"/>
        <v>M</v>
      </c>
      <c r="H559" s="98"/>
      <c r="I559" s="184" t="str">
        <f t="shared" si="94"/>
        <v>M</v>
      </c>
      <c r="J559" s="24">
        <f t="shared" si="95"/>
        <v>4.3342999999999998</v>
      </c>
      <c r="K559" s="24">
        <f t="shared" si="96"/>
        <v>3.8860000000000001</v>
      </c>
      <c r="L559" s="103">
        <f t="shared" si="97"/>
        <v>-0.4482999999999997</v>
      </c>
      <c r="M559" s="119">
        <f t="shared" si="98"/>
        <v>-0.10343077313522361</v>
      </c>
    </row>
    <row r="560" spans="1:13" x14ac:dyDescent="0.25">
      <c r="A560" s="177" t="s">
        <v>160</v>
      </c>
      <c r="B560" s="58" t="str">
        <f t="shared" si="88"/>
        <v>SPINAL FUS EXC CERV W SPINAL CURV/MALIG/INFEC OR EXT FUS W CC</v>
      </c>
      <c r="C560" s="59">
        <f t="shared" si="89"/>
        <v>23</v>
      </c>
      <c r="D560" s="59">
        <f t="shared" si="90"/>
        <v>147870.74</v>
      </c>
      <c r="E560" s="59">
        <f t="shared" si="91"/>
        <v>39671.07</v>
      </c>
      <c r="F560" s="60">
        <f t="shared" si="92"/>
        <v>5.2</v>
      </c>
      <c r="G560" s="166" t="str">
        <f t="shared" si="93"/>
        <v>A</v>
      </c>
      <c r="H560" s="98"/>
      <c r="I560" s="184" t="str">
        <f t="shared" si="94"/>
        <v>A</v>
      </c>
      <c r="J560" s="24">
        <f t="shared" si="95"/>
        <v>9.6121999999999996</v>
      </c>
      <c r="K560" s="24">
        <f t="shared" si="96"/>
        <v>8.6033000000000008</v>
      </c>
      <c r="L560" s="103">
        <f t="shared" si="97"/>
        <v>-1.0088999999999988</v>
      </c>
      <c r="M560" s="119">
        <f t="shared" si="98"/>
        <v>-0.10496036287218315</v>
      </c>
    </row>
    <row r="561" spans="1:13" x14ac:dyDescent="0.25">
      <c r="A561" s="177" t="s">
        <v>270</v>
      </c>
      <c r="B561" s="58" t="str">
        <f t="shared" si="88"/>
        <v>AMPUTAT OF LOWER LIMB FOR ENDOCRINE,NUTRIT,&amp; METABOL DIS W/O CC/MCC</v>
      </c>
      <c r="C561" s="59">
        <f t="shared" si="89"/>
        <v>1</v>
      </c>
      <c r="D561" s="59">
        <f t="shared" si="90"/>
        <v>13364.78</v>
      </c>
      <c r="E561" s="59">
        <f t="shared" si="91"/>
        <v>0</v>
      </c>
      <c r="F561" s="60">
        <f t="shared" si="92"/>
        <v>3.5</v>
      </c>
      <c r="G561" s="166" t="str">
        <f t="shared" si="93"/>
        <v>M</v>
      </c>
      <c r="H561" s="98"/>
      <c r="I561" s="184" t="str">
        <f t="shared" si="94"/>
        <v>M</v>
      </c>
      <c r="J561" s="24">
        <f t="shared" si="95"/>
        <v>1.8568</v>
      </c>
      <c r="K561" s="24">
        <f t="shared" si="96"/>
        <v>1.6608000000000001</v>
      </c>
      <c r="L561" s="103">
        <f t="shared" si="97"/>
        <v>-0.19599999999999995</v>
      </c>
      <c r="M561" s="119">
        <f t="shared" si="98"/>
        <v>-0.10555794915984487</v>
      </c>
    </row>
    <row r="562" spans="1:13" x14ac:dyDescent="0.25">
      <c r="A562" s="177" t="s">
        <v>445</v>
      </c>
      <c r="B562" s="58" t="str">
        <f t="shared" si="88"/>
        <v>SIMPLE PNEUMONIA &amp; PLEURISY W/O CC/MCC</v>
      </c>
      <c r="C562" s="59">
        <f t="shared" si="89"/>
        <v>401</v>
      </c>
      <c r="D562" s="59">
        <f t="shared" si="90"/>
        <v>10379.86</v>
      </c>
      <c r="E562" s="59">
        <f t="shared" si="91"/>
        <v>6302.75</v>
      </c>
      <c r="F562" s="60">
        <f t="shared" si="92"/>
        <v>2.1</v>
      </c>
      <c r="G562" s="166" t="str">
        <f t="shared" si="93"/>
        <v>A</v>
      </c>
      <c r="H562" s="98"/>
      <c r="I562" s="184" t="str">
        <f t="shared" si="94"/>
        <v>A</v>
      </c>
      <c r="J562" s="24">
        <f t="shared" si="95"/>
        <v>0.68369999999999997</v>
      </c>
      <c r="K562" s="24">
        <f t="shared" si="96"/>
        <v>0.61140000000000005</v>
      </c>
      <c r="L562" s="103">
        <f t="shared" si="97"/>
        <v>-7.229999999999992E-2</v>
      </c>
      <c r="M562" s="119">
        <f t="shared" si="98"/>
        <v>-0.10574813514699419</v>
      </c>
    </row>
    <row r="563" spans="1:13" x14ac:dyDescent="0.25">
      <c r="A563" s="178" t="s">
        <v>618</v>
      </c>
      <c r="B563" s="67" t="str">
        <f t="shared" si="88"/>
        <v>INFECTIONS, FEMALE REPRODUCTIVE SYSTEM W MCC</v>
      </c>
      <c r="C563" s="68">
        <f t="shared" si="89"/>
        <v>3</v>
      </c>
      <c r="D563" s="68">
        <f t="shared" si="90"/>
        <v>46855.97</v>
      </c>
      <c r="E563" s="68">
        <f t="shared" si="91"/>
        <v>24408.11</v>
      </c>
      <c r="F563" s="69">
        <f t="shared" si="92"/>
        <v>4.9000000000000004</v>
      </c>
      <c r="G563" s="167" t="str">
        <f t="shared" si="93"/>
        <v>M</v>
      </c>
      <c r="H563" s="98"/>
      <c r="I563" s="185" t="str">
        <f t="shared" si="94"/>
        <v>M</v>
      </c>
      <c r="J563" s="70">
        <f t="shared" si="95"/>
        <v>2.3086000000000002</v>
      </c>
      <c r="K563" s="70">
        <f t="shared" si="96"/>
        <v>2.0640999999999998</v>
      </c>
      <c r="L563" s="104">
        <f t="shared" si="97"/>
        <v>-0.24450000000000038</v>
      </c>
      <c r="M563" s="120">
        <f t="shared" si="98"/>
        <v>-0.10590834271853086</v>
      </c>
    </row>
    <row r="564" spans="1:13" x14ac:dyDescent="0.25">
      <c r="A564" s="177" t="s">
        <v>333</v>
      </c>
      <c r="B564" s="58" t="str">
        <f t="shared" si="88"/>
        <v>OTHER MALE REPRODUCTIVE SYSTEM O.R. PROC FOR MALIGNANCY W CC/MCC</v>
      </c>
      <c r="C564" s="59">
        <f t="shared" si="89"/>
        <v>0</v>
      </c>
      <c r="D564" s="59">
        <f t="shared" si="90"/>
        <v>0</v>
      </c>
      <c r="E564" s="59">
        <f t="shared" si="91"/>
        <v>0</v>
      </c>
      <c r="F564" s="60">
        <f t="shared" si="92"/>
        <v>5.4</v>
      </c>
      <c r="G564" s="166" t="str">
        <f t="shared" si="93"/>
        <v>M</v>
      </c>
      <c r="H564" s="98"/>
      <c r="I564" s="184" t="str">
        <f t="shared" si="94"/>
        <v>M</v>
      </c>
      <c r="J564" s="24">
        <f t="shared" si="95"/>
        <v>3.4272</v>
      </c>
      <c r="K564" s="24">
        <f t="shared" si="96"/>
        <v>3.0628000000000002</v>
      </c>
      <c r="L564" s="103">
        <f t="shared" si="97"/>
        <v>-0.36439999999999984</v>
      </c>
      <c r="M564" s="119">
        <f t="shared" si="98"/>
        <v>-0.10632586367880481</v>
      </c>
    </row>
    <row r="565" spans="1:13" x14ac:dyDescent="0.25">
      <c r="A565" s="177" t="s">
        <v>447</v>
      </c>
      <c r="B565" s="58" t="str">
        <f t="shared" si="88"/>
        <v>INTERSTITIAL LUNG DISEASE W CC</v>
      </c>
      <c r="C565" s="59">
        <f t="shared" si="89"/>
        <v>15</v>
      </c>
      <c r="D565" s="59">
        <f t="shared" si="90"/>
        <v>21003.43</v>
      </c>
      <c r="E565" s="59">
        <f t="shared" si="91"/>
        <v>14417.32</v>
      </c>
      <c r="F565" s="60">
        <f t="shared" si="92"/>
        <v>3.4</v>
      </c>
      <c r="G565" s="166" t="str">
        <f t="shared" si="93"/>
        <v>AO</v>
      </c>
      <c r="H565" s="98"/>
      <c r="I565" s="184" t="str">
        <f t="shared" si="94"/>
        <v>A</v>
      </c>
      <c r="J565" s="24">
        <f t="shared" si="95"/>
        <v>1.1868000000000001</v>
      </c>
      <c r="K565" s="24">
        <f t="shared" si="96"/>
        <v>1.0602</v>
      </c>
      <c r="L565" s="103">
        <f t="shared" si="97"/>
        <v>-0.12660000000000005</v>
      </c>
      <c r="M565" s="119">
        <f t="shared" si="98"/>
        <v>-0.10667340748230539</v>
      </c>
    </row>
    <row r="566" spans="1:13" x14ac:dyDescent="0.25">
      <c r="A566" s="177" t="s">
        <v>568</v>
      </c>
      <c r="B566" s="58" t="str">
        <f t="shared" si="88"/>
        <v>KIDNEY &amp; URINARY TRACT SIGNS &amp; SYMPTOMS W MCC</v>
      </c>
      <c r="C566" s="59">
        <f t="shared" si="89"/>
        <v>4</v>
      </c>
      <c r="D566" s="59">
        <f t="shared" si="90"/>
        <v>21006.09</v>
      </c>
      <c r="E566" s="59">
        <f t="shared" si="91"/>
        <v>13035.9</v>
      </c>
      <c r="F566" s="60">
        <f t="shared" si="92"/>
        <v>3.6</v>
      </c>
      <c r="G566" s="166" t="str">
        <f t="shared" si="93"/>
        <v>M</v>
      </c>
      <c r="H566" s="98"/>
      <c r="I566" s="184" t="str">
        <f t="shared" si="94"/>
        <v>M</v>
      </c>
      <c r="J566" s="24">
        <f t="shared" si="95"/>
        <v>1.8433999999999999</v>
      </c>
      <c r="K566" s="24">
        <f t="shared" si="96"/>
        <v>1.6455</v>
      </c>
      <c r="L566" s="103">
        <f t="shared" si="97"/>
        <v>-0.19789999999999996</v>
      </c>
      <c r="M566" s="119">
        <f t="shared" si="98"/>
        <v>-0.10735597265921665</v>
      </c>
    </row>
    <row r="567" spans="1:13" x14ac:dyDescent="0.25">
      <c r="A567" s="177" t="s">
        <v>381</v>
      </c>
      <c r="B567" s="58" t="str">
        <f t="shared" ref="B567:B630" si="99">VLOOKUP($A567, DRG_Tab, 2, FALSE)</f>
        <v>ORBITAL PROCEDURES W/O CC/MCC</v>
      </c>
      <c r="C567" s="59">
        <f t="shared" ref="C567:C630" si="100">VLOOKUP($A567, DRG_Tab, 9, FALSE)</f>
        <v>4</v>
      </c>
      <c r="D567" s="59">
        <f t="shared" ref="D567:D630" si="101">VLOOKUP($A567, DRG_Tab, 10, FALSE)</f>
        <v>30646.42</v>
      </c>
      <c r="E567" s="59">
        <f t="shared" ref="E567:E630" si="102">VLOOKUP($A567, DRG_Tab, 11, FALSE)</f>
        <v>29504.400000000001</v>
      </c>
      <c r="F567" s="60">
        <f t="shared" ref="F567:F630" si="103">ROUND(VLOOKUP($A567, DRG_Tab, 14, FALSE), 1)</f>
        <v>2.2999999999999998</v>
      </c>
      <c r="G567" s="166" t="str">
        <f t="shared" ref="G567:G630" si="104">VLOOKUP($A567, DRG_Tab, 18, FALSE)</f>
        <v>M</v>
      </c>
      <c r="H567" s="98"/>
      <c r="I567" s="184" t="str">
        <f t="shared" ref="I567:I630" si="105">VLOOKUP($A567, DRG_Tab, 20, FALSE)</f>
        <v>M</v>
      </c>
      <c r="J567" s="24">
        <f t="shared" ref="J567:J630" si="106">VLOOKUP($A567, DRG_Tab, 21, FALSE)</f>
        <v>2.016</v>
      </c>
      <c r="K567" s="24">
        <f t="shared" ref="K567:K630" si="107">VLOOKUP($A567, DRG_Tab, 22, FALSE)</f>
        <v>1.7981</v>
      </c>
      <c r="L567" s="103">
        <f t="shared" ref="L567:L630" si="108">IF(J567&lt;&gt;"", IF(K567&lt;&gt;"", K567-J567, ""), "")</f>
        <v>-0.21789999999999998</v>
      </c>
      <c r="M567" s="119">
        <f t="shared" ref="M567:M630" si="109">IF(L567="", "", L567/J567)</f>
        <v>-0.10808531746031745</v>
      </c>
    </row>
    <row r="568" spans="1:13" x14ac:dyDescent="0.25">
      <c r="A568" s="178" t="s">
        <v>802</v>
      </c>
      <c r="B568" s="67" t="str">
        <f t="shared" si="99"/>
        <v>AORTIC AND HEART ASSIST PROCEDURES EXCEPT PULSATION BALLOON W/O MCC</v>
      </c>
      <c r="C568" s="68">
        <f t="shared" si="100"/>
        <v>40</v>
      </c>
      <c r="D568" s="68">
        <f t="shared" si="101"/>
        <v>62274.81</v>
      </c>
      <c r="E568" s="68">
        <f t="shared" si="102"/>
        <v>23993.89</v>
      </c>
      <c r="F568" s="69">
        <f t="shared" si="103"/>
        <v>2</v>
      </c>
      <c r="G568" s="167" t="str">
        <f t="shared" si="104"/>
        <v>A</v>
      </c>
      <c r="H568" s="98"/>
      <c r="I568" s="185" t="str">
        <f t="shared" si="105"/>
        <v>A</v>
      </c>
      <c r="J568" s="70">
        <f t="shared" si="106"/>
        <v>4.1132</v>
      </c>
      <c r="K568" s="70">
        <f t="shared" si="107"/>
        <v>3.6682000000000001</v>
      </c>
      <c r="L568" s="104">
        <f t="shared" si="108"/>
        <v>-0.44499999999999984</v>
      </c>
      <c r="M568" s="120">
        <f t="shared" si="109"/>
        <v>-0.10818827190508602</v>
      </c>
    </row>
    <row r="569" spans="1:13" x14ac:dyDescent="0.25">
      <c r="A569" s="177" t="s">
        <v>125</v>
      </c>
      <c r="B569" s="58" t="str">
        <f t="shared" si="99"/>
        <v>OTHER HEPATOBILIARY OR PANCREAS O.R. PROCEDURES W CC</v>
      </c>
      <c r="C569" s="59">
        <f t="shared" si="100"/>
        <v>5</v>
      </c>
      <c r="D569" s="59">
        <f t="shared" si="101"/>
        <v>28998.49</v>
      </c>
      <c r="E569" s="59">
        <f t="shared" si="102"/>
        <v>13640.68</v>
      </c>
      <c r="F569" s="60">
        <f t="shared" si="103"/>
        <v>5.6</v>
      </c>
      <c r="G569" s="166" t="str">
        <f t="shared" si="104"/>
        <v>M</v>
      </c>
      <c r="H569" s="98"/>
      <c r="I569" s="184" t="str">
        <f t="shared" si="105"/>
        <v>M</v>
      </c>
      <c r="J569" s="24">
        <f t="shared" si="106"/>
        <v>3.5213000000000001</v>
      </c>
      <c r="K569" s="24">
        <f t="shared" si="107"/>
        <v>3.1389999999999998</v>
      </c>
      <c r="L569" s="103">
        <f t="shared" si="108"/>
        <v>-0.38230000000000031</v>
      </c>
      <c r="M569" s="119">
        <f t="shared" si="109"/>
        <v>-0.10856785846136378</v>
      </c>
    </row>
    <row r="570" spans="1:13" x14ac:dyDescent="0.25">
      <c r="A570" s="177" t="s">
        <v>223</v>
      </c>
      <c r="B570" s="58" t="str">
        <f t="shared" si="99"/>
        <v>ISCHEMIC STROKE, PRECEREBRAL OCCLUSION OR TRANSIENT ISCHEMIA W THROMBOLYTIC AGENT W/O CC/MCC</v>
      </c>
      <c r="C570" s="59">
        <f t="shared" si="100"/>
        <v>12</v>
      </c>
      <c r="D570" s="59">
        <f t="shared" si="101"/>
        <v>33812.65</v>
      </c>
      <c r="E570" s="59">
        <f t="shared" si="102"/>
        <v>6477.04</v>
      </c>
      <c r="F570" s="60">
        <f t="shared" si="103"/>
        <v>2.2999999999999998</v>
      </c>
      <c r="G570" s="166" t="str">
        <f t="shared" si="104"/>
        <v>AT</v>
      </c>
      <c r="H570" s="98"/>
      <c r="I570" s="184" t="str">
        <f t="shared" si="105"/>
        <v>M</v>
      </c>
      <c r="J570" s="24">
        <f t="shared" si="106"/>
        <v>1.6673</v>
      </c>
      <c r="K570" s="24">
        <f t="shared" si="107"/>
        <v>1.4861</v>
      </c>
      <c r="L570" s="103">
        <f t="shared" si="108"/>
        <v>-0.18120000000000003</v>
      </c>
      <c r="M570" s="119">
        <f t="shared" si="109"/>
        <v>-0.1086787020932046</v>
      </c>
    </row>
    <row r="571" spans="1:13" x14ac:dyDescent="0.25">
      <c r="A571" s="177" t="s">
        <v>213</v>
      </c>
      <c r="B571" s="58" t="str">
        <f t="shared" si="99"/>
        <v>SPINAL DISORDERS &amp; INJURIES W/O CC/MCC</v>
      </c>
      <c r="C571" s="59">
        <f t="shared" si="100"/>
        <v>1</v>
      </c>
      <c r="D571" s="59">
        <f t="shared" si="101"/>
        <v>8339.42</v>
      </c>
      <c r="E571" s="59">
        <f t="shared" si="102"/>
        <v>0</v>
      </c>
      <c r="F571" s="60">
        <f t="shared" si="103"/>
        <v>2.7</v>
      </c>
      <c r="G571" s="166" t="str">
        <f t="shared" si="104"/>
        <v>M</v>
      </c>
      <c r="H571" s="98"/>
      <c r="I571" s="184" t="str">
        <f t="shared" si="105"/>
        <v>M</v>
      </c>
      <c r="J571" s="24">
        <f t="shared" si="106"/>
        <v>1.4695</v>
      </c>
      <c r="K571" s="24">
        <f t="shared" si="107"/>
        <v>1.3096000000000001</v>
      </c>
      <c r="L571" s="103">
        <f t="shared" si="108"/>
        <v>-0.15989999999999993</v>
      </c>
      <c r="M571" s="119">
        <f t="shared" si="109"/>
        <v>-0.10881252126573659</v>
      </c>
    </row>
    <row r="572" spans="1:13" x14ac:dyDescent="0.25">
      <c r="A572" s="177" t="s">
        <v>365</v>
      </c>
      <c r="B572" s="58" t="str">
        <f t="shared" si="99"/>
        <v>OTHER SKIN, SUBCUT TISS &amp; BREAST PROC W MCC</v>
      </c>
      <c r="C572" s="59">
        <f t="shared" si="100"/>
        <v>36</v>
      </c>
      <c r="D572" s="59">
        <f t="shared" si="101"/>
        <v>46110.720000000001</v>
      </c>
      <c r="E572" s="59">
        <f t="shared" si="102"/>
        <v>30977.439999999999</v>
      </c>
      <c r="F572" s="60">
        <f t="shared" si="103"/>
        <v>6.3</v>
      </c>
      <c r="G572" s="166" t="str">
        <f t="shared" si="104"/>
        <v>A</v>
      </c>
      <c r="H572" s="98"/>
      <c r="I572" s="184" t="str">
        <f t="shared" si="105"/>
        <v>A</v>
      </c>
      <c r="J572" s="24">
        <f t="shared" si="106"/>
        <v>2.7686000000000002</v>
      </c>
      <c r="K572" s="24">
        <f t="shared" si="107"/>
        <v>2.4670999999999998</v>
      </c>
      <c r="L572" s="103">
        <f t="shared" si="108"/>
        <v>-0.30150000000000032</v>
      </c>
      <c r="M572" s="119">
        <f t="shared" si="109"/>
        <v>-0.10889980495557332</v>
      </c>
    </row>
    <row r="573" spans="1:13" x14ac:dyDescent="0.25">
      <c r="A573" s="174" t="s">
        <v>217</v>
      </c>
      <c r="B573" s="71" t="str">
        <f t="shared" si="99"/>
        <v>DEGENERATIVE NERVOUS SYSTEM DISORDERS W/O MCC</v>
      </c>
      <c r="C573" s="68">
        <f t="shared" si="100"/>
        <v>63</v>
      </c>
      <c r="D573" s="68">
        <f t="shared" si="101"/>
        <v>26373.43</v>
      </c>
      <c r="E573" s="68">
        <f t="shared" si="102"/>
        <v>19696.740000000002</v>
      </c>
      <c r="F573" s="69">
        <f t="shared" si="103"/>
        <v>4.2</v>
      </c>
      <c r="G573" s="167" t="str">
        <f t="shared" si="104"/>
        <v>AP</v>
      </c>
      <c r="H573" s="98"/>
      <c r="I573" s="188" t="str">
        <f t="shared" si="105"/>
        <v>A</v>
      </c>
      <c r="J573" s="72">
        <f t="shared" si="106"/>
        <v>1.4525999999999999</v>
      </c>
      <c r="K573" s="72">
        <f t="shared" si="107"/>
        <v>1.2936000000000001</v>
      </c>
      <c r="L573" s="189">
        <f t="shared" si="108"/>
        <v>-0.15899999999999981</v>
      </c>
      <c r="M573" s="120">
        <f t="shared" si="109"/>
        <v>-0.1094589012804625</v>
      </c>
    </row>
    <row r="574" spans="1:13" x14ac:dyDescent="0.25">
      <c r="A574" s="177" t="s">
        <v>400</v>
      </c>
      <c r="B574" s="58" t="str">
        <f t="shared" si="99"/>
        <v>MOUTH PROCEDURES W CC/MCC</v>
      </c>
      <c r="C574" s="59">
        <f t="shared" si="100"/>
        <v>15</v>
      </c>
      <c r="D574" s="59">
        <f t="shared" si="101"/>
        <v>19950.650000000001</v>
      </c>
      <c r="E574" s="59">
        <f t="shared" si="102"/>
        <v>8305.44</v>
      </c>
      <c r="F574" s="60">
        <f t="shared" si="103"/>
        <v>3</v>
      </c>
      <c r="G574" s="166" t="str">
        <f t="shared" si="104"/>
        <v>A</v>
      </c>
      <c r="H574" s="98"/>
      <c r="I574" s="184" t="str">
        <f t="shared" si="105"/>
        <v>A</v>
      </c>
      <c r="J574" s="24">
        <f t="shared" si="106"/>
        <v>1.3196000000000001</v>
      </c>
      <c r="K574" s="24">
        <f t="shared" si="107"/>
        <v>1.1751</v>
      </c>
      <c r="L574" s="103">
        <f t="shared" si="108"/>
        <v>-0.14450000000000007</v>
      </c>
      <c r="M574" s="119">
        <f t="shared" si="109"/>
        <v>-0.10950287966050323</v>
      </c>
    </row>
    <row r="575" spans="1:13" x14ac:dyDescent="0.25">
      <c r="A575" s="177" t="s">
        <v>216</v>
      </c>
      <c r="B575" s="58" t="str">
        <f t="shared" si="99"/>
        <v>DEGENERATIVE NERVOUS SYSTEM DISORDERS W MCC</v>
      </c>
      <c r="C575" s="59">
        <f t="shared" si="100"/>
        <v>22</v>
      </c>
      <c r="D575" s="59">
        <f t="shared" si="101"/>
        <v>23807.21</v>
      </c>
      <c r="E575" s="59">
        <f t="shared" si="102"/>
        <v>12449.33</v>
      </c>
      <c r="F575" s="60">
        <f t="shared" si="103"/>
        <v>2.9</v>
      </c>
      <c r="G575" s="166" t="str">
        <f t="shared" si="104"/>
        <v>AP</v>
      </c>
      <c r="H575" s="98"/>
      <c r="I575" s="184" t="str">
        <f t="shared" si="105"/>
        <v>A</v>
      </c>
      <c r="J575" s="24">
        <f t="shared" si="106"/>
        <v>2.4102000000000001</v>
      </c>
      <c r="K575" s="24">
        <f t="shared" si="107"/>
        <v>2.1461999999999999</v>
      </c>
      <c r="L575" s="103">
        <f t="shared" si="108"/>
        <v>-0.26400000000000023</v>
      </c>
      <c r="M575" s="119">
        <f t="shared" si="109"/>
        <v>-0.1095344784665174</v>
      </c>
    </row>
    <row r="576" spans="1:13" x14ac:dyDescent="0.25">
      <c r="A576" s="177" t="s">
        <v>854</v>
      </c>
      <c r="B576" s="58" t="str">
        <f t="shared" si="99"/>
        <v>PERITONEAL ADHESIOLYSIS W/O CC/MCC</v>
      </c>
      <c r="C576" s="59">
        <f t="shared" si="100"/>
        <v>40</v>
      </c>
      <c r="D576" s="59">
        <f t="shared" si="101"/>
        <v>25764.61</v>
      </c>
      <c r="E576" s="59">
        <f t="shared" si="102"/>
        <v>8700.5499999999993</v>
      </c>
      <c r="F576" s="60">
        <f t="shared" si="103"/>
        <v>3.4</v>
      </c>
      <c r="G576" s="166" t="str">
        <f t="shared" si="104"/>
        <v>A</v>
      </c>
      <c r="H576" s="98"/>
      <c r="I576" s="184" t="str">
        <f t="shared" si="105"/>
        <v>A</v>
      </c>
      <c r="J576" s="24">
        <f t="shared" si="106"/>
        <v>1.7051000000000001</v>
      </c>
      <c r="K576" s="24">
        <f t="shared" si="107"/>
        <v>1.5177</v>
      </c>
      <c r="L576" s="103">
        <f t="shared" si="108"/>
        <v>-0.18740000000000001</v>
      </c>
      <c r="M576" s="119">
        <f t="shared" si="109"/>
        <v>-0.10990557738549059</v>
      </c>
    </row>
    <row r="577" spans="1:13" x14ac:dyDescent="0.25">
      <c r="A577" s="177" t="s">
        <v>314</v>
      </c>
      <c r="B577" s="58" t="str">
        <f t="shared" si="99"/>
        <v>CAROTID ARTERY STENT PROCEDURE W/O CC/MCC</v>
      </c>
      <c r="C577" s="59">
        <f t="shared" si="100"/>
        <v>5</v>
      </c>
      <c r="D577" s="59">
        <f t="shared" si="101"/>
        <v>38779.61</v>
      </c>
      <c r="E577" s="59">
        <f t="shared" si="102"/>
        <v>7823.17</v>
      </c>
      <c r="F577" s="60">
        <f t="shared" si="103"/>
        <v>1.2</v>
      </c>
      <c r="G577" s="166" t="str">
        <f t="shared" si="104"/>
        <v>M</v>
      </c>
      <c r="H577" s="98"/>
      <c r="I577" s="184" t="str">
        <f t="shared" si="105"/>
        <v>M</v>
      </c>
      <c r="J577" s="24">
        <f t="shared" si="106"/>
        <v>2.7784</v>
      </c>
      <c r="K577" s="24">
        <f t="shared" si="107"/>
        <v>2.4725999999999999</v>
      </c>
      <c r="L577" s="103">
        <f t="shared" si="108"/>
        <v>-0.30580000000000007</v>
      </c>
      <c r="M577" s="119">
        <f t="shared" si="109"/>
        <v>-0.11006334581053846</v>
      </c>
    </row>
    <row r="578" spans="1:13" x14ac:dyDescent="0.25">
      <c r="A578" s="178" t="s">
        <v>642</v>
      </c>
      <c r="B578" s="67" t="str">
        <f t="shared" si="99"/>
        <v>PREMATURITY W MAJOR PROBLEMS</v>
      </c>
      <c r="C578" s="68">
        <f t="shared" si="100"/>
        <v>148</v>
      </c>
      <c r="D578" s="68">
        <f t="shared" si="101"/>
        <v>15910.52</v>
      </c>
      <c r="E578" s="68">
        <f t="shared" si="102"/>
        <v>12184.2</v>
      </c>
      <c r="F578" s="69">
        <f t="shared" si="103"/>
        <v>7.2</v>
      </c>
      <c r="G578" s="167" t="str">
        <f t="shared" si="104"/>
        <v>A</v>
      </c>
      <c r="H578" s="98"/>
      <c r="I578" s="185" t="str">
        <f t="shared" si="105"/>
        <v>A</v>
      </c>
      <c r="J578" s="70">
        <f t="shared" si="106"/>
        <v>0.98599999999999999</v>
      </c>
      <c r="K578" s="70">
        <f t="shared" si="107"/>
        <v>0.87719999999999998</v>
      </c>
      <c r="L578" s="104">
        <f t="shared" si="108"/>
        <v>-0.10880000000000001</v>
      </c>
      <c r="M578" s="120">
        <f t="shared" si="109"/>
        <v>-0.11034482758620691</v>
      </c>
    </row>
    <row r="579" spans="1:13" x14ac:dyDescent="0.25">
      <c r="A579" s="177" t="s">
        <v>660</v>
      </c>
      <c r="B579" s="58" t="str">
        <f t="shared" si="99"/>
        <v>LYMPHOMA &amp; LEUKEMIA W MAJOR O.R. PROCEDURE W/O CC/MCC</v>
      </c>
      <c r="C579" s="59">
        <f t="shared" si="100"/>
        <v>4</v>
      </c>
      <c r="D579" s="59">
        <f t="shared" si="101"/>
        <v>41130.9</v>
      </c>
      <c r="E579" s="59">
        <f t="shared" si="102"/>
        <v>17668.7</v>
      </c>
      <c r="F579" s="60">
        <f t="shared" si="103"/>
        <v>1.9</v>
      </c>
      <c r="G579" s="166" t="str">
        <f t="shared" si="104"/>
        <v>M</v>
      </c>
      <c r="H579" s="98"/>
      <c r="I579" s="184" t="str">
        <f t="shared" si="105"/>
        <v>M</v>
      </c>
      <c r="J579" s="24">
        <f t="shared" si="106"/>
        <v>1.9504999999999999</v>
      </c>
      <c r="K579" s="24">
        <f t="shared" si="107"/>
        <v>1.7331000000000001</v>
      </c>
      <c r="L579" s="103">
        <f t="shared" si="108"/>
        <v>-0.21739999999999982</v>
      </c>
      <c r="M579" s="119">
        <f t="shared" si="109"/>
        <v>-0.11145860035888225</v>
      </c>
    </row>
    <row r="580" spans="1:13" x14ac:dyDescent="0.25">
      <c r="A580" s="177" t="s">
        <v>192</v>
      </c>
      <c r="B580" s="58" t="str">
        <f t="shared" si="99"/>
        <v>KNEE PROCEDURES W/O PDX OF INFECTION W/O CC/MCC</v>
      </c>
      <c r="C580" s="59">
        <f t="shared" si="100"/>
        <v>19</v>
      </c>
      <c r="D580" s="59">
        <f t="shared" si="101"/>
        <v>22807.97</v>
      </c>
      <c r="E580" s="59">
        <f t="shared" si="102"/>
        <v>8796.81</v>
      </c>
      <c r="F580" s="60">
        <f t="shared" si="103"/>
        <v>1.9</v>
      </c>
      <c r="G580" s="166" t="str">
        <f t="shared" si="104"/>
        <v>A</v>
      </c>
      <c r="H580" s="98"/>
      <c r="I580" s="184" t="str">
        <f t="shared" si="105"/>
        <v>A</v>
      </c>
      <c r="J580" s="24">
        <f t="shared" si="106"/>
        <v>1.512</v>
      </c>
      <c r="K580" s="24">
        <f t="shared" si="107"/>
        <v>1.3433999999999999</v>
      </c>
      <c r="L580" s="103">
        <f t="shared" si="108"/>
        <v>-0.16860000000000008</v>
      </c>
      <c r="M580" s="119">
        <f t="shared" si="109"/>
        <v>-0.11150793650793656</v>
      </c>
    </row>
    <row r="581" spans="1:13" x14ac:dyDescent="0.25">
      <c r="A581" s="179" t="s">
        <v>239</v>
      </c>
      <c r="B581" s="58" t="str">
        <f t="shared" si="99"/>
        <v>HYPERTENSIVE ENCEPHALOPATHY W CC</v>
      </c>
      <c r="C581" s="59">
        <f t="shared" si="100"/>
        <v>8</v>
      </c>
      <c r="D581" s="59">
        <f t="shared" si="101"/>
        <v>14702.53</v>
      </c>
      <c r="E581" s="59">
        <f t="shared" si="102"/>
        <v>4263.95</v>
      </c>
      <c r="F581" s="60">
        <f t="shared" si="103"/>
        <v>3.1</v>
      </c>
      <c r="G581" s="166" t="str">
        <f t="shared" si="104"/>
        <v>M</v>
      </c>
      <c r="H581" s="98"/>
      <c r="I581" s="184" t="str">
        <f t="shared" si="105"/>
        <v>M</v>
      </c>
      <c r="J581" s="24">
        <f t="shared" si="106"/>
        <v>1.5646</v>
      </c>
      <c r="K581" s="24">
        <f t="shared" si="107"/>
        <v>1.3896999999999999</v>
      </c>
      <c r="L581" s="103">
        <f t="shared" si="108"/>
        <v>-0.17490000000000006</v>
      </c>
      <c r="M581" s="119">
        <f t="shared" si="109"/>
        <v>-0.1117857599386425</v>
      </c>
    </row>
    <row r="582" spans="1:13" x14ac:dyDescent="0.25">
      <c r="A582" s="177" t="s">
        <v>176</v>
      </c>
      <c r="B582" s="58" t="str">
        <f t="shared" si="99"/>
        <v>CERVICAL SPINAL FUSION W CC</v>
      </c>
      <c r="C582" s="59">
        <f t="shared" si="100"/>
        <v>162</v>
      </c>
      <c r="D582" s="59">
        <f t="shared" si="101"/>
        <v>51977.89</v>
      </c>
      <c r="E582" s="59">
        <f t="shared" si="102"/>
        <v>23022.639999999999</v>
      </c>
      <c r="F582" s="60">
        <f t="shared" si="103"/>
        <v>1.8</v>
      </c>
      <c r="G582" s="166" t="str">
        <f t="shared" si="104"/>
        <v>A</v>
      </c>
      <c r="H582" s="98"/>
      <c r="I582" s="184" t="str">
        <f t="shared" si="105"/>
        <v>A</v>
      </c>
      <c r="J582" s="24">
        <f t="shared" si="106"/>
        <v>3.4481999999999999</v>
      </c>
      <c r="K582" s="24">
        <f t="shared" si="107"/>
        <v>3.0617000000000001</v>
      </c>
      <c r="L582" s="103">
        <f t="shared" si="108"/>
        <v>-0.38649999999999984</v>
      </c>
      <c r="M582" s="119">
        <f t="shared" si="109"/>
        <v>-0.11208746592425028</v>
      </c>
    </row>
    <row r="583" spans="1:13" x14ac:dyDescent="0.25">
      <c r="A583" s="178" t="s">
        <v>156</v>
      </c>
      <c r="B583" s="67" t="str">
        <f t="shared" si="99"/>
        <v>COMBINED ANTERIOR/POSTERIOR SPINAL FUSION W MCC</v>
      </c>
      <c r="C583" s="68">
        <f t="shared" si="100"/>
        <v>8</v>
      </c>
      <c r="D583" s="68">
        <f t="shared" si="101"/>
        <v>167910.79</v>
      </c>
      <c r="E583" s="68">
        <f t="shared" si="102"/>
        <v>46564.54</v>
      </c>
      <c r="F583" s="69">
        <f t="shared" si="103"/>
        <v>7.6</v>
      </c>
      <c r="G583" s="167" t="str">
        <f t="shared" si="104"/>
        <v>M</v>
      </c>
      <c r="H583" s="98"/>
      <c r="I583" s="185" t="str">
        <f t="shared" si="105"/>
        <v>M</v>
      </c>
      <c r="J583" s="70">
        <f t="shared" si="106"/>
        <v>15.343400000000001</v>
      </c>
      <c r="K583" s="70">
        <f t="shared" si="107"/>
        <v>13.604799999999999</v>
      </c>
      <c r="L583" s="104">
        <f t="shared" si="108"/>
        <v>-1.7386000000000017</v>
      </c>
      <c r="M583" s="120">
        <f t="shared" si="109"/>
        <v>-0.11331256435992033</v>
      </c>
    </row>
    <row r="584" spans="1:13" x14ac:dyDescent="0.25">
      <c r="A584" s="177" t="s">
        <v>479</v>
      </c>
      <c r="B584" s="58" t="str">
        <f t="shared" si="99"/>
        <v>CORONARY BYPASS W/O CARDIAC CATH W MCC</v>
      </c>
      <c r="C584" s="59">
        <f t="shared" si="100"/>
        <v>89</v>
      </c>
      <c r="D584" s="59">
        <f t="shared" si="101"/>
        <v>110520.88</v>
      </c>
      <c r="E584" s="59">
        <f t="shared" si="102"/>
        <v>36760.31</v>
      </c>
      <c r="F584" s="60">
        <f t="shared" si="103"/>
        <v>9.3000000000000007</v>
      </c>
      <c r="G584" s="166" t="str">
        <f t="shared" si="104"/>
        <v>A</v>
      </c>
      <c r="H584" s="98"/>
      <c r="I584" s="184" t="str">
        <f t="shared" si="105"/>
        <v>A</v>
      </c>
      <c r="J584" s="24">
        <f t="shared" si="106"/>
        <v>7.0495000000000001</v>
      </c>
      <c r="K584" s="24">
        <f t="shared" si="107"/>
        <v>6.2464000000000004</v>
      </c>
      <c r="L584" s="103">
        <f t="shared" si="108"/>
        <v>-0.8030999999999997</v>
      </c>
      <c r="M584" s="119">
        <f t="shared" si="109"/>
        <v>-0.11392297326051488</v>
      </c>
    </row>
    <row r="585" spans="1:13" x14ac:dyDescent="0.25">
      <c r="A585" s="177" t="s">
        <v>600</v>
      </c>
      <c r="B585" s="58" t="str">
        <f t="shared" si="99"/>
        <v>DIGESTIVE MALIGNANCY W/O CC/MCC</v>
      </c>
      <c r="C585" s="59">
        <f t="shared" si="100"/>
        <v>6</v>
      </c>
      <c r="D585" s="59">
        <f t="shared" si="101"/>
        <v>24540.880000000001</v>
      </c>
      <c r="E585" s="59">
        <f t="shared" si="102"/>
        <v>12597.9</v>
      </c>
      <c r="F585" s="60">
        <f t="shared" si="103"/>
        <v>2.5</v>
      </c>
      <c r="G585" s="166" t="str">
        <f t="shared" si="104"/>
        <v>M</v>
      </c>
      <c r="H585" s="98"/>
      <c r="I585" s="184" t="str">
        <f t="shared" si="105"/>
        <v>M</v>
      </c>
      <c r="J585" s="24">
        <f t="shared" si="106"/>
        <v>1.4811000000000001</v>
      </c>
      <c r="K585" s="24">
        <f t="shared" si="107"/>
        <v>1.3117000000000001</v>
      </c>
      <c r="L585" s="103">
        <f t="shared" si="108"/>
        <v>-0.1694</v>
      </c>
      <c r="M585" s="119">
        <f t="shared" si="109"/>
        <v>-0.11437445142124096</v>
      </c>
    </row>
    <row r="586" spans="1:13" x14ac:dyDescent="0.25">
      <c r="A586" s="177" t="s">
        <v>505</v>
      </c>
      <c r="B586" s="58" t="str">
        <f t="shared" si="99"/>
        <v>ACUTE MYOCARDIAL INFARCTION, EXPIRED W CC</v>
      </c>
      <c r="C586" s="59">
        <f t="shared" si="100"/>
        <v>5</v>
      </c>
      <c r="D586" s="59">
        <f t="shared" si="101"/>
        <v>24672.53</v>
      </c>
      <c r="E586" s="59">
        <f t="shared" si="102"/>
        <v>21450.54</v>
      </c>
      <c r="F586" s="60">
        <f t="shared" si="103"/>
        <v>1.7</v>
      </c>
      <c r="G586" s="166" t="str">
        <f t="shared" si="104"/>
        <v>M</v>
      </c>
      <c r="H586" s="98"/>
      <c r="I586" s="184" t="str">
        <f t="shared" si="105"/>
        <v>M</v>
      </c>
      <c r="J586" s="24">
        <f t="shared" si="106"/>
        <v>1.2401</v>
      </c>
      <c r="K586" s="24">
        <f t="shared" si="107"/>
        <v>1.0982000000000001</v>
      </c>
      <c r="L586" s="103">
        <f t="shared" si="108"/>
        <v>-0.14189999999999992</v>
      </c>
      <c r="M586" s="119">
        <f t="shared" si="109"/>
        <v>-0.11442625594710097</v>
      </c>
    </row>
    <row r="587" spans="1:13" x14ac:dyDescent="0.25">
      <c r="A587" s="177" t="s">
        <v>90</v>
      </c>
      <c r="B587" s="58" t="str">
        <f t="shared" si="99"/>
        <v>UNCOMPLICATED PEPTIC ULCER W/O MCC</v>
      </c>
      <c r="C587" s="59">
        <f t="shared" si="100"/>
        <v>34</v>
      </c>
      <c r="D587" s="59">
        <f t="shared" si="101"/>
        <v>14881.75</v>
      </c>
      <c r="E587" s="59">
        <f t="shared" si="102"/>
        <v>7400.83</v>
      </c>
      <c r="F587" s="60">
        <f t="shared" si="103"/>
        <v>2.4</v>
      </c>
      <c r="G587" s="166" t="str">
        <f t="shared" si="104"/>
        <v>A</v>
      </c>
      <c r="H587" s="98"/>
      <c r="I587" s="184" t="str">
        <f t="shared" si="105"/>
        <v>A</v>
      </c>
      <c r="J587" s="24">
        <f t="shared" si="106"/>
        <v>0.99139999999999995</v>
      </c>
      <c r="K587" s="24">
        <f t="shared" si="107"/>
        <v>0.87649999999999995</v>
      </c>
      <c r="L587" s="103">
        <f t="shared" si="108"/>
        <v>-0.1149</v>
      </c>
      <c r="M587" s="119">
        <f t="shared" si="109"/>
        <v>-0.11589671172079888</v>
      </c>
    </row>
    <row r="588" spans="1:13" x14ac:dyDescent="0.25">
      <c r="A588" s="178" t="s">
        <v>89</v>
      </c>
      <c r="B588" s="67" t="str">
        <f t="shared" si="99"/>
        <v>UNCOMPLICATED PEPTIC ULCER W MCC</v>
      </c>
      <c r="C588" s="68">
        <f t="shared" si="100"/>
        <v>0</v>
      </c>
      <c r="D588" s="68">
        <f t="shared" si="101"/>
        <v>0</v>
      </c>
      <c r="E588" s="68">
        <f t="shared" si="102"/>
        <v>0</v>
      </c>
      <c r="F588" s="69">
        <f t="shared" si="103"/>
        <v>4</v>
      </c>
      <c r="G588" s="167" t="str">
        <f t="shared" si="104"/>
        <v>M</v>
      </c>
      <c r="H588" s="98"/>
      <c r="I588" s="185" t="str">
        <f t="shared" si="105"/>
        <v>M</v>
      </c>
      <c r="J588" s="70">
        <f t="shared" si="106"/>
        <v>2.1187</v>
      </c>
      <c r="K588" s="70">
        <f t="shared" si="107"/>
        <v>1.8725000000000001</v>
      </c>
      <c r="L588" s="104">
        <f t="shared" si="108"/>
        <v>-0.24619999999999997</v>
      </c>
      <c r="M588" s="120">
        <f t="shared" si="109"/>
        <v>-0.11620333223202906</v>
      </c>
    </row>
    <row r="589" spans="1:13" x14ac:dyDescent="0.25">
      <c r="A589" s="177" t="s">
        <v>240</v>
      </c>
      <c r="B589" s="58" t="str">
        <f t="shared" si="99"/>
        <v>HYPERTENSIVE ENCEPHALOPATHY W/O CC/MCC</v>
      </c>
      <c r="C589" s="59">
        <f t="shared" si="100"/>
        <v>2</v>
      </c>
      <c r="D589" s="59">
        <f t="shared" si="101"/>
        <v>18884.61</v>
      </c>
      <c r="E589" s="59">
        <f t="shared" si="102"/>
        <v>2539.96</v>
      </c>
      <c r="F589" s="60">
        <f t="shared" si="103"/>
        <v>2.1</v>
      </c>
      <c r="G589" s="166" t="str">
        <f t="shared" si="104"/>
        <v>M</v>
      </c>
      <c r="H589" s="98"/>
      <c r="I589" s="184" t="str">
        <f t="shared" si="105"/>
        <v>M</v>
      </c>
      <c r="J589" s="24">
        <f t="shared" si="106"/>
        <v>1.2104999999999999</v>
      </c>
      <c r="K589" s="24">
        <f t="shared" si="107"/>
        <v>1.0693999999999999</v>
      </c>
      <c r="L589" s="103">
        <f t="shared" si="108"/>
        <v>-0.1411</v>
      </c>
      <c r="M589" s="119">
        <f t="shared" si="109"/>
        <v>-0.11656340355225114</v>
      </c>
    </row>
    <row r="590" spans="1:13" x14ac:dyDescent="0.25">
      <c r="A590" s="177" t="s">
        <v>448</v>
      </c>
      <c r="B590" s="58" t="str">
        <f t="shared" si="99"/>
        <v>INTERSTITIAL LUNG DISEASE W/O CC/MCC</v>
      </c>
      <c r="C590" s="59">
        <f t="shared" si="100"/>
        <v>10</v>
      </c>
      <c r="D590" s="59">
        <f t="shared" si="101"/>
        <v>20057.91</v>
      </c>
      <c r="E590" s="59">
        <f t="shared" si="102"/>
        <v>9229.6</v>
      </c>
      <c r="F590" s="60">
        <f t="shared" si="103"/>
        <v>3.3</v>
      </c>
      <c r="G590" s="166" t="str">
        <f t="shared" si="104"/>
        <v>AO</v>
      </c>
      <c r="H590" s="98"/>
      <c r="I590" s="184" t="str">
        <f t="shared" si="105"/>
        <v>M</v>
      </c>
      <c r="J590" s="24">
        <f t="shared" si="106"/>
        <v>0.85060000000000002</v>
      </c>
      <c r="K590" s="24">
        <f t="shared" si="107"/>
        <v>0.75080000000000002</v>
      </c>
      <c r="L590" s="103">
        <f t="shared" si="108"/>
        <v>-9.98E-2</v>
      </c>
      <c r="M590" s="119">
        <f t="shared" si="109"/>
        <v>-0.11732894427462967</v>
      </c>
    </row>
    <row r="591" spans="1:13" x14ac:dyDescent="0.25">
      <c r="A591" s="177" t="s">
        <v>243</v>
      </c>
      <c r="B591" s="58" t="str">
        <f t="shared" si="99"/>
        <v>TRAUMATIC STUPOR &amp; COMA, COMA &gt;1 HR W MCC</v>
      </c>
      <c r="C591" s="59">
        <f t="shared" si="100"/>
        <v>30</v>
      </c>
      <c r="D591" s="59">
        <f t="shared" si="101"/>
        <v>40656.22</v>
      </c>
      <c r="E591" s="59">
        <f t="shared" si="102"/>
        <v>21879.86</v>
      </c>
      <c r="F591" s="60">
        <f t="shared" si="103"/>
        <v>3.2</v>
      </c>
      <c r="G591" s="166" t="str">
        <f t="shared" si="104"/>
        <v>A</v>
      </c>
      <c r="H591" s="98"/>
      <c r="I591" s="184" t="str">
        <f t="shared" si="105"/>
        <v>A</v>
      </c>
      <c r="J591" s="24">
        <f t="shared" si="106"/>
        <v>2.7136</v>
      </c>
      <c r="K591" s="24">
        <f t="shared" si="107"/>
        <v>2.3948</v>
      </c>
      <c r="L591" s="103">
        <f t="shared" si="108"/>
        <v>-0.31879999999999997</v>
      </c>
      <c r="M591" s="119">
        <f t="shared" si="109"/>
        <v>-0.11748231132075471</v>
      </c>
    </row>
    <row r="592" spans="1:13" x14ac:dyDescent="0.25">
      <c r="A592" s="177" t="s">
        <v>529</v>
      </c>
      <c r="B592" s="58" t="str">
        <f t="shared" si="99"/>
        <v>CARDIAC CONGENITAL &amp; VALVULAR DISORDERS W/O MCC</v>
      </c>
      <c r="C592" s="59">
        <f t="shared" si="100"/>
        <v>19</v>
      </c>
      <c r="D592" s="59">
        <f t="shared" si="101"/>
        <v>12495.53</v>
      </c>
      <c r="E592" s="59">
        <f t="shared" si="102"/>
        <v>7946.16</v>
      </c>
      <c r="F592" s="60">
        <f t="shared" si="103"/>
        <v>2.1</v>
      </c>
      <c r="G592" s="166" t="str">
        <f t="shared" si="104"/>
        <v>A</v>
      </c>
      <c r="H592" s="98"/>
      <c r="I592" s="184" t="str">
        <f t="shared" si="105"/>
        <v>A</v>
      </c>
      <c r="J592" s="24">
        <f t="shared" si="106"/>
        <v>0.83550000000000002</v>
      </c>
      <c r="K592" s="24">
        <f t="shared" si="107"/>
        <v>0.73609999999999998</v>
      </c>
      <c r="L592" s="103">
        <f t="shared" si="108"/>
        <v>-9.9400000000000044E-2</v>
      </c>
      <c r="M592" s="119">
        <f t="shared" si="109"/>
        <v>-0.11897067624177145</v>
      </c>
    </row>
    <row r="593" spans="1:13" x14ac:dyDescent="0.25">
      <c r="A593" s="178" t="s">
        <v>197</v>
      </c>
      <c r="B593" s="67" t="str">
        <f t="shared" si="99"/>
        <v>HEART TRANSPLANT OR IMPLANT OF HEART ASSIST SYSTEM W/O MCC</v>
      </c>
      <c r="C593" s="68">
        <f t="shared" si="100"/>
        <v>0</v>
      </c>
      <c r="D593" s="68">
        <f t="shared" si="101"/>
        <v>0</v>
      </c>
      <c r="E593" s="68">
        <f t="shared" si="102"/>
        <v>0</v>
      </c>
      <c r="F593" s="69">
        <f t="shared" si="103"/>
        <v>15.1</v>
      </c>
      <c r="G593" s="167" t="str">
        <f t="shared" si="104"/>
        <v>Z</v>
      </c>
      <c r="H593" s="98"/>
      <c r="I593" s="185" t="str">
        <f t="shared" si="105"/>
        <v>Z</v>
      </c>
      <c r="J593" s="70">
        <f t="shared" si="106"/>
        <v>15.2462</v>
      </c>
      <c r="K593" s="70">
        <f t="shared" si="107"/>
        <v>13.422700000000001</v>
      </c>
      <c r="L593" s="104">
        <f t="shared" si="108"/>
        <v>-1.8234999999999992</v>
      </c>
      <c r="M593" s="120">
        <f t="shared" si="109"/>
        <v>-0.11960357334942473</v>
      </c>
    </row>
    <row r="594" spans="1:13" x14ac:dyDescent="0.25">
      <c r="A594" s="177" t="s">
        <v>611</v>
      </c>
      <c r="B594" s="58" t="str">
        <f t="shared" si="99"/>
        <v>VAGINA, CERVIX &amp; VULVA PROCEDURES W/O CC/MCC</v>
      </c>
      <c r="C594" s="59">
        <f t="shared" si="100"/>
        <v>17</v>
      </c>
      <c r="D594" s="59">
        <f t="shared" si="101"/>
        <v>21161.06</v>
      </c>
      <c r="E594" s="59">
        <f t="shared" si="102"/>
        <v>8879.68</v>
      </c>
      <c r="F594" s="60">
        <f t="shared" si="103"/>
        <v>2</v>
      </c>
      <c r="G594" s="166" t="str">
        <f t="shared" si="104"/>
        <v>AO</v>
      </c>
      <c r="H594" s="98"/>
      <c r="I594" s="184" t="str">
        <f t="shared" si="105"/>
        <v>A</v>
      </c>
      <c r="J594" s="24">
        <f t="shared" si="106"/>
        <v>1.0463</v>
      </c>
      <c r="K594" s="24">
        <f t="shared" si="107"/>
        <v>0.92069999999999996</v>
      </c>
      <c r="L594" s="103">
        <f t="shared" si="108"/>
        <v>-0.12560000000000004</v>
      </c>
      <c r="M594" s="119">
        <f t="shared" si="109"/>
        <v>-0.12004205294848518</v>
      </c>
    </row>
    <row r="595" spans="1:13" x14ac:dyDescent="0.25">
      <c r="A595" s="177" t="s">
        <v>419</v>
      </c>
      <c r="B595" s="58" t="str">
        <f t="shared" si="99"/>
        <v>MAJOR CHEST PROCEDURES W MCC</v>
      </c>
      <c r="C595" s="59">
        <f t="shared" si="100"/>
        <v>105</v>
      </c>
      <c r="D595" s="59">
        <f t="shared" si="101"/>
        <v>78989.710000000006</v>
      </c>
      <c r="E595" s="59">
        <f t="shared" si="102"/>
        <v>45200.31</v>
      </c>
      <c r="F595" s="60">
        <f t="shared" si="103"/>
        <v>9.6</v>
      </c>
      <c r="G595" s="166" t="str">
        <f t="shared" si="104"/>
        <v>A</v>
      </c>
      <c r="H595" s="98"/>
      <c r="I595" s="184" t="str">
        <f t="shared" si="105"/>
        <v>A</v>
      </c>
      <c r="J595" s="24">
        <f t="shared" si="106"/>
        <v>5.0015999999999998</v>
      </c>
      <c r="K595" s="24">
        <f t="shared" si="107"/>
        <v>4.4012000000000002</v>
      </c>
      <c r="L595" s="103">
        <f t="shared" si="108"/>
        <v>-0.6003999999999996</v>
      </c>
      <c r="M595" s="119">
        <f t="shared" si="109"/>
        <v>-0.1200415866922584</v>
      </c>
    </row>
    <row r="596" spans="1:13" x14ac:dyDescent="0.25">
      <c r="A596" s="177" t="s">
        <v>482</v>
      </c>
      <c r="B596" s="58" t="str">
        <f t="shared" si="99"/>
        <v>AMPUTATION FOR CIRC SYS DISORDERS EXC UPPER LIMB &amp; TOE W CC</v>
      </c>
      <c r="C596" s="59">
        <f t="shared" si="100"/>
        <v>46</v>
      </c>
      <c r="D596" s="59">
        <f t="shared" si="101"/>
        <v>40881.14</v>
      </c>
      <c r="E596" s="59">
        <f t="shared" si="102"/>
        <v>21318.14</v>
      </c>
      <c r="F596" s="60">
        <f t="shared" si="103"/>
        <v>6.6</v>
      </c>
      <c r="G596" s="166" t="str">
        <f t="shared" si="104"/>
        <v>A</v>
      </c>
      <c r="H596" s="98"/>
      <c r="I596" s="184" t="str">
        <f t="shared" si="105"/>
        <v>A</v>
      </c>
      <c r="J596" s="24">
        <f t="shared" si="106"/>
        <v>2.7429000000000001</v>
      </c>
      <c r="K596" s="24">
        <f t="shared" si="107"/>
        <v>2.4079000000000002</v>
      </c>
      <c r="L596" s="103">
        <f t="shared" si="108"/>
        <v>-0.33499999999999996</v>
      </c>
      <c r="M596" s="119">
        <f t="shared" si="109"/>
        <v>-0.12213350833059898</v>
      </c>
    </row>
    <row r="597" spans="1:13" x14ac:dyDescent="0.25">
      <c r="A597" s="177" t="s">
        <v>714</v>
      </c>
      <c r="B597" s="58" t="str">
        <f t="shared" si="99"/>
        <v>ALCOHOL/DRUG ABUSE OR DEPENDENCE W/O REHABILITATION THERAPY W MCC</v>
      </c>
      <c r="C597" s="59">
        <f t="shared" si="100"/>
        <v>138</v>
      </c>
      <c r="D597" s="59">
        <f t="shared" si="101"/>
        <v>29877.97</v>
      </c>
      <c r="E597" s="59">
        <f t="shared" si="102"/>
        <v>23971.279999999999</v>
      </c>
      <c r="F597" s="60">
        <f t="shared" si="103"/>
        <v>4.5</v>
      </c>
      <c r="G597" s="166" t="str">
        <f t="shared" si="104"/>
        <v>AP</v>
      </c>
      <c r="H597" s="98"/>
      <c r="I597" s="184" t="str">
        <f t="shared" si="105"/>
        <v>A</v>
      </c>
      <c r="J597" s="24">
        <f t="shared" si="106"/>
        <v>1.7801</v>
      </c>
      <c r="K597" s="24">
        <f t="shared" si="107"/>
        <v>1.5620000000000001</v>
      </c>
      <c r="L597" s="103">
        <f t="shared" si="108"/>
        <v>-0.21809999999999996</v>
      </c>
      <c r="M597" s="119">
        <f t="shared" si="109"/>
        <v>-0.12252120667378234</v>
      </c>
    </row>
    <row r="598" spans="1:13" x14ac:dyDescent="0.25">
      <c r="A598" s="178" t="s">
        <v>755</v>
      </c>
      <c r="B598" s="67" t="str">
        <f t="shared" si="99"/>
        <v>CRANIOTOMY FOR MULTIPLE SIGNIFICANT TRAUMA</v>
      </c>
      <c r="C598" s="68">
        <f t="shared" si="100"/>
        <v>15</v>
      </c>
      <c r="D598" s="68">
        <f t="shared" si="101"/>
        <v>124884.92</v>
      </c>
      <c r="E598" s="68">
        <f t="shared" si="102"/>
        <v>52661.18</v>
      </c>
      <c r="F598" s="69">
        <f t="shared" si="103"/>
        <v>8.5</v>
      </c>
      <c r="G598" s="167" t="str">
        <f t="shared" si="104"/>
        <v>A</v>
      </c>
      <c r="H598" s="98"/>
      <c r="I598" s="185" t="str">
        <f t="shared" si="105"/>
        <v>A</v>
      </c>
      <c r="J598" s="70">
        <f t="shared" si="106"/>
        <v>7.6360000000000001</v>
      </c>
      <c r="K598" s="70">
        <f t="shared" si="107"/>
        <v>6.6989999999999998</v>
      </c>
      <c r="L598" s="104">
        <f t="shared" si="108"/>
        <v>-0.93700000000000028</v>
      </c>
      <c r="M598" s="120">
        <f t="shared" si="109"/>
        <v>-0.12270822420115247</v>
      </c>
    </row>
    <row r="599" spans="1:13" x14ac:dyDescent="0.25">
      <c r="A599" s="177" t="s">
        <v>851</v>
      </c>
      <c r="B599" s="58" t="str">
        <f t="shared" si="99"/>
        <v>RECTAL RESECTION W/O CC/MCC</v>
      </c>
      <c r="C599" s="59">
        <f t="shared" si="100"/>
        <v>7</v>
      </c>
      <c r="D599" s="59">
        <f t="shared" si="101"/>
        <v>29389.49</v>
      </c>
      <c r="E599" s="59">
        <f t="shared" si="102"/>
        <v>6703.97</v>
      </c>
      <c r="F599" s="60">
        <f t="shared" si="103"/>
        <v>2.4</v>
      </c>
      <c r="G599" s="166" t="str">
        <f t="shared" si="104"/>
        <v>M</v>
      </c>
      <c r="H599" s="98"/>
      <c r="I599" s="184" t="str">
        <f t="shared" si="105"/>
        <v>A</v>
      </c>
      <c r="J599" s="24">
        <f t="shared" si="106"/>
        <v>2.1352000000000002</v>
      </c>
      <c r="K599" s="24">
        <f t="shared" si="107"/>
        <v>1.8712</v>
      </c>
      <c r="L599" s="103">
        <f t="shared" si="108"/>
        <v>-0.26400000000000023</v>
      </c>
      <c r="M599" s="119">
        <f t="shared" si="109"/>
        <v>-0.1236418134132635</v>
      </c>
    </row>
    <row r="600" spans="1:13" x14ac:dyDescent="0.25">
      <c r="A600" s="177" t="s">
        <v>140</v>
      </c>
      <c r="B600" s="58" t="str">
        <f t="shared" si="99"/>
        <v>DISORDERS OF LIVER EXCEPT MALIG,CIRR,ALC HEPA W MCC</v>
      </c>
      <c r="C600" s="59">
        <f t="shared" si="100"/>
        <v>148</v>
      </c>
      <c r="D600" s="59">
        <f t="shared" si="101"/>
        <v>30999.39</v>
      </c>
      <c r="E600" s="59">
        <f t="shared" si="102"/>
        <v>23946.9</v>
      </c>
      <c r="F600" s="60">
        <f t="shared" si="103"/>
        <v>4.9000000000000004</v>
      </c>
      <c r="G600" s="166" t="str">
        <f t="shared" si="104"/>
        <v>A</v>
      </c>
      <c r="H600" s="98"/>
      <c r="I600" s="184" t="str">
        <f t="shared" si="105"/>
        <v>A</v>
      </c>
      <c r="J600" s="24">
        <f t="shared" si="106"/>
        <v>2.0009000000000001</v>
      </c>
      <c r="K600" s="24">
        <f t="shared" si="107"/>
        <v>1.7531000000000001</v>
      </c>
      <c r="L600" s="103">
        <f t="shared" si="108"/>
        <v>-0.24780000000000002</v>
      </c>
      <c r="M600" s="119">
        <f t="shared" si="109"/>
        <v>-0.1238442700784647</v>
      </c>
    </row>
    <row r="601" spans="1:13" x14ac:dyDescent="0.25">
      <c r="A601" s="177" t="s">
        <v>622</v>
      </c>
      <c r="B601" s="58" t="str">
        <f t="shared" si="99"/>
        <v>MENSTRUAL &amp; OTHER FEMALE REPRODUCTIVE SYSTEM DISORDERS W/O CC/MCC</v>
      </c>
      <c r="C601" s="59">
        <f t="shared" si="100"/>
        <v>19</v>
      </c>
      <c r="D601" s="59">
        <f t="shared" si="101"/>
        <v>15069.35</v>
      </c>
      <c r="E601" s="59">
        <f t="shared" si="102"/>
        <v>6926.97</v>
      </c>
      <c r="F601" s="60">
        <f t="shared" si="103"/>
        <v>2</v>
      </c>
      <c r="G601" s="166" t="str">
        <f t="shared" si="104"/>
        <v>AP</v>
      </c>
      <c r="H601" s="98"/>
      <c r="I601" s="184" t="str">
        <f t="shared" si="105"/>
        <v>A</v>
      </c>
      <c r="J601" s="24">
        <f t="shared" si="106"/>
        <v>0.65710000000000002</v>
      </c>
      <c r="K601" s="24">
        <f t="shared" si="107"/>
        <v>0.5746</v>
      </c>
      <c r="L601" s="103">
        <f t="shared" si="108"/>
        <v>-8.2500000000000018E-2</v>
      </c>
      <c r="M601" s="119">
        <f t="shared" si="109"/>
        <v>-0.12555166641302695</v>
      </c>
    </row>
    <row r="602" spans="1:13" x14ac:dyDescent="0.25">
      <c r="A602" s="177" t="s">
        <v>410</v>
      </c>
      <c r="B602" s="58" t="str">
        <f t="shared" si="99"/>
        <v>EPISTAXIS W/O MCC</v>
      </c>
      <c r="C602" s="59">
        <f t="shared" si="100"/>
        <v>6</v>
      </c>
      <c r="D602" s="59">
        <f t="shared" si="101"/>
        <v>10682.4</v>
      </c>
      <c r="E602" s="59">
        <f t="shared" si="102"/>
        <v>8281.27</v>
      </c>
      <c r="F602" s="60">
        <f t="shared" si="103"/>
        <v>2.2000000000000002</v>
      </c>
      <c r="G602" s="166" t="str">
        <f t="shared" si="104"/>
        <v>M</v>
      </c>
      <c r="H602" s="98"/>
      <c r="I602" s="184" t="str">
        <f t="shared" si="105"/>
        <v>M</v>
      </c>
      <c r="J602" s="24">
        <f t="shared" si="106"/>
        <v>1.1531</v>
      </c>
      <c r="K602" s="24">
        <f t="shared" si="107"/>
        <v>1.0083</v>
      </c>
      <c r="L602" s="103">
        <f t="shared" si="108"/>
        <v>-0.14480000000000004</v>
      </c>
      <c r="M602" s="119">
        <f t="shared" si="109"/>
        <v>-0.12557453820137024</v>
      </c>
    </row>
    <row r="603" spans="1:13" x14ac:dyDescent="0.25">
      <c r="A603" s="178" t="s">
        <v>372</v>
      </c>
      <c r="B603" s="67" t="str">
        <f t="shared" si="99"/>
        <v>NON-BACTERIAL INFECT OF NERVOUS SYS EXC VIRAL MENINGITIS W MCC</v>
      </c>
      <c r="C603" s="68">
        <f t="shared" si="100"/>
        <v>22</v>
      </c>
      <c r="D603" s="68">
        <f t="shared" si="101"/>
        <v>67139.59</v>
      </c>
      <c r="E603" s="68">
        <f t="shared" si="102"/>
        <v>52187.15</v>
      </c>
      <c r="F603" s="69">
        <f t="shared" si="103"/>
        <v>6.8</v>
      </c>
      <c r="G603" s="167" t="str">
        <f t="shared" si="104"/>
        <v>A</v>
      </c>
      <c r="H603" s="98"/>
      <c r="I603" s="185" t="str">
        <f t="shared" si="105"/>
        <v>A</v>
      </c>
      <c r="J603" s="70">
        <f t="shared" si="106"/>
        <v>4.5242000000000004</v>
      </c>
      <c r="K603" s="70">
        <f t="shared" si="107"/>
        <v>3.9548000000000001</v>
      </c>
      <c r="L603" s="104">
        <f t="shared" si="108"/>
        <v>-0.56940000000000035</v>
      </c>
      <c r="M603" s="120">
        <f t="shared" si="109"/>
        <v>-0.12585650501746171</v>
      </c>
    </row>
    <row r="604" spans="1:13" x14ac:dyDescent="0.25">
      <c r="A604" s="177" t="s">
        <v>599</v>
      </c>
      <c r="B604" s="58" t="str">
        <f t="shared" si="99"/>
        <v>DIGESTIVE MALIGNANCY W CC</v>
      </c>
      <c r="C604" s="59">
        <f t="shared" si="100"/>
        <v>53</v>
      </c>
      <c r="D604" s="59">
        <f t="shared" si="101"/>
        <v>24924.93</v>
      </c>
      <c r="E604" s="59">
        <f t="shared" si="102"/>
        <v>14549.42</v>
      </c>
      <c r="F604" s="60">
        <f t="shared" si="103"/>
        <v>4</v>
      </c>
      <c r="G604" s="166" t="str">
        <f t="shared" si="104"/>
        <v>A</v>
      </c>
      <c r="H604" s="98"/>
      <c r="I604" s="184" t="str">
        <f t="shared" si="105"/>
        <v>A</v>
      </c>
      <c r="J604" s="24">
        <f t="shared" si="106"/>
        <v>1.6797</v>
      </c>
      <c r="K604" s="24">
        <f t="shared" si="107"/>
        <v>1.468</v>
      </c>
      <c r="L604" s="103">
        <f t="shared" si="108"/>
        <v>-0.2117</v>
      </c>
      <c r="M604" s="119">
        <f t="shared" si="109"/>
        <v>-0.12603441090670953</v>
      </c>
    </row>
    <row r="605" spans="1:13" x14ac:dyDescent="0.25">
      <c r="A605" s="177" t="s">
        <v>449</v>
      </c>
      <c r="B605" s="58" t="str">
        <f t="shared" si="99"/>
        <v>PNEUMOTHORAX W MCC</v>
      </c>
      <c r="C605" s="59">
        <f t="shared" si="100"/>
        <v>33</v>
      </c>
      <c r="D605" s="59">
        <f t="shared" si="101"/>
        <v>26795.72</v>
      </c>
      <c r="E605" s="59">
        <f t="shared" si="102"/>
        <v>10689.77</v>
      </c>
      <c r="F605" s="60">
        <f t="shared" si="103"/>
        <v>4.4000000000000004</v>
      </c>
      <c r="G605" s="166" t="str">
        <f t="shared" si="104"/>
        <v>A</v>
      </c>
      <c r="H605" s="98"/>
      <c r="I605" s="184" t="str">
        <f t="shared" si="105"/>
        <v>A</v>
      </c>
      <c r="J605" s="24">
        <f t="shared" si="106"/>
        <v>1.8078000000000001</v>
      </c>
      <c r="K605" s="24">
        <f t="shared" si="107"/>
        <v>1.5784</v>
      </c>
      <c r="L605" s="103">
        <f t="shared" si="108"/>
        <v>-0.22940000000000005</v>
      </c>
      <c r="M605" s="119">
        <f t="shared" si="109"/>
        <v>-0.12689456798318399</v>
      </c>
    </row>
    <row r="606" spans="1:13" x14ac:dyDescent="0.25">
      <c r="A606" s="177" t="s">
        <v>466</v>
      </c>
      <c r="B606" s="58" t="str">
        <f t="shared" si="99"/>
        <v>CARDIAC DEFIB IMPLANT W CARDIAC CATH W AMI/HF/SHOCK W MCC</v>
      </c>
      <c r="C606" s="59">
        <f t="shared" si="100"/>
        <v>4</v>
      </c>
      <c r="D606" s="59">
        <f t="shared" si="101"/>
        <v>186474.7</v>
      </c>
      <c r="E606" s="59">
        <f t="shared" si="102"/>
        <v>69759.94</v>
      </c>
      <c r="F606" s="60">
        <f t="shared" si="103"/>
        <v>9.1999999999999993</v>
      </c>
      <c r="G606" s="166" t="str">
        <f t="shared" si="104"/>
        <v>M</v>
      </c>
      <c r="H606" s="98"/>
      <c r="I606" s="184" t="str">
        <f t="shared" si="105"/>
        <v>M</v>
      </c>
      <c r="J606" s="24">
        <f t="shared" si="106"/>
        <v>13.3674</v>
      </c>
      <c r="K606" s="24">
        <f t="shared" si="107"/>
        <v>11.657</v>
      </c>
      <c r="L606" s="103">
        <f t="shared" si="108"/>
        <v>-1.7103999999999999</v>
      </c>
      <c r="M606" s="119">
        <f t="shared" si="109"/>
        <v>-0.12795307988090429</v>
      </c>
    </row>
    <row r="607" spans="1:13" x14ac:dyDescent="0.25">
      <c r="A607" s="177" t="s">
        <v>821</v>
      </c>
      <c r="B607" s="58" t="str">
        <f t="shared" si="99"/>
        <v>SEPTIC ARTHRITIS W CC</v>
      </c>
      <c r="C607" s="59">
        <f t="shared" si="100"/>
        <v>20</v>
      </c>
      <c r="D607" s="59">
        <f t="shared" si="101"/>
        <v>27834.41</v>
      </c>
      <c r="E607" s="59">
        <f t="shared" si="102"/>
        <v>14765.52</v>
      </c>
      <c r="F607" s="60">
        <f t="shared" si="103"/>
        <v>5</v>
      </c>
      <c r="G607" s="166" t="str">
        <f t="shared" si="104"/>
        <v>A</v>
      </c>
      <c r="H607" s="98"/>
      <c r="I607" s="184" t="str">
        <f t="shared" si="105"/>
        <v>M</v>
      </c>
      <c r="J607" s="24">
        <f t="shared" si="106"/>
        <v>1.8812</v>
      </c>
      <c r="K607" s="24">
        <f t="shared" si="107"/>
        <v>1.6395999999999999</v>
      </c>
      <c r="L607" s="103">
        <f t="shared" si="108"/>
        <v>-0.24160000000000004</v>
      </c>
      <c r="M607" s="119">
        <f t="shared" si="109"/>
        <v>-0.12842866255581545</v>
      </c>
    </row>
    <row r="608" spans="1:13" x14ac:dyDescent="0.25">
      <c r="A608" s="178" t="s">
        <v>800</v>
      </c>
      <c r="B608" s="67" t="str">
        <f t="shared" si="99"/>
        <v>ENDOVASCULAR CARDIAC VALVE REPLACEMENT W/O MCC</v>
      </c>
      <c r="C608" s="68">
        <f t="shared" si="100"/>
        <v>4</v>
      </c>
      <c r="D608" s="68">
        <f t="shared" si="101"/>
        <v>110413.91</v>
      </c>
      <c r="E608" s="68">
        <f t="shared" si="102"/>
        <v>16162.53</v>
      </c>
      <c r="F608" s="69">
        <f t="shared" si="103"/>
        <v>2.2999999999999998</v>
      </c>
      <c r="G608" s="167" t="str">
        <f t="shared" si="104"/>
        <v>M</v>
      </c>
      <c r="H608" s="98"/>
      <c r="I608" s="185" t="str">
        <f t="shared" si="105"/>
        <v>M</v>
      </c>
      <c r="J608" s="70">
        <f t="shared" si="106"/>
        <v>9.6170000000000009</v>
      </c>
      <c r="K608" s="70">
        <f t="shared" si="107"/>
        <v>8.3777000000000008</v>
      </c>
      <c r="L608" s="104">
        <f t="shared" si="108"/>
        <v>-1.2393000000000001</v>
      </c>
      <c r="M608" s="120">
        <f t="shared" si="109"/>
        <v>-0.12886555058750129</v>
      </c>
    </row>
    <row r="609" spans="1:13" x14ac:dyDescent="0.25">
      <c r="A609" s="177" t="s">
        <v>632</v>
      </c>
      <c r="B609" s="58" t="str">
        <f t="shared" si="99"/>
        <v>POSTPARTUM &amp; POST ABORTION DIAGNOSES W/O O.R. PROCEDURE</v>
      </c>
      <c r="C609" s="59">
        <f t="shared" si="100"/>
        <v>104</v>
      </c>
      <c r="D609" s="59">
        <f t="shared" si="101"/>
        <v>8981.44</v>
      </c>
      <c r="E609" s="59">
        <f t="shared" si="102"/>
        <v>6923.9</v>
      </c>
      <c r="F609" s="60">
        <f t="shared" si="103"/>
        <v>2</v>
      </c>
      <c r="G609" s="166" t="str">
        <f t="shared" si="104"/>
        <v>A</v>
      </c>
      <c r="H609" s="98"/>
      <c r="I609" s="184" t="str">
        <f t="shared" si="105"/>
        <v>A</v>
      </c>
      <c r="J609" s="24">
        <f t="shared" si="106"/>
        <v>0.6079</v>
      </c>
      <c r="K609" s="24">
        <f t="shared" si="107"/>
        <v>0.52900000000000003</v>
      </c>
      <c r="L609" s="103">
        <f t="shared" si="108"/>
        <v>-7.889999999999997E-2</v>
      </c>
      <c r="M609" s="119">
        <f t="shared" si="109"/>
        <v>-0.12979108405987821</v>
      </c>
    </row>
    <row r="610" spans="1:13" x14ac:dyDescent="0.25">
      <c r="A610" s="177" t="s">
        <v>656</v>
      </c>
      <c r="B610" s="58" t="str">
        <f t="shared" si="99"/>
        <v>RETICULOENDOTHELIAL &amp; IMMUNITY DISORDERS W CC</v>
      </c>
      <c r="C610" s="59">
        <f t="shared" si="100"/>
        <v>30</v>
      </c>
      <c r="D610" s="59">
        <f t="shared" si="101"/>
        <v>17375.32</v>
      </c>
      <c r="E610" s="59">
        <f t="shared" si="102"/>
        <v>9029.36</v>
      </c>
      <c r="F610" s="60">
        <f t="shared" si="103"/>
        <v>3</v>
      </c>
      <c r="G610" s="166" t="str">
        <f t="shared" si="104"/>
        <v>A</v>
      </c>
      <c r="H610" s="98"/>
      <c r="I610" s="184" t="str">
        <f t="shared" si="105"/>
        <v>A</v>
      </c>
      <c r="J610" s="24">
        <f t="shared" si="106"/>
        <v>1.177</v>
      </c>
      <c r="K610" s="24">
        <f t="shared" si="107"/>
        <v>1.0234000000000001</v>
      </c>
      <c r="L610" s="103">
        <f t="shared" si="108"/>
        <v>-0.15359999999999996</v>
      </c>
      <c r="M610" s="119">
        <f t="shared" si="109"/>
        <v>-0.13050127442650802</v>
      </c>
    </row>
    <row r="611" spans="1:13" x14ac:dyDescent="0.25">
      <c r="A611" s="177" t="s">
        <v>337</v>
      </c>
      <c r="B611" s="58" t="str">
        <f t="shared" si="99"/>
        <v>MALIGNANCY, MALE REPRODUCTIVE SYSTEM W MCC</v>
      </c>
      <c r="C611" s="59">
        <f t="shared" si="100"/>
        <v>2</v>
      </c>
      <c r="D611" s="59">
        <f t="shared" si="101"/>
        <v>47220.98</v>
      </c>
      <c r="E611" s="59">
        <f t="shared" si="102"/>
        <v>15341.04</v>
      </c>
      <c r="F611" s="60">
        <f t="shared" si="103"/>
        <v>5.0999999999999996</v>
      </c>
      <c r="G611" s="166" t="str">
        <f t="shared" si="104"/>
        <v>M</v>
      </c>
      <c r="H611" s="98"/>
      <c r="I611" s="184" t="str">
        <f t="shared" si="105"/>
        <v>M</v>
      </c>
      <c r="J611" s="24">
        <f t="shared" si="106"/>
        <v>2.7359</v>
      </c>
      <c r="K611" s="24">
        <f t="shared" si="107"/>
        <v>2.3776000000000002</v>
      </c>
      <c r="L611" s="103">
        <f t="shared" si="108"/>
        <v>-0.35829999999999984</v>
      </c>
      <c r="M611" s="119">
        <f t="shared" si="109"/>
        <v>-0.13096238897620521</v>
      </c>
    </row>
    <row r="612" spans="1:13" x14ac:dyDescent="0.25">
      <c r="A612" s="177" t="s">
        <v>502</v>
      </c>
      <c r="B612" s="58" t="str">
        <f t="shared" si="99"/>
        <v>MALIGNANT BREAST DISORDERS W MCC</v>
      </c>
      <c r="C612" s="59">
        <f t="shared" si="100"/>
        <v>5</v>
      </c>
      <c r="D612" s="59">
        <f t="shared" si="101"/>
        <v>29743.52</v>
      </c>
      <c r="E612" s="59">
        <f t="shared" si="102"/>
        <v>20515.57</v>
      </c>
      <c r="F612" s="60">
        <f t="shared" si="103"/>
        <v>4.9000000000000004</v>
      </c>
      <c r="G612" s="166" t="str">
        <f t="shared" si="104"/>
        <v>M</v>
      </c>
      <c r="H612" s="98"/>
      <c r="I612" s="184" t="str">
        <f t="shared" si="105"/>
        <v>M</v>
      </c>
      <c r="J612" s="24">
        <f t="shared" si="106"/>
        <v>2.8408000000000002</v>
      </c>
      <c r="K612" s="24">
        <f t="shared" si="107"/>
        <v>2.4639000000000002</v>
      </c>
      <c r="L612" s="103">
        <f t="shared" si="108"/>
        <v>-0.37690000000000001</v>
      </c>
      <c r="M612" s="119">
        <f t="shared" si="109"/>
        <v>-0.13267389467755561</v>
      </c>
    </row>
    <row r="613" spans="1:13" x14ac:dyDescent="0.25">
      <c r="A613" s="178" t="s">
        <v>665</v>
      </c>
      <c r="B613" s="67" t="str">
        <f t="shared" si="99"/>
        <v>MYELOPROLIF DISORD OR POORLY DIFF NEOPL W MAJ O.R. PROC W CC</v>
      </c>
      <c r="C613" s="68">
        <f t="shared" si="100"/>
        <v>7</v>
      </c>
      <c r="D613" s="68">
        <f t="shared" si="101"/>
        <v>52557.82</v>
      </c>
      <c r="E613" s="68">
        <f t="shared" si="102"/>
        <v>40925.07</v>
      </c>
      <c r="F613" s="69">
        <f t="shared" si="103"/>
        <v>4.7</v>
      </c>
      <c r="G613" s="167" t="str">
        <f t="shared" si="104"/>
        <v>M</v>
      </c>
      <c r="H613" s="98"/>
      <c r="I613" s="185" t="str">
        <f t="shared" si="105"/>
        <v>M</v>
      </c>
      <c r="J613" s="70">
        <f t="shared" si="106"/>
        <v>3.7250999999999999</v>
      </c>
      <c r="K613" s="70">
        <f t="shared" si="107"/>
        <v>3.2256999999999998</v>
      </c>
      <c r="L613" s="104">
        <f t="shared" si="108"/>
        <v>-0.49940000000000007</v>
      </c>
      <c r="M613" s="120">
        <f t="shared" si="109"/>
        <v>-0.13406351507342087</v>
      </c>
    </row>
    <row r="614" spans="1:13" x14ac:dyDescent="0.25">
      <c r="A614" s="177" t="s">
        <v>587</v>
      </c>
      <c r="B614" s="58" t="str">
        <f t="shared" si="99"/>
        <v>OTHER DIGESTIVE SYSTEM O.R. PROCEDURES W MCC</v>
      </c>
      <c r="C614" s="59">
        <f t="shared" si="100"/>
        <v>16</v>
      </c>
      <c r="D614" s="59">
        <f t="shared" si="101"/>
        <v>46303.53</v>
      </c>
      <c r="E614" s="59">
        <f t="shared" si="102"/>
        <v>24105.19</v>
      </c>
      <c r="F614" s="60">
        <f t="shared" si="103"/>
        <v>5.5</v>
      </c>
      <c r="G614" s="166" t="str">
        <f t="shared" si="104"/>
        <v>A</v>
      </c>
      <c r="H614" s="98"/>
      <c r="I614" s="184" t="str">
        <f t="shared" si="105"/>
        <v>A</v>
      </c>
      <c r="J614" s="24">
        <f t="shared" si="106"/>
        <v>3.1539999999999999</v>
      </c>
      <c r="K614" s="24">
        <f t="shared" si="107"/>
        <v>2.7273999999999998</v>
      </c>
      <c r="L614" s="103">
        <f t="shared" si="108"/>
        <v>-0.42660000000000009</v>
      </c>
      <c r="M614" s="119">
        <f t="shared" si="109"/>
        <v>-0.13525681674064682</v>
      </c>
    </row>
    <row r="615" spans="1:13" x14ac:dyDescent="0.25">
      <c r="A615" s="177" t="s">
        <v>338</v>
      </c>
      <c r="B615" s="58" t="str">
        <f t="shared" si="99"/>
        <v>MALIGNANCY, MALE REPRODUCTIVE SYSTEM W CC</v>
      </c>
      <c r="C615" s="59">
        <f t="shared" si="100"/>
        <v>0</v>
      </c>
      <c r="D615" s="59">
        <f t="shared" si="101"/>
        <v>0</v>
      </c>
      <c r="E615" s="59">
        <f t="shared" si="102"/>
        <v>0</v>
      </c>
      <c r="F615" s="60">
        <f t="shared" si="103"/>
        <v>3.5</v>
      </c>
      <c r="G615" s="166" t="str">
        <f t="shared" si="104"/>
        <v>M</v>
      </c>
      <c r="H615" s="98"/>
      <c r="I615" s="184" t="str">
        <f t="shared" si="105"/>
        <v>M</v>
      </c>
      <c r="J615" s="24">
        <f t="shared" si="106"/>
        <v>1.7677</v>
      </c>
      <c r="K615" s="24">
        <f t="shared" si="107"/>
        <v>1.5266</v>
      </c>
      <c r="L615" s="103">
        <f t="shared" si="108"/>
        <v>-0.24110000000000009</v>
      </c>
      <c r="M615" s="119">
        <f t="shared" si="109"/>
        <v>-0.1363919217061719</v>
      </c>
    </row>
    <row r="616" spans="1:13" x14ac:dyDescent="0.25">
      <c r="A616" s="177" t="s">
        <v>168</v>
      </c>
      <c r="B616" s="58" t="str">
        <f t="shared" si="99"/>
        <v>WND DEBRID &amp; SKN GRFT EXC HAND, FOR MUSCULO-CONN TISS DIS W/O CC/MCC</v>
      </c>
      <c r="C616" s="59">
        <f t="shared" si="100"/>
        <v>33</v>
      </c>
      <c r="D616" s="59">
        <f t="shared" si="101"/>
        <v>36898.01</v>
      </c>
      <c r="E616" s="59">
        <f t="shared" si="102"/>
        <v>17822.55</v>
      </c>
      <c r="F616" s="60">
        <f t="shared" si="103"/>
        <v>3.1</v>
      </c>
      <c r="G616" s="166" t="str">
        <f t="shared" si="104"/>
        <v>A</v>
      </c>
      <c r="H616" s="98"/>
      <c r="I616" s="184" t="str">
        <f t="shared" si="105"/>
        <v>A</v>
      </c>
      <c r="J616" s="24">
        <f t="shared" si="106"/>
        <v>2.5181</v>
      </c>
      <c r="K616" s="24">
        <f t="shared" si="107"/>
        <v>2.1734</v>
      </c>
      <c r="L616" s="103">
        <f t="shared" si="108"/>
        <v>-0.34470000000000001</v>
      </c>
      <c r="M616" s="119">
        <f t="shared" si="109"/>
        <v>-0.13688892418887255</v>
      </c>
    </row>
    <row r="617" spans="1:13" x14ac:dyDescent="0.25">
      <c r="A617" s="177" t="s">
        <v>2</v>
      </c>
      <c r="B617" s="58" t="str">
        <f t="shared" si="99"/>
        <v>MAJOR SHOULDER OR ELBOW JOINT PROCEDURES W/O CC/MCC</v>
      </c>
      <c r="C617" s="59">
        <f t="shared" si="100"/>
        <v>7</v>
      </c>
      <c r="D617" s="59">
        <f t="shared" si="101"/>
        <v>23472.7</v>
      </c>
      <c r="E617" s="59">
        <f t="shared" si="102"/>
        <v>5303.38</v>
      </c>
      <c r="F617" s="60">
        <f t="shared" si="103"/>
        <v>2.1</v>
      </c>
      <c r="G617" s="166" t="str">
        <f t="shared" si="104"/>
        <v>M</v>
      </c>
      <c r="H617" s="98"/>
      <c r="I617" s="184" t="str">
        <f t="shared" si="105"/>
        <v>M</v>
      </c>
      <c r="J617" s="24">
        <f t="shared" si="106"/>
        <v>2.4129999999999998</v>
      </c>
      <c r="K617" s="24">
        <f t="shared" si="107"/>
        <v>2.0735000000000001</v>
      </c>
      <c r="L617" s="103">
        <f t="shared" si="108"/>
        <v>-0.33949999999999969</v>
      </c>
      <c r="M617" s="119">
        <f t="shared" si="109"/>
        <v>-0.14069622876087845</v>
      </c>
    </row>
    <row r="618" spans="1:13" x14ac:dyDescent="0.25">
      <c r="A618" s="178" t="s">
        <v>258</v>
      </c>
      <c r="B618" s="67" t="str">
        <f t="shared" si="99"/>
        <v>NON-MALIGNANT BREAST DISORDERS W CC/MCC</v>
      </c>
      <c r="C618" s="68">
        <f t="shared" si="100"/>
        <v>12</v>
      </c>
      <c r="D618" s="68">
        <f t="shared" si="101"/>
        <v>11903.44</v>
      </c>
      <c r="E618" s="68">
        <f t="shared" si="102"/>
        <v>4021.73</v>
      </c>
      <c r="F618" s="69">
        <f t="shared" si="103"/>
        <v>3.2</v>
      </c>
      <c r="G618" s="167" t="str">
        <f t="shared" si="104"/>
        <v>A</v>
      </c>
      <c r="H618" s="98"/>
      <c r="I618" s="185" t="str">
        <f t="shared" si="105"/>
        <v>A</v>
      </c>
      <c r="J618" s="70">
        <f t="shared" si="106"/>
        <v>0.81669999999999998</v>
      </c>
      <c r="K618" s="70">
        <f t="shared" si="107"/>
        <v>0.70120000000000005</v>
      </c>
      <c r="L618" s="104">
        <f t="shared" si="108"/>
        <v>-0.11549999999999994</v>
      </c>
      <c r="M618" s="120">
        <f t="shared" si="109"/>
        <v>-0.14142279906942568</v>
      </c>
    </row>
    <row r="619" spans="1:13" x14ac:dyDescent="0.25">
      <c r="A619" s="177" t="s">
        <v>569</v>
      </c>
      <c r="B619" s="58" t="str">
        <f t="shared" si="99"/>
        <v>KIDNEY &amp; URINARY TRACT SIGNS &amp; SYMPTOMS W/O MCC</v>
      </c>
      <c r="C619" s="59">
        <f t="shared" si="100"/>
        <v>12</v>
      </c>
      <c r="D619" s="59">
        <f t="shared" si="101"/>
        <v>10182.66</v>
      </c>
      <c r="E619" s="59">
        <f t="shared" si="102"/>
        <v>5310.75</v>
      </c>
      <c r="F619" s="60">
        <f t="shared" si="103"/>
        <v>2.7</v>
      </c>
      <c r="G619" s="166" t="str">
        <f t="shared" si="104"/>
        <v>A</v>
      </c>
      <c r="H619" s="98"/>
      <c r="I619" s="184" t="str">
        <f t="shared" si="105"/>
        <v>A</v>
      </c>
      <c r="J619" s="24">
        <f t="shared" si="106"/>
        <v>0.69950000000000001</v>
      </c>
      <c r="K619" s="24">
        <f t="shared" si="107"/>
        <v>0.59970000000000001</v>
      </c>
      <c r="L619" s="103">
        <f t="shared" si="108"/>
        <v>-9.98E-2</v>
      </c>
      <c r="M619" s="119">
        <f t="shared" si="109"/>
        <v>-0.14267333809864188</v>
      </c>
    </row>
    <row r="620" spans="1:13" x14ac:dyDescent="0.25">
      <c r="A620" s="177" t="s">
        <v>348</v>
      </c>
      <c r="B620" s="58" t="str">
        <f t="shared" si="99"/>
        <v>UTERINE &amp; ADNEXA PROC FOR OVARIAN OR ADNEXAL MALIGNANCY W MCC</v>
      </c>
      <c r="C620" s="59">
        <f t="shared" si="100"/>
        <v>4</v>
      </c>
      <c r="D620" s="59">
        <f t="shared" si="101"/>
        <v>134666.63</v>
      </c>
      <c r="E620" s="59">
        <f t="shared" si="102"/>
        <v>84043.6</v>
      </c>
      <c r="F620" s="60">
        <f t="shared" si="103"/>
        <v>8.9</v>
      </c>
      <c r="G620" s="166" t="str">
        <f t="shared" si="104"/>
        <v>M</v>
      </c>
      <c r="H620" s="98"/>
      <c r="I620" s="184" t="str">
        <f t="shared" si="105"/>
        <v>M</v>
      </c>
      <c r="J620" s="24">
        <f t="shared" si="106"/>
        <v>6.1839000000000004</v>
      </c>
      <c r="K620" s="24">
        <f t="shared" si="107"/>
        <v>5.2949999999999999</v>
      </c>
      <c r="L620" s="103">
        <f t="shared" si="108"/>
        <v>-0.88890000000000047</v>
      </c>
      <c r="M620" s="119">
        <f t="shared" si="109"/>
        <v>-0.14374423907243009</v>
      </c>
    </row>
    <row r="621" spans="1:13" x14ac:dyDescent="0.25">
      <c r="A621" s="177" t="s">
        <v>657</v>
      </c>
      <c r="B621" s="58" t="str">
        <f t="shared" si="99"/>
        <v>RETICULOENDOTHELIAL &amp; IMMUNITY DISORDERS W/O CC/MCC</v>
      </c>
      <c r="C621" s="59">
        <f t="shared" si="100"/>
        <v>30</v>
      </c>
      <c r="D621" s="59">
        <f t="shared" si="101"/>
        <v>11614.38</v>
      </c>
      <c r="E621" s="59">
        <f t="shared" si="102"/>
        <v>5035.01</v>
      </c>
      <c r="F621" s="60">
        <f t="shared" si="103"/>
        <v>1.9</v>
      </c>
      <c r="G621" s="166" t="str">
        <f t="shared" si="104"/>
        <v>A</v>
      </c>
      <c r="H621" s="98"/>
      <c r="I621" s="184" t="str">
        <f t="shared" si="105"/>
        <v>A</v>
      </c>
      <c r="J621" s="24">
        <f t="shared" si="106"/>
        <v>0.79830000000000001</v>
      </c>
      <c r="K621" s="24">
        <f t="shared" si="107"/>
        <v>0.68420000000000003</v>
      </c>
      <c r="L621" s="103">
        <f t="shared" si="108"/>
        <v>-0.11409999999999998</v>
      </c>
      <c r="M621" s="119">
        <f t="shared" si="109"/>
        <v>-0.1429287235375172</v>
      </c>
    </row>
    <row r="622" spans="1:13" x14ac:dyDescent="0.25">
      <c r="A622" s="177" t="s">
        <v>705</v>
      </c>
      <c r="B622" s="58" t="str">
        <f t="shared" si="99"/>
        <v>NEUROSES EXCEPT DEPRESSIVE</v>
      </c>
      <c r="C622" s="59">
        <f t="shared" si="100"/>
        <v>71</v>
      </c>
      <c r="D622" s="59">
        <f t="shared" si="101"/>
        <v>10057.299999999999</v>
      </c>
      <c r="E622" s="59">
        <f t="shared" si="102"/>
        <v>5325.35</v>
      </c>
      <c r="F622" s="60">
        <f t="shared" si="103"/>
        <v>4.3</v>
      </c>
      <c r="G622" s="166" t="str">
        <f t="shared" si="104"/>
        <v>A</v>
      </c>
      <c r="H622" s="98"/>
      <c r="I622" s="184" t="str">
        <f t="shared" si="105"/>
        <v>A</v>
      </c>
      <c r="J622" s="24">
        <f t="shared" si="106"/>
        <v>0.69110000000000005</v>
      </c>
      <c r="K622" s="24">
        <f t="shared" si="107"/>
        <v>0.59230000000000005</v>
      </c>
      <c r="L622" s="103">
        <f t="shared" si="108"/>
        <v>-9.8799999999999999E-2</v>
      </c>
      <c r="M622" s="119">
        <f t="shared" si="109"/>
        <v>-0.14296049775719866</v>
      </c>
    </row>
    <row r="623" spans="1:13" x14ac:dyDescent="0.25">
      <c r="A623" s="178" t="s">
        <v>460</v>
      </c>
      <c r="B623" s="67" t="str">
        <f t="shared" si="99"/>
        <v>CARDIAC VALVE &amp; OTH MAJ CARDIOTHORACIC PROC W CARD CATH W MCC</v>
      </c>
      <c r="C623" s="68">
        <f t="shared" si="100"/>
        <v>24</v>
      </c>
      <c r="D623" s="68">
        <f t="shared" si="101"/>
        <v>169109.5</v>
      </c>
      <c r="E623" s="68">
        <f t="shared" si="102"/>
        <v>58978.25</v>
      </c>
      <c r="F623" s="69">
        <f t="shared" si="103"/>
        <v>12.9</v>
      </c>
      <c r="G623" s="167" t="str">
        <f t="shared" si="104"/>
        <v>A</v>
      </c>
      <c r="H623" s="98"/>
      <c r="I623" s="185" t="str">
        <f t="shared" si="105"/>
        <v>A</v>
      </c>
      <c r="J623" s="70">
        <f t="shared" si="106"/>
        <v>11.4491</v>
      </c>
      <c r="K623" s="70">
        <f t="shared" si="107"/>
        <v>9.8112999999999992</v>
      </c>
      <c r="L623" s="104">
        <f t="shared" si="108"/>
        <v>-1.6378000000000004</v>
      </c>
      <c r="M623" s="120">
        <f t="shared" si="109"/>
        <v>-0.14305054545772161</v>
      </c>
    </row>
    <row r="624" spans="1:13" x14ac:dyDescent="0.25">
      <c r="A624" s="177" t="s">
        <v>509</v>
      </c>
      <c r="B624" s="58" t="str">
        <f t="shared" si="99"/>
        <v>ACUTE &amp; SUBACUTE ENDOCARDITIS W MCC</v>
      </c>
      <c r="C624" s="59">
        <f t="shared" si="100"/>
        <v>31</v>
      </c>
      <c r="D624" s="59">
        <f t="shared" si="101"/>
        <v>52642.17</v>
      </c>
      <c r="E624" s="59">
        <f t="shared" si="102"/>
        <v>28818.57</v>
      </c>
      <c r="F624" s="60">
        <f t="shared" si="103"/>
        <v>8.8000000000000007</v>
      </c>
      <c r="G624" s="166" t="str">
        <f t="shared" si="104"/>
        <v>A</v>
      </c>
      <c r="H624" s="98"/>
      <c r="I624" s="184" t="str">
        <f t="shared" si="105"/>
        <v>A</v>
      </c>
      <c r="J624" s="24">
        <f t="shared" si="106"/>
        <v>3.5562999999999998</v>
      </c>
      <c r="K624" s="24">
        <f t="shared" si="107"/>
        <v>3.0474000000000001</v>
      </c>
      <c r="L624" s="103">
        <f t="shared" si="108"/>
        <v>-0.50889999999999969</v>
      </c>
      <c r="M624" s="119">
        <f t="shared" si="109"/>
        <v>-0.1430981638219497</v>
      </c>
    </row>
    <row r="625" spans="1:13" x14ac:dyDescent="0.25">
      <c r="A625" s="177" t="s">
        <v>745</v>
      </c>
      <c r="B625" s="58" t="str">
        <f t="shared" si="99"/>
        <v>O.R. PROC W DIAGNOSES OF OTHER CONTACT W HEALTH SERVICES W MCC</v>
      </c>
      <c r="C625" s="59">
        <f t="shared" si="100"/>
        <v>6</v>
      </c>
      <c r="D625" s="59">
        <f t="shared" si="101"/>
        <v>96090.84</v>
      </c>
      <c r="E625" s="59">
        <f t="shared" si="102"/>
        <v>63877.73</v>
      </c>
      <c r="F625" s="60">
        <f t="shared" si="103"/>
        <v>6.5</v>
      </c>
      <c r="G625" s="166" t="str">
        <f t="shared" si="104"/>
        <v>M</v>
      </c>
      <c r="H625" s="98"/>
      <c r="I625" s="184" t="str">
        <f t="shared" si="105"/>
        <v>M</v>
      </c>
      <c r="J625" s="24">
        <f t="shared" si="106"/>
        <v>5.4831000000000003</v>
      </c>
      <c r="K625" s="24">
        <f t="shared" si="107"/>
        <v>4.6969000000000003</v>
      </c>
      <c r="L625" s="103">
        <f t="shared" si="108"/>
        <v>-0.78620000000000001</v>
      </c>
      <c r="M625" s="119">
        <f t="shared" si="109"/>
        <v>-0.1433860407433751</v>
      </c>
    </row>
    <row r="626" spans="1:13" x14ac:dyDescent="0.25">
      <c r="A626" s="177" t="s">
        <v>614</v>
      </c>
      <c r="B626" s="58" t="str">
        <f t="shared" si="99"/>
        <v>OTHER FEMALE REPRODUCTIVE SYSTEM O.R. PROCEDURES W/O CC/MCC</v>
      </c>
      <c r="C626" s="59">
        <f t="shared" si="100"/>
        <v>3</v>
      </c>
      <c r="D626" s="59">
        <f t="shared" si="101"/>
        <v>25113.66</v>
      </c>
      <c r="E626" s="59">
        <f t="shared" si="102"/>
        <v>11960.39</v>
      </c>
      <c r="F626" s="60">
        <f t="shared" si="103"/>
        <v>2.4</v>
      </c>
      <c r="G626" s="166" t="str">
        <f t="shared" si="104"/>
        <v>M</v>
      </c>
      <c r="H626" s="98"/>
      <c r="I626" s="184" t="str">
        <f t="shared" si="105"/>
        <v>M</v>
      </c>
      <c r="J626" s="24">
        <f t="shared" si="106"/>
        <v>2.0474000000000001</v>
      </c>
      <c r="K626" s="24">
        <f t="shared" si="107"/>
        <v>1.7532000000000001</v>
      </c>
      <c r="L626" s="103">
        <f t="shared" si="108"/>
        <v>-0.29420000000000002</v>
      </c>
      <c r="M626" s="119">
        <f t="shared" si="109"/>
        <v>-0.14369444173097587</v>
      </c>
    </row>
    <row r="627" spans="1:13" x14ac:dyDescent="0.25">
      <c r="A627" s="177" t="s">
        <v>836</v>
      </c>
      <c r="B627" s="58" t="str">
        <f t="shared" si="99"/>
        <v>SPRAINS, STRAINS, &amp; DISLOCATIONS OF HIP, PELVIS &amp; THIGH W CC/MCC</v>
      </c>
      <c r="C627" s="59">
        <f t="shared" si="100"/>
        <v>3</v>
      </c>
      <c r="D627" s="59">
        <f t="shared" si="101"/>
        <v>21826.41</v>
      </c>
      <c r="E627" s="59">
        <f t="shared" si="102"/>
        <v>7322.3</v>
      </c>
      <c r="F627" s="60">
        <f t="shared" si="103"/>
        <v>3.1</v>
      </c>
      <c r="G627" s="166" t="str">
        <f t="shared" si="104"/>
        <v>M</v>
      </c>
      <c r="H627" s="98"/>
      <c r="I627" s="184" t="str">
        <f t="shared" si="105"/>
        <v>M</v>
      </c>
      <c r="J627" s="24">
        <f t="shared" si="106"/>
        <v>1.5245</v>
      </c>
      <c r="K627" s="24">
        <f t="shared" si="107"/>
        <v>1.3043</v>
      </c>
      <c r="L627" s="103">
        <f t="shared" si="108"/>
        <v>-0.22019999999999995</v>
      </c>
      <c r="M627" s="119">
        <f t="shared" si="109"/>
        <v>-0.14444080026238107</v>
      </c>
    </row>
    <row r="628" spans="1:13" x14ac:dyDescent="0.25">
      <c r="A628" s="178" t="s">
        <v>757</v>
      </c>
      <c r="B628" s="67" t="str">
        <f t="shared" si="99"/>
        <v>OTHER O.R. PROCEDURES FOR MULTIPLE SIGNIFICANT TRAUMA W MCC</v>
      </c>
      <c r="C628" s="68">
        <f t="shared" si="100"/>
        <v>41</v>
      </c>
      <c r="D628" s="68">
        <f t="shared" si="101"/>
        <v>120704.54</v>
      </c>
      <c r="E628" s="68">
        <f t="shared" si="102"/>
        <v>68672.11</v>
      </c>
      <c r="F628" s="69">
        <f t="shared" si="103"/>
        <v>9.8000000000000007</v>
      </c>
      <c r="G628" s="167" t="str">
        <f t="shared" si="104"/>
        <v>A</v>
      </c>
      <c r="H628" s="98"/>
      <c r="I628" s="185" t="str">
        <f t="shared" si="105"/>
        <v>A</v>
      </c>
      <c r="J628" s="70">
        <f t="shared" si="106"/>
        <v>7.4391999999999996</v>
      </c>
      <c r="K628" s="70">
        <f t="shared" si="107"/>
        <v>6.3640999999999996</v>
      </c>
      <c r="L628" s="104">
        <f t="shared" si="108"/>
        <v>-1.0750999999999999</v>
      </c>
      <c r="M628" s="120">
        <f t="shared" si="109"/>
        <v>-0.1445182277664265</v>
      </c>
    </row>
    <row r="629" spans="1:13" x14ac:dyDescent="0.25">
      <c r="A629" s="177" t="s">
        <v>702</v>
      </c>
      <c r="B629" s="58" t="str">
        <f t="shared" si="99"/>
        <v>O.R. PROCEDURE W PRINCIPAL DIAGNOSES OF MENTAL ILLNESS</v>
      </c>
      <c r="C629" s="59">
        <f t="shared" si="100"/>
        <v>9</v>
      </c>
      <c r="D629" s="59">
        <f t="shared" si="101"/>
        <v>33170.050000000003</v>
      </c>
      <c r="E629" s="59">
        <f t="shared" si="102"/>
        <v>21484.37</v>
      </c>
      <c r="F629" s="60">
        <f t="shared" si="103"/>
        <v>7.2</v>
      </c>
      <c r="G629" s="166" t="str">
        <f t="shared" si="104"/>
        <v>M</v>
      </c>
      <c r="H629" s="98"/>
      <c r="I629" s="184" t="str">
        <f t="shared" si="105"/>
        <v>M</v>
      </c>
      <c r="J629" s="24">
        <f t="shared" si="106"/>
        <v>5.5289000000000001</v>
      </c>
      <c r="K629" s="24">
        <f t="shared" si="107"/>
        <v>4.7294999999999998</v>
      </c>
      <c r="L629" s="103">
        <f t="shared" si="108"/>
        <v>-0.79940000000000033</v>
      </c>
      <c r="M629" s="119">
        <f t="shared" si="109"/>
        <v>-0.14458572229557423</v>
      </c>
    </row>
    <row r="630" spans="1:13" x14ac:dyDescent="0.25">
      <c r="A630" s="177" t="s">
        <v>301</v>
      </c>
      <c r="B630" s="58" t="str">
        <f t="shared" si="99"/>
        <v>CRANIOTOMY W MAJOR DEVICE IMPLANT OR ACUTE COMPLEX CNS PDX W MCC OR CHEMOTHERAPY IMPLANT OR EPILEPSY W NEUROSTIMULATOR</v>
      </c>
      <c r="C630" s="59">
        <f t="shared" si="100"/>
        <v>42</v>
      </c>
      <c r="D630" s="59">
        <f t="shared" si="101"/>
        <v>94563.32</v>
      </c>
      <c r="E630" s="59">
        <f t="shared" si="102"/>
        <v>59755.69</v>
      </c>
      <c r="F630" s="60">
        <f t="shared" si="103"/>
        <v>7.2</v>
      </c>
      <c r="G630" s="166" t="str">
        <f t="shared" si="104"/>
        <v>A</v>
      </c>
      <c r="H630" s="98"/>
      <c r="I630" s="184" t="str">
        <f t="shared" si="105"/>
        <v>A</v>
      </c>
      <c r="J630" s="24">
        <f t="shared" si="106"/>
        <v>6.0846999999999998</v>
      </c>
      <c r="K630" s="24">
        <f t="shared" si="107"/>
        <v>5.2000999999999999</v>
      </c>
      <c r="L630" s="103">
        <f t="shared" si="108"/>
        <v>-0.88459999999999983</v>
      </c>
      <c r="M630" s="119">
        <f t="shared" si="109"/>
        <v>-0.14538103768468452</v>
      </c>
    </row>
    <row r="631" spans="1:13" x14ac:dyDescent="0.25">
      <c r="A631" s="177" t="s">
        <v>798</v>
      </c>
      <c r="B631" s="58" t="str">
        <f t="shared" ref="B631:B694" si="110">VLOOKUP($A631, DRG_Tab, 2, FALSE)</f>
        <v>AICD LEAD PROCEDURES</v>
      </c>
      <c r="C631" s="59">
        <f t="shared" ref="C631:C694" si="111">VLOOKUP($A631, DRG_Tab, 9, FALSE)</f>
        <v>3</v>
      </c>
      <c r="D631" s="59">
        <f t="shared" ref="D631:D694" si="112">VLOOKUP($A631, DRG_Tab, 10, FALSE)</f>
        <v>84286.99</v>
      </c>
      <c r="E631" s="59">
        <f t="shared" ref="E631:E694" si="113">VLOOKUP($A631, DRG_Tab, 11, FALSE)</f>
        <v>55366.31</v>
      </c>
      <c r="F631" s="60">
        <f t="shared" ref="F631:F694" si="114">ROUND(VLOOKUP($A631, DRG_Tab, 14, FALSE), 1)</f>
        <v>3.7</v>
      </c>
      <c r="G631" s="166" t="str">
        <f t="shared" ref="G631:G694" si="115">VLOOKUP($A631, DRG_Tab, 18, FALSE)</f>
        <v>M</v>
      </c>
      <c r="H631" s="98"/>
      <c r="I631" s="184" t="str">
        <f t="shared" ref="I631:I694" si="116">VLOOKUP($A631, DRG_Tab, 20, FALSE)</f>
        <v>M</v>
      </c>
      <c r="J631" s="24">
        <f t="shared" ref="J631:J694" si="117">VLOOKUP($A631, DRG_Tab, 21, FALSE)</f>
        <v>5.2561</v>
      </c>
      <c r="K631" s="24">
        <f t="shared" ref="K631:K694" si="118">VLOOKUP($A631, DRG_Tab, 22, FALSE)</f>
        <v>4.4649000000000001</v>
      </c>
      <c r="L631" s="103">
        <f t="shared" ref="L631:L694" si="119">IF(J631&lt;&gt;"", IF(K631&lt;&gt;"", K631-J631, ""), "")</f>
        <v>-0.7911999999999999</v>
      </c>
      <c r="M631" s="119">
        <f t="shared" ref="M631:M694" si="120">IF(L631="", "", L631/J631)</f>
        <v>-0.15052986054298814</v>
      </c>
    </row>
    <row r="632" spans="1:13" x14ac:dyDescent="0.25">
      <c r="A632" s="177" t="s">
        <v>570</v>
      </c>
      <c r="B632" s="58" t="str">
        <f t="shared" si="110"/>
        <v>URETHRAL STRICTURE</v>
      </c>
      <c r="C632" s="59">
        <f t="shared" si="111"/>
        <v>4</v>
      </c>
      <c r="D632" s="59">
        <f t="shared" si="112"/>
        <v>22253.58</v>
      </c>
      <c r="E632" s="59">
        <f t="shared" si="113"/>
        <v>4480.6899999999996</v>
      </c>
      <c r="F632" s="60">
        <f t="shared" si="114"/>
        <v>2.5</v>
      </c>
      <c r="G632" s="166" t="str">
        <f t="shared" si="115"/>
        <v>M</v>
      </c>
      <c r="H632" s="98"/>
      <c r="I632" s="184" t="str">
        <f t="shared" si="116"/>
        <v>M</v>
      </c>
      <c r="J632" s="24">
        <f t="shared" si="117"/>
        <v>1.6220000000000001</v>
      </c>
      <c r="K632" s="24">
        <f t="shared" si="118"/>
        <v>1.3753</v>
      </c>
      <c r="L632" s="103">
        <f t="shared" si="119"/>
        <v>-0.24670000000000014</v>
      </c>
      <c r="M632" s="119">
        <f t="shared" si="120"/>
        <v>-0.15209617755856975</v>
      </c>
    </row>
    <row r="633" spans="1:13" x14ac:dyDescent="0.25">
      <c r="A633" s="178" t="s">
        <v>126</v>
      </c>
      <c r="B633" s="67" t="str">
        <f t="shared" si="110"/>
        <v>OTHER HEPATOBILIARY OR PANCREAS O.R. PROCEDURES W/O CC/MCC</v>
      </c>
      <c r="C633" s="68">
        <f t="shared" si="111"/>
        <v>0</v>
      </c>
      <c r="D633" s="68">
        <f t="shared" si="112"/>
        <v>0</v>
      </c>
      <c r="E633" s="68">
        <f t="shared" si="113"/>
        <v>0</v>
      </c>
      <c r="F633" s="69">
        <f t="shared" si="114"/>
        <v>3.4</v>
      </c>
      <c r="G633" s="167" t="str">
        <f t="shared" si="115"/>
        <v>M</v>
      </c>
      <c r="H633" s="98"/>
      <c r="I633" s="185" t="str">
        <f t="shared" si="116"/>
        <v>M</v>
      </c>
      <c r="J633" s="70">
        <f t="shared" si="117"/>
        <v>2.4424999999999999</v>
      </c>
      <c r="K633" s="70">
        <f t="shared" si="118"/>
        <v>2.0691000000000002</v>
      </c>
      <c r="L633" s="104">
        <f t="shared" si="119"/>
        <v>-0.37339999999999973</v>
      </c>
      <c r="M633" s="120">
        <f t="shared" si="120"/>
        <v>-0.152876151484135</v>
      </c>
    </row>
    <row r="634" spans="1:13" x14ac:dyDescent="0.25">
      <c r="A634" s="177" t="s">
        <v>560</v>
      </c>
      <c r="B634" s="58" t="str">
        <f t="shared" si="110"/>
        <v>KIDNEY &amp; URINARY TRACT NEOPLASMS W CC</v>
      </c>
      <c r="C634" s="59">
        <f t="shared" si="111"/>
        <v>12</v>
      </c>
      <c r="D634" s="59">
        <f t="shared" si="112"/>
        <v>16404.18</v>
      </c>
      <c r="E634" s="59">
        <f t="shared" si="113"/>
        <v>8059.82</v>
      </c>
      <c r="F634" s="60">
        <f t="shared" si="114"/>
        <v>2.2999999999999998</v>
      </c>
      <c r="G634" s="166" t="str">
        <f t="shared" si="115"/>
        <v>AP</v>
      </c>
      <c r="H634" s="98"/>
      <c r="I634" s="184" t="str">
        <f t="shared" si="116"/>
        <v>A</v>
      </c>
      <c r="J634" s="24">
        <f t="shared" si="117"/>
        <v>1.2855000000000001</v>
      </c>
      <c r="K634" s="24">
        <f t="shared" si="118"/>
        <v>1.0873999999999999</v>
      </c>
      <c r="L634" s="103">
        <f t="shared" si="119"/>
        <v>-0.19810000000000016</v>
      </c>
      <c r="M634" s="119">
        <f t="shared" si="120"/>
        <v>-0.15410346168805925</v>
      </c>
    </row>
    <row r="635" spans="1:13" x14ac:dyDescent="0.25">
      <c r="A635" s="177" t="s">
        <v>799</v>
      </c>
      <c r="B635" s="58" t="str">
        <f t="shared" si="110"/>
        <v>ENDOVASCULAR CARDIAC VALVE REPLACEMENT W MCC</v>
      </c>
      <c r="C635" s="59">
        <f t="shared" si="111"/>
        <v>6</v>
      </c>
      <c r="D635" s="59">
        <f t="shared" si="112"/>
        <v>156202.14000000001</v>
      </c>
      <c r="E635" s="59">
        <f t="shared" si="113"/>
        <v>40907.58</v>
      </c>
      <c r="F635" s="60">
        <f t="shared" si="114"/>
        <v>4</v>
      </c>
      <c r="G635" s="166" t="str">
        <f t="shared" si="115"/>
        <v>M</v>
      </c>
      <c r="H635" s="98"/>
      <c r="I635" s="184" t="str">
        <f t="shared" si="116"/>
        <v>M</v>
      </c>
      <c r="J635" s="24">
        <f t="shared" si="117"/>
        <v>12.2104</v>
      </c>
      <c r="K635" s="24">
        <f t="shared" si="118"/>
        <v>10.302199999999999</v>
      </c>
      <c r="L635" s="103">
        <f t="shared" si="119"/>
        <v>-1.9082000000000008</v>
      </c>
      <c r="M635" s="119">
        <f t="shared" si="120"/>
        <v>-0.15627661665465511</v>
      </c>
    </row>
    <row r="636" spans="1:13" x14ac:dyDescent="0.25">
      <c r="A636" s="177" t="s">
        <v>511</v>
      </c>
      <c r="B636" s="58" t="str">
        <f t="shared" si="110"/>
        <v>ACUTE &amp; SUBACUTE ENDOCARDITIS W/O CC/MCC</v>
      </c>
      <c r="C636" s="59">
        <f t="shared" si="111"/>
        <v>8</v>
      </c>
      <c r="D636" s="59">
        <f t="shared" si="112"/>
        <v>24756.89</v>
      </c>
      <c r="E636" s="59">
        <f t="shared" si="113"/>
        <v>16250.06</v>
      </c>
      <c r="F636" s="60">
        <f t="shared" si="114"/>
        <v>3.4</v>
      </c>
      <c r="G636" s="166" t="str">
        <f t="shared" si="115"/>
        <v>M</v>
      </c>
      <c r="H636" s="98"/>
      <c r="I636" s="184" t="str">
        <f t="shared" si="116"/>
        <v>M</v>
      </c>
      <c r="J636" s="24">
        <f t="shared" si="117"/>
        <v>1.718</v>
      </c>
      <c r="K636" s="24">
        <f t="shared" si="118"/>
        <v>1.4489000000000001</v>
      </c>
      <c r="L636" s="103">
        <f t="shared" si="119"/>
        <v>-0.26909999999999989</v>
      </c>
      <c r="M636" s="119">
        <f t="shared" si="120"/>
        <v>-0.15663562281722929</v>
      </c>
    </row>
    <row r="637" spans="1:13" x14ac:dyDescent="0.25">
      <c r="A637" s="179" t="s">
        <v>167</v>
      </c>
      <c r="B637" s="58" t="str">
        <f t="shared" si="110"/>
        <v>WND DEBRID &amp; SKN GRFT EXC HAND, FOR MUSCULO-CONN TISS DIS W CC</v>
      </c>
      <c r="C637" s="59">
        <f t="shared" si="111"/>
        <v>93</v>
      </c>
      <c r="D637" s="59">
        <f t="shared" si="112"/>
        <v>49503.71</v>
      </c>
      <c r="E637" s="59">
        <f t="shared" si="113"/>
        <v>33188.22</v>
      </c>
      <c r="F637" s="60">
        <f t="shared" si="114"/>
        <v>5.9</v>
      </c>
      <c r="G637" s="166" t="str">
        <f t="shared" si="115"/>
        <v>A</v>
      </c>
      <c r="H637" s="98"/>
      <c r="I637" s="184" t="str">
        <f t="shared" si="116"/>
        <v>A</v>
      </c>
      <c r="J637" s="24">
        <f t="shared" si="117"/>
        <v>3.3791000000000002</v>
      </c>
      <c r="K637" s="24">
        <f t="shared" si="118"/>
        <v>2.8454000000000002</v>
      </c>
      <c r="L637" s="103">
        <f t="shared" si="119"/>
        <v>-0.53370000000000006</v>
      </c>
      <c r="M637" s="119">
        <f t="shared" si="120"/>
        <v>-0.15794146370335296</v>
      </c>
    </row>
    <row r="638" spans="1:13" x14ac:dyDescent="0.25">
      <c r="A638" s="178" t="s">
        <v>273</v>
      </c>
      <c r="B638" s="67" t="str">
        <f t="shared" si="110"/>
        <v>O.R. PROCEDURES FOR OBESITY W/O CC/MCC</v>
      </c>
      <c r="C638" s="68">
        <f t="shared" si="111"/>
        <v>78</v>
      </c>
      <c r="D638" s="68">
        <f t="shared" si="112"/>
        <v>28011.99</v>
      </c>
      <c r="E638" s="68">
        <f t="shared" si="113"/>
        <v>12782.97</v>
      </c>
      <c r="F638" s="69">
        <f t="shared" si="114"/>
        <v>1.5</v>
      </c>
      <c r="G638" s="167" t="str">
        <f t="shared" si="115"/>
        <v>A</v>
      </c>
      <c r="H638" s="98"/>
      <c r="I638" s="185" t="str">
        <f t="shared" si="116"/>
        <v>A</v>
      </c>
      <c r="J638" s="70">
        <f t="shared" si="117"/>
        <v>1.9609000000000001</v>
      </c>
      <c r="K638" s="70">
        <f t="shared" si="118"/>
        <v>1.65</v>
      </c>
      <c r="L638" s="104">
        <f t="shared" si="119"/>
        <v>-0.31090000000000018</v>
      </c>
      <c r="M638" s="120">
        <f t="shared" si="120"/>
        <v>-0.15854964557091139</v>
      </c>
    </row>
    <row r="639" spans="1:13" x14ac:dyDescent="0.25">
      <c r="A639" s="177" t="s">
        <v>219</v>
      </c>
      <c r="B639" s="58" t="str">
        <f t="shared" si="110"/>
        <v>MULTIPLE SCLEROSIS &amp; CEREBELLAR ATAXIA W CC</v>
      </c>
      <c r="C639" s="59">
        <f t="shared" si="111"/>
        <v>33</v>
      </c>
      <c r="D639" s="59">
        <f t="shared" si="112"/>
        <v>15214.83</v>
      </c>
      <c r="E639" s="59">
        <f t="shared" si="113"/>
        <v>6739.55</v>
      </c>
      <c r="F639" s="60">
        <f t="shared" si="114"/>
        <v>3.3</v>
      </c>
      <c r="G639" s="166" t="str">
        <f t="shared" si="115"/>
        <v>A</v>
      </c>
      <c r="H639" s="98"/>
      <c r="I639" s="184" t="str">
        <f t="shared" si="116"/>
        <v>A</v>
      </c>
      <c r="J639" s="24">
        <f t="shared" si="117"/>
        <v>1.0667</v>
      </c>
      <c r="K639" s="24">
        <f t="shared" si="118"/>
        <v>0.89629999999999999</v>
      </c>
      <c r="L639" s="103">
        <f t="shared" si="119"/>
        <v>-0.1704</v>
      </c>
      <c r="M639" s="119">
        <f t="shared" si="120"/>
        <v>-0.159745007968501</v>
      </c>
    </row>
    <row r="640" spans="1:13" x14ac:dyDescent="0.25">
      <c r="A640" s="177" t="s">
        <v>340</v>
      </c>
      <c r="B640" s="58" t="str">
        <f t="shared" si="110"/>
        <v>BENIGN PROSTATIC HYPERTROPHY W MCC</v>
      </c>
      <c r="C640" s="59">
        <f t="shared" si="111"/>
        <v>0</v>
      </c>
      <c r="D640" s="59">
        <f t="shared" si="112"/>
        <v>0</v>
      </c>
      <c r="E640" s="59">
        <f t="shared" si="113"/>
        <v>0</v>
      </c>
      <c r="F640" s="60">
        <f t="shared" si="114"/>
        <v>4</v>
      </c>
      <c r="G640" s="166" t="str">
        <f t="shared" si="115"/>
        <v>M</v>
      </c>
      <c r="H640" s="98"/>
      <c r="I640" s="184" t="str">
        <f t="shared" si="116"/>
        <v>M</v>
      </c>
      <c r="J640" s="24">
        <f t="shared" si="117"/>
        <v>2.0066000000000002</v>
      </c>
      <c r="K640" s="24">
        <f t="shared" si="118"/>
        <v>1.6829000000000001</v>
      </c>
      <c r="L640" s="103">
        <f t="shared" si="119"/>
        <v>-0.3237000000000001</v>
      </c>
      <c r="M640" s="119">
        <f t="shared" si="120"/>
        <v>-0.16131765174922758</v>
      </c>
    </row>
    <row r="641" spans="1:13" x14ac:dyDescent="0.25">
      <c r="A641" s="177" t="s">
        <v>778</v>
      </c>
      <c r="B641" s="58" t="str">
        <f t="shared" si="110"/>
        <v>Level III: Extreme Immaturity or Respiratory Distress Syndrome, Neonate</v>
      </c>
      <c r="C641" s="59">
        <f t="shared" si="111"/>
        <v>400</v>
      </c>
      <c r="D641" s="59">
        <f t="shared" si="112"/>
        <v>120886.22</v>
      </c>
      <c r="E641" s="59">
        <f t="shared" si="113"/>
        <v>127732.58</v>
      </c>
      <c r="F641" s="60">
        <f t="shared" si="114"/>
        <v>17.399999999999999</v>
      </c>
      <c r="G641" s="166" t="str">
        <f t="shared" si="115"/>
        <v>A</v>
      </c>
      <c r="H641" s="98"/>
      <c r="I641" s="184" t="str">
        <f t="shared" si="116"/>
        <v>A</v>
      </c>
      <c r="J641" s="24">
        <f t="shared" si="117"/>
        <v>5.7763</v>
      </c>
      <c r="K641" s="24">
        <f t="shared" si="118"/>
        <v>4.8445</v>
      </c>
      <c r="L641" s="103">
        <f t="shared" si="119"/>
        <v>-0.93179999999999996</v>
      </c>
      <c r="M641" s="119">
        <f t="shared" si="120"/>
        <v>-0.16131433616675034</v>
      </c>
    </row>
    <row r="642" spans="1:13" x14ac:dyDescent="0.25">
      <c r="A642" s="177" t="s">
        <v>542</v>
      </c>
      <c r="B642" s="58" t="str">
        <f t="shared" si="110"/>
        <v>MINOR BLADDER PROCEDURES W CC</v>
      </c>
      <c r="C642" s="59">
        <f t="shared" si="111"/>
        <v>2</v>
      </c>
      <c r="D642" s="59">
        <f t="shared" si="112"/>
        <v>25877.83</v>
      </c>
      <c r="E642" s="59">
        <f t="shared" si="113"/>
        <v>17233.13</v>
      </c>
      <c r="F642" s="60">
        <f t="shared" si="114"/>
        <v>3.9</v>
      </c>
      <c r="G642" s="166" t="str">
        <f t="shared" si="115"/>
        <v>M</v>
      </c>
      <c r="H642" s="98"/>
      <c r="I642" s="184" t="str">
        <f t="shared" si="116"/>
        <v>M</v>
      </c>
      <c r="J642" s="24">
        <f t="shared" si="117"/>
        <v>2.8050000000000002</v>
      </c>
      <c r="K642" s="24">
        <f t="shared" si="118"/>
        <v>2.3498999999999999</v>
      </c>
      <c r="L642" s="103">
        <f t="shared" si="119"/>
        <v>-0.45510000000000028</v>
      </c>
      <c r="M642" s="119">
        <f t="shared" si="120"/>
        <v>-0.16224598930481293</v>
      </c>
    </row>
    <row r="643" spans="1:13" x14ac:dyDescent="0.25">
      <c r="A643" s="178" t="s">
        <v>561</v>
      </c>
      <c r="B643" s="67" t="str">
        <f t="shared" si="110"/>
        <v>KIDNEY &amp; URINARY TRACT NEOPLASMS W/O CC/MCC</v>
      </c>
      <c r="C643" s="68">
        <f t="shared" si="111"/>
        <v>4</v>
      </c>
      <c r="D643" s="68">
        <f t="shared" si="112"/>
        <v>24213.62</v>
      </c>
      <c r="E643" s="68">
        <f t="shared" si="113"/>
        <v>21366.34</v>
      </c>
      <c r="F643" s="69">
        <f t="shared" si="114"/>
        <v>2</v>
      </c>
      <c r="G643" s="167" t="str">
        <f t="shared" si="115"/>
        <v>MP</v>
      </c>
      <c r="H643" s="98"/>
      <c r="I643" s="185" t="str">
        <f t="shared" si="116"/>
        <v>M</v>
      </c>
      <c r="J643" s="70">
        <f t="shared" si="117"/>
        <v>0.92159999999999997</v>
      </c>
      <c r="K643" s="70">
        <f t="shared" si="118"/>
        <v>0.7702</v>
      </c>
      <c r="L643" s="104">
        <f t="shared" si="119"/>
        <v>-0.15139999999999998</v>
      </c>
      <c r="M643" s="120">
        <f t="shared" si="120"/>
        <v>-0.16427951388888887</v>
      </c>
    </row>
    <row r="644" spans="1:13" x14ac:dyDescent="0.25">
      <c r="A644" s="177" t="s">
        <v>575</v>
      </c>
      <c r="B644" s="58" t="str">
        <f t="shared" si="110"/>
        <v>ANAL &amp; STOMAL PROCEDURES W MCC</v>
      </c>
      <c r="C644" s="59">
        <f t="shared" si="111"/>
        <v>2</v>
      </c>
      <c r="D644" s="59">
        <f t="shared" si="112"/>
        <v>53685.11</v>
      </c>
      <c r="E644" s="59">
        <f t="shared" si="113"/>
        <v>1999.21</v>
      </c>
      <c r="F644" s="60">
        <f t="shared" si="114"/>
        <v>5.7</v>
      </c>
      <c r="G644" s="166" t="str">
        <f t="shared" si="115"/>
        <v>M</v>
      </c>
      <c r="H644" s="98"/>
      <c r="I644" s="184" t="str">
        <f t="shared" si="116"/>
        <v>M</v>
      </c>
      <c r="J644" s="24">
        <f t="shared" si="117"/>
        <v>4.141</v>
      </c>
      <c r="K644" s="24">
        <f t="shared" si="118"/>
        <v>3.4540999999999999</v>
      </c>
      <c r="L644" s="103">
        <f t="shared" si="119"/>
        <v>-0.68690000000000007</v>
      </c>
      <c r="M644" s="119">
        <f t="shared" si="120"/>
        <v>-0.16587780729292442</v>
      </c>
    </row>
    <row r="645" spans="1:13" x14ac:dyDescent="0.25">
      <c r="A645" s="177" t="s">
        <v>164</v>
      </c>
      <c r="B645" s="58" t="str">
        <f t="shared" si="110"/>
        <v>BILATERAL OR MULTIPLE MAJOR JOINT PROCS OF LOWER EXTREMITY W MCC</v>
      </c>
      <c r="C645" s="59">
        <f t="shared" si="111"/>
        <v>0</v>
      </c>
      <c r="D645" s="59">
        <f t="shared" si="112"/>
        <v>0</v>
      </c>
      <c r="E645" s="59">
        <f t="shared" si="113"/>
        <v>0</v>
      </c>
      <c r="F645" s="60">
        <f t="shared" si="114"/>
        <v>5.6</v>
      </c>
      <c r="G645" s="166" t="str">
        <f t="shared" si="115"/>
        <v>M</v>
      </c>
      <c r="H645" s="98"/>
      <c r="I645" s="184" t="str">
        <f t="shared" si="116"/>
        <v>M</v>
      </c>
      <c r="J645" s="24">
        <f t="shared" si="117"/>
        <v>7.4587000000000003</v>
      </c>
      <c r="K645" s="24">
        <f t="shared" si="118"/>
        <v>6.2126000000000001</v>
      </c>
      <c r="L645" s="103">
        <f t="shared" si="119"/>
        <v>-1.2461000000000002</v>
      </c>
      <c r="M645" s="119">
        <f t="shared" si="120"/>
        <v>-0.16706664700282894</v>
      </c>
    </row>
    <row r="646" spans="1:13" x14ac:dyDescent="0.25">
      <c r="A646" s="177" t="s">
        <v>647</v>
      </c>
      <c r="B646" s="58" t="str">
        <f t="shared" si="110"/>
        <v>SPLENECTOMY W MCC</v>
      </c>
      <c r="C646" s="59">
        <f t="shared" si="111"/>
        <v>13</v>
      </c>
      <c r="D646" s="59">
        <f t="shared" si="112"/>
        <v>47202.52</v>
      </c>
      <c r="E646" s="59">
        <f t="shared" si="113"/>
        <v>15601.07</v>
      </c>
      <c r="F646" s="60">
        <f t="shared" si="114"/>
        <v>5.2</v>
      </c>
      <c r="G646" s="166" t="str">
        <f t="shared" si="115"/>
        <v>AP</v>
      </c>
      <c r="H646" s="98"/>
      <c r="I646" s="184" t="str">
        <f t="shared" si="116"/>
        <v>A</v>
      </c>
      <c r="J646" s="24">
        <f t="shared" si="117"/>
        <v>4.6158999999999999</v>
      </c>
      <c r="K646" s="24">
        <f t="shared" si="118"/>
        <v>3.8443999999999998</v>
      </c>
      <c r="L646" s="103">
        <f t="shared" si="119"/>
        <v>-0.77150000000000007</v>
      </c>
      <c r="M646" s="119">
        <f t="shared" si="120"/>
        <v>-0.1671396694035833</v>
      </c>
    </row>
    <row r="647" spans="1:13" x14ac:dyDescent="0.25">
      <c r="A647" s="177" t="s">
        <v>766</v>
      </c>
      <c r="B647" s="58" t="str">
        <f t="shared" si="110"/>
        <v>HIV W MAJOR RELATED CONDITION W CC</v>
      </c>
      <c r="C647" s="59">
        <f t="shared" si="111"/>
        <v>16</v>
      </c>
      <c r="D647" s="59">
        <f t="shared" si="112"/>
        <v>21346.06</v>
      </c>
      <c r="E647" s="59">
        <f t="shared" si="113"/>
        <v>8115.16</v>
      </c>
      <c r="F647" s="60">
        <f t="shared" si="114"/>
        <v>3.6</v>
      </c>
      <c r="G647" s="166" t="str">
        <f t="shared" si="115"/>
        <v>AP</v>
      </c>
      <c r="H647" s="98"/>
      <c r="I647" s="184" t="str">
        <f t="shared" si="116"/>
        <v>A</v>
      </c>
      <c r="J647" s="24">
        <f t="shared" si="117"/>
        <v>1.6021000000000001</v>
      </c>
      <c r="K647" s="24">
        <f t="shared" si="118"/>
        <v>1.3325</v>
      </c>
      <c r="L647" s="103">
        <f t="shared" si="119"/>
        <v>-0.26960000000000006</v>
      </c>
      <c r="M647" s="119">
        <f t="shared" si="120"/>
        <v>-0.16827913363710134</v>
      </c>
    </row>
    <row r="648" spans="1:13" x14ac:dyDescent="0.25">
      <c r="A648" s="178" t="s">
        <v>694</v>
      </c>
      <c r="B648" s="67" t="str">
        <f t="shared" si="110"/>
        <v>VIRAL ILLNESS W MCC</v>
      </c>
      <c r="C648" s="68">
        <f t="shared" si="111"/>
        <v>24</v>
      </c>
      <c r="D648" s="68">
        <f t="shared" si="112"/>
        <v>16359.51</v>
      </c>
      <c r="E648" s="68">
        <f t="shared" si="113"/>
        <v>8870.3799999999992</v>
      </c>
      <c r="F648" s="69">
        <f t="shared" si="114"/>
        <v>2.9</v>
      </c>
      <c r="G648" s="167" t="str">
        <f t="shared" si="115"/>
        <v>A</v>
      </c>
      <c r="H648" s="98"/>
      <c r="I648" s="185" t="str">
        <f t="shared" si="116"/>
        <v>A</v>
      </c>
      <c r="J648" s="70">
        <f t="shared" si="117"/>
        <v>1.1612</v>
      </c>
      <c r="K648" s="70">
        <f t="shared" si="118"/>
        <v>0.9637</v>
      </c>
      <c r="L648" s="104">
        <f t="shared" si="119"/>
        <v>-0.19750000000000001</v>
      </c>
      <c r="M648" s="120">
        <f t="shared" si="120"/>
        <v>-0.17008267309679642</v>
      </c>
    </row>
    <row r="649" spans="1:13" x14ac:dyDescent="0.25">
      <c r="A649" s="177" t="s">
        <v>4</v>
      </c>
      <c r="B649" s="58" t="str">
        <f t="shared" si="110"/>
        <v>ARTHROSCOPY</v>
      </c>
      <c r="C649" s="59">
        <f t="shared" si="111"/>
        <v>2</v>
      </c>
      <c r="D649" s="59">
        <f t="shared" si="112"/>
        <v>27525.1</v>
      </c>
      <c r="E649" s="59">
        <f t="shared" si="113"/>
        <v>0</v>
      </c>
      <c r="F649" s="60">
        <f t="shared" si="114"/>
        <v>4.4000000000000004</v>
      </c>
      <c r="G649" s="166" t="str">
        <f t="shared" si="115"/>
        <v>M</v>
      </c>
      <c r="H649" s="98"/>
      <c r="I649" s="184" t="str">
        <f t="shared" si="116"/>
        <v>M</v>
      </c>
      <c r="J649" s="24">
        <f t="shared" si="117"/>
        <v>2.8849</v>
      </c>
      <c r="K649" s="24">
        <f t="shared" si="118"/>
        <v>2.3927999999999998</v>
      </c>
      <c r="L649" s="103">
        <f t="shared" si="119"/>
        <v>-0.4921000000000002</v>
      </c>
      <c r="M649" s="119">
        <f t="shared" si="120"/>
        <v>-0.17057783632014981</v>
      </c>
    </row>
    <row r="650" spans="1:13" x14ac:dyDescent="0.25">
      <c r="A650" s="177" t="s">
        <v>382</v>
      </c>
      <c r="B650" s="58" t="str">
        <f t="shared" si="110"/>
        <v>EXTRAOCULAR PROCEDURES EXCEPT ORBIT</v>
      </c>
      <c r="C650" s="59">
        <f t="shared" si="111"/>
        <v>6</v>
      </c>
      <c r="D650" s="59">
        <f t="shared" si="112"/>
        <v>39139.279999999999</v>
      </c>
      <c r="E650" s="59">
        <f t="shared" si="113"/>
        <v>14386.2</v>
      </c>
      <c r="F650" s="60">
        <f t="shared" si="114"/>
        <v>3.5</v>
      </c>
      <c r="G650" s="166" t="str">
        <f t="shared" si="115"/>
        <v>M</v>
      </c>
      <c r="H650" s="98"/>
      <c r="I650" s="184" t="str">
        <f t="shared" si="116"/>
        <v>M</v>
      </c>
      <c r="J650" s="24">
        <f t="shared" si="117"/>
        <v>2.3532999999999999</v>
      </c>
      <c r="K650" s="24">
        <f t="shared" si="118"/>
        <v>1.9513</v>
      </c>
      <c r="L650" s="103">
        <f t="shared" si="119"/>
        <v>-0.40199999999999991</v>
      </c>
      <c r="M650" s="119">
        <f t="shared" si="120"/>
        <v>-0.17082394934772444</v>
      </c>
    </row>
    <row r="651" spans="1:13" x14ac:dyDescent="0.25">
      <c r="A651" s="177" t="s">
        <v>493</v>
      </c>
      <c r="B651" s="58" t="str">
        <f t="shared" si="110"/>
        <v>OTHER SKIN, SUBCUT TISS &amp; BREAST PROC W/O CC/MCC</v>
      </c>
      <c r="C651" s="59">
        <f t="shared" si="111"/>
        <v>176</v>
      </c>
      <c r="D651" s="59">
        <f t="shared" si="112"/>
        <v>21960.07</v>
      </c>
      <c r="E651" s="59">
        <f t="shared" si="113"/>
        <v>12466.76</v>
      </c>
      <c r="F651" s="60">
        <f t="shared" si="114"/>
        <v>2.5</v>
      </c>
      <c r="G651" s="166" t="str">
        <f t="shared" si="115"/>
        <v>A</v>
      </c>
      <c r="H651" s="98"/>
      <c r="I651" s="184" t="str">
        <f t="shared" si="116"/>
        <v>A</v>
      </c>
      <c r="J651" s="24">
        <f t="shared" si="117"/>
        <v>1.5629</v>
      </c>
      <c r="K651" s="24">
        <f t="shared" si="118"/>
        <v>1.2935000000000001</v>
      </c>
      <c r="L651" s="103">
        <f t="shared" si="119"/>
        <v>-0.26939999999999986</v>
      </c>
      <c r="M651" s="119">
        <f t="shared" si="120"/>
        <v>-0.17237187280056296</v>
      </c>
    </row>
    <row r="652" spans="1:13" x14ac:dyDescent="0.25">
      <c r="A652" s="177" t="s">
        <v>339</v>
      </c>
      <c r="B652" s="58" t="str">
        <f t="shared" si="110"/>
        <v>MALIGNANCY, MALE REPRODUCTIVE SYSTEM W/O CC/MCC</v>
      </c>
      <c r="C652" s="59">
        <f t="shared" si="111"/>
        <v>2</v>
      </c>
      <c r="D652" s="59">
        <f t="shared" si="112"/>
        <v>24893.77</v>
      </c>
      <c r="E652" s="59">
        <f t="shared" si="113"/>
        <v>7570.03</v>
      </c>
      <c r="F652" s="60">
        <f t="shared" si="114"/>
        <v>1.9</v>
      </c>
      <c r="G652" s="166" t="str">
        <f t="shared" si="115"/>
        <v>M</v>
      </c>
      <c r="H652" s="98"/>
      <c r="I652" s="184" t="str">
        <f t="shared" si="116"/>
        <v>M</v>
      </c>
      <c r="J652" s="24">
        <f t="shared" si="117"/>
        <v>1.1938</v>
      </c>
      <c r="K652" s="24">
        <f t="shared" si="118"/>
        <v>0.98740000000000006</v>
      </c>
      <c r="L652" s="103">
        <f t="shared" si="119"/>
        <v>-0.20639999999999992</v>
      </c>
      <c r="M652" s="119">
        <f t="shared" si="120"/>
        <v>-0.17289328195677661</v>
      </c>
    </row>
    <row r="653" spans="1:13" x14ac:dyDescent="0.25">
      <c r="A653" s="178" t="s">
        <v>794</v>
      </c>
      <c r="B653" s="67" t="str">
        <f t="shared" si="110"/>
        <v>CARDIAC PACEMAKER REVISION EXCEPT DEVICE REPLACEMENT W CC</v>
      </c>
      <c r="C653" s="68">
        <f t="shared" si="111"/>
        <v>13</v>
      </c>
      <c r="D653" s="68">
        <f t="shared" si="112"/>
        <v>41722.47</v>
      </c>
      <c r="E653" s="68">
        <f t="shared" si="113"/>
        <v>9731.56</v>
      </c>
      <c r="F653" s="69">
        <f t="shared" si="114"/>
        <v>3.5</v>
      </c>
      <c r="G653" s="167" t="str">
        <f t="shared" si="115"/>
        <v>A</v>
      </c>
      <c r="H653" s="98"/>
      <c r="I653" s="185" t="str">
        <f t="shared" si="116"/>
        <v>M</v>
      </c>
      <c r="J653" s="70">
        <f t="shared" si="117"/>
        <v>2.9735</v>
      </c>
      <c r="K653" s="70">
        <f t="shared" si="118"/>
        <v>2.4575999999999998</v>
      </c>
      <c r="L653" s="104">
        <f t="shared" si="119"/>
        <v>-0.51590000000000025</v>
      </c>
      <c r="M653" s="120">
        <f t="shared" si="120"/>
        <v>-0.1734992433159577</v>
      </c>
    </row>
    <row r="654" spans="1:13" x14ac:dyDescent="0.25">
      <c r="A654" s="177" t="s">
        <v>584</v>
      </c>
      <c r="B654" s="58" t="str">
        <f t="shared" si="110"/>
        <v>HERNIA PROCEDURES EXCEPT INGUINAL &amp; FEMORAL W MCC</v>
      </c>
      <c r="C654" s="59">
        <f t="shared" si="111"/>
        <v>20</v>
      </c>
      <c r="D654" s="59">
        <f t="shared" si="112"/>
        <v>46490.96</v>
      </c>
      <c r="E654" s="59">
        <f t="shared" si="113"/>
        <v>18315.57</v>
      </c>
      <c r="F654" s="60">
        <f t="shared" si="114"/>
        <v>7.8</v>
      </c>
      <c r="G654" s="166" t="str">
        <f t="shared" si="115"/>
        <v>A</v>
      </c>
      <c r="H654" s="98"/>
      <c r="I654" s="184" t="str">
        <f t="shared" si="116"/>
        <v>A</v>
      </c>
      <c r="J654" s="24">
        <f t="shared" si="117"/>
        <v>3.1505000000000001</v>
      </c>
      <c r="K654" s="24">
        <f t="shared" si="118"/>
        <v>2.6000999999999999</v>
      </c>
      <c r="L654" s="103">
        <f t="shared" si="119"/>
        <v>-0.55040000000000022</v>
      </c>
      <c r="M654" s="119">
        <f t="shared" si="120"/>
        <v>-0.17470242818600229</v>
      </c>
    </row>
    <row r="655" spans="1:13" x14ac:dyDescent="0.25">
      <c r="A655" s="177" t="s">
        <v>839</v>
      </c>
      <c r="B655" s="58" t="str">
        <f t="shared" si="110"/>
        <v>OSTEOMYELITIS W CC</v>
      </c>
      <c r="C655" s="59">
        <f t="shared" si="111"/>
        <v>81</v>
      </c>
      <c r="D655" s="59">
        <f t="shared" si="112"/>
        <v>20556.82</v>
      </c>
      <c r="E655" s="59">
        <f t="shared" si="113"/>
        <v>13735.05</v>
      </c>
      <c r="F655" s="60">
        <f t="shared" si="114"/>
        <v>4.2</v>
      </c>
      <c r="G655" s="166" t="str">
        <f t="shared" si="115"/>
        <v>A</v>
      </c>
      <c r="H655" s="98"/>
      <c r="I655" s="184" t="str">
        <f t="shared" si="116"/>
        <v>A</v>
      </c>
      <c r="J655" s="24">
        <f t="shared" si="117"/>
        <v>1.4681</v>
      </c>
      <c r="K655" s="24">
        <f t="shared" si="118"/>
        <v>1.2108000000000001</v>
      </c>
      <c r="L655" s="103">
        <f t="shared" si="119"/>
        <v>-0.25729999999999986</v>
      </c>
      <c r="M655" s="119">
        <f t="shared" si="120"/>
        <v>-0.17526054083509288</v>
      </c>
    </row>
    <row r="656" spans="1:13" x14ac:dyDescent="0.25">
      <c r="A656" s="177" t="s">
        <v>271</v>
      </c>
      <c r="B656" s="58" t="str">
        <f t="shared" si="110"/>
        <v>O.R. PROCEDURES FOR OBESITY W MCC</v>
      </c>
      <c r="C656" s="59">
        <f t="shared" si="111"/>
        <v>0</v>
      </c>
      <c r="D656" s="59">
        <f t="shared" si="112"/>
        <v>0</v>
      </c>
      <c r="E656" s="59">
        <f t="shared" si="113"/>
        <v>0</v>
      </c>
      <c r="F656" s="60">
        <f t="shared" si="114"/>
        <v>3</v>
      </c>
      <c r="G656" s="166" t="str">
        <f t="shared" si="115"/>
        <v>M</v>
      </c>
      <c r="H656" s="98"/>
      <c r="I656" s="184" t="str">
        <f t="shared" si="116"/>
        <v>M</v>
      </c>
      <c r="J656" s="24">
        <f t="shared" si="117"/>
        <v>4.91</v>
      </c>
      <c r="K656" s="24">
        <f t="shared" si="118"/>
        <v>4.0480999999999998</v>
      </c>
      <c r="L656" s="103">
        <f t="shared" si="119"/>
        <v>-0.86190000000000033</v>
      </c>
      <c r="M656" s="119">
        <f t="shared" si="120"/>
        <v>-0.17553971486761716</v>
      </c>
    </row>
    <row r="657" spans="1:13" x14ac:dyDescent="0.25">
      <c r="A657" s="177" t="s">
        <v>401</v>
      </c>
      <c r="B657" s="58" t="str">
        <f t="shared" si="110"/>
        <v>MOUTH PROCEDURES W/O CC/MCC</v>
      </c>
      <c r="C657" s="59">
        <f t="shared" si="111"/>
        <v>13</v>
      </c>
      <c r="D657" s="59">
        <f t="shared" si="112"/>
        <v>11655.34</v>
      </c>
      <c r="E657" s="59">
        <f t="shared" si="113"/>
        <v>3713.42</v>
      </c>
      <c r="F657" s="60">
        <f t="shared" si="114"/>
        <v>1.6</v>
      </c>
      <c r="G657" s="166" t="str">
        <f t="shared" si="115"/>
        <v>A</v>
      </c>
      <c r="H657" s="98"/>
      <c r="I657" s="184" t="str">
        <f t="shared" si="116"/>
        <v>M</v>
      </c>
      <c r="J657" s="24">
        <f t="shared" si="117"/>
        <v>0.83320000000000005</v>
      </c>
      <c r="K657" s="24">
        <f t="shared" si="118"/>
        <v>0.68640000000000001</v>
      </c>
      <c r="L657" s="103">
        <f t="shared" si="119"/>
        <v>-0.14680000000000004</v>
      </c>
      <c r="M657" s="119">
        <f t="shared" si="120"/>
        <v>-0.1761881901104177</v>
      </c>
    </row>
    <row r="658" spans="1:13" x14ac:dyDescent="0.25">
      <c r="A658" s="178" t="s">
        <v>221</v>
      </c>
      <c r="B658" s="67" t="str">
        <f t="shared" si="110"/>
        <v>ISCHEMIC STROKE, PRECEREBRAL OCCLUSION OR TRANSIENT ISCHEMIA W THROMBOLYTIC AGENT W MCC</v>
      </c>
      <c r="C658" s="68">
        <f t="shared" si="111"/>
        <v>5</v>
      </c>
      <c r="D658" s="68">
        <f t="shared" si="112"/>
        <v>31025.09</v>
      </c>
      <c r="E658" s="68">
        <f t="shared" si="113"/>
        <v>3054.12</v>
      </c>
      <c r="F658" s="69">
        <f t="shared" si="114"/>
        <v>1.8</v>
      </c>
      <c r="G658" s="167" t="str">
        <f t="shared" si="115"/>
        <v>AT</v>
      </c>
      <c r="H658" s="98"/>
      <c r="I658" s="185" t="str">
        <f t="shared" si="116"/>
        <v>M</v>
      </c>
      <c r="J658" s="70">
        <f t="shared" si="117"/>
        <v>4.4077000000000002</v>
      </c>
      <c r="K658" s="70">
        <f t="shared" si="118"/>
        <v>3.6242999999999999</v>
      </c>
      <c r="L658" s="104">
        <f t="shared" si="119"/>
        <v>-0.78340000000000032</v>
      </c>
      <c r="M658" s="120">
        <f t="shared" si="120"/>
        <v>-0.1777344193116592</v>
      </c>
    </row>
    <row r="659" spans="1:13" x14ac:dyDescent="0.25">
      <c r="A659" s="177" t="s">
        <v>767</v>
      </c>
      <c r="B659" s="58" t="str">
        <f t="shared" si="110"/>
        <v>HIV W MAJOR RELATED CONDITION W/O CC/MCC</v>
      </c>
      <c r="C659" s="59">
        <f t="shared" si="111"/>
        <v>3</v>
      </c>
      <c r="D659" s="59">
        <f t="shared" si="112"/>
        <v>26314.71</v>
      </c>
      <c r="E659" s="59">
        <f t="shared" si="113"/>
        <v>14170.39</v>
      </c>
      <c r="F659" s="60">
        <f t="shared" si="114"/>
        <v>3.1</v>
      </c>
      <c r="G659" s="166" t="str">
        <f t="shared" si="115"/>
        <v>MP</v>
      </c>
      <c r="H659" s="98"/>
      <c r="I659" s="184" t="str">
        <f t="shared" si="116"/>
        <v>M</v>
      </c>
      <c r="J659" s="24">
        <f t="shared" si="117"/>
        <v>1.1484000000000001</v>
      </c>
      <c r="K659" s="24">
        <f t="shared" si="118"/>
        <v>0.94369999999999998</v>
      </c>
      <c r="L659" s="103">
        <f t="shared" si="119"/>
        <v>-0.2047000000000001</v>
      </c>
      <c r="M659" s="119">
        <f t="shared" si="120"/>
        <v>-0.17824799721351453</v>
      </c>
    </row>
    <row r="660" spans="1:13" x14ac:dyDescent="0.25">
      <c r="A660" s="177" t="s">
        <v>399</v>
      </c>
      <c r="B660" s="58" t="str">
        <f t="shared" si="110"/>
        <v>SINUS &amp; MASTOID PROCEDURES W/O CC/MCC</v>
      </c>
      <c r="C660" s="59">
        <f t="shared" si="111"/>
        <v>0</v>
      </c>
      <c r="D660" s="59">
        <f t="shared" si="112"/>
        <v>0</v>
      </c>
      <c r="E660" s="59">
        <f t="shared" si="113"/>
        <v>0</v>
      </c>
      <c r="F660" s="60">
        <f t="shared" si="114"/>
        <v>1.8</v>
      </c>
      <c r="G660" s="166" t="str">
        <f t="shared" si="115"/>
        <v>M</v>
      </c>
      <c r="H660" s="98"/>
      <c r="I660" s="184" t="str">
        <f t="shared" si="116"/>
        <v>M</v>
      </c>
      <c r="J660" s="24">
        <f t="shared" si="117"/>
        <v>2.0461999999999998</v>
      </c>
      <c r="K660" s="24">
        <f t="shared" si="118"/>
        <v>1.6805000000000001</v>
      </c>
      <c r="L660" s="103">
        <f t="shared" si="119"/>
        <v>-0.36569999999999969</v>
      </c>
      <c r="M660" s="119">
        <f t="shared" si="120"/>
        <v>-0.17872153259700896</v>
      </c>
    </row>
    <row r="661" spans="1:13" x14ac:dyDescent="0.25">
      <c r="A661" s="177" t="s">
        <v>872</v>
      </c>
      <c r="B661" s="58" t="str">
        <f t="shared" si="110"/>
        <v>LOCAL EXCISION &amp; REMOVAL INT FIX DEVICES OF HIP &amp; FEMUR W/O CC/MCC</v>
      </c>
      <c r="C661" s="59">
        <f t="shared" si="111"/>
        <v>7</v>
      </c>
      <c r="D661" s="59">
        <f t="shared" si="112"/>
        <v>29592.62</v>
      </c>
      <c r="E661" s="59">
        <f t="shared" si="113"/>
        <v>12476.76</v>
      </c>
      <c r="F661" s="60">
        <f t="shared" si="114"/>
        <v>2.1</v>
      </c>
      <c r="G661" s="166" t="str">
        <f t="shared" si="115"/>
        <v>M</v>
      </c>
      <c r="H661" s="98"/>
      <c r="I661" s="184" t="str">
        <f t="shared" si="116"/>
        <v>M</v>
      </c>
      <c r="J661" s="24">
        <f t="shared" si="117"/>
        <v>1.9563999999999999</v>
      </c>
      <c r="K661" s="24">
        <f t="shared" si="118"/>
        <v>1.6033999999999999</v>
      </c>
      <c r="L661" s="103">
        <f t="shared" si="119"/>
        <v>-0.35299999999999998</v>
      </c>
      <c r="M661" s="119">
        <f t="shared" si="120"/>
        <v>-0.18043344919239418</v>
      </c>
    </row>
    <row r="662" spans="1:13" x14ac:dyDescent="0.25">
      <c r="A662" s="177" t="s">
        <v>484</v>
      </c>
      <c r="B662" s="58" t="str">
        <f t="shared" si="110"/>
        <v>PERMANENT CARDIAC PACEMAKER IMPLANT W MCC</v>
      </c>
      <c r="C662" s="59">
        <f t="shared" si="111"/>
        <v>25</v>
      </c>
      <c r="D662" s="59">
        <f t="shared" si="112"/>
        <v>62771.41</v>
      </c>
      <c r="E662" s="59">
        <f t="shared" si="113"/>
        <v>22030.98</v>
      </c>
      <c r="F662" s="60">
        <f t="shared" si="114"/>
        <v>5.0999999999999996</v>
      </c>
      <c r="G662" s="166" t="str">
        <f t="shared" si="115"/>
        <v>A</v>
      </c>
      <c r="H662" s="98"/>
      <c r="I662" s="184" t="str">
        <f t="shared" si="116"/>
        <v>A</v>
      </c>
      <c r="J662" s="24">
        <f t="shared" si="117"/>
        <v>4.5332999999999997</v>
      </c>
      <c r="K662" s="24">
        <f t="shared" si="118"/>
        <v>3.6974999999999998</v>
      </c>
      <c r="L662" s="103">
        <f t="shared" si="119"/>
        <v>-0.83579999999999988</v>
      </c>
      <c r="M662" s="119">
        <f t="shared" si="120"/>
        <v>-0.18436900271325524</v>
      </c>
    </row>
    <row r="663" spans="1:13" x14ac:dyDescent="0.25">
      <c r="A663" s="178" t="s">
        <v>475</v>
      </c>
      <c r="B663" s="67" t="str">
        <f t="shared" si="110"/>
        <v>CORONARY BYPASS W PTCA W/O MCC</v>
      </c>
      <c r="C663" s="68">
        <f t="shared" si="111"/>
        <v>12</v>
      </c>
      <c r="D663" s="68">
        <f t="shared" si="112"/>
        <v>127055.97</v>
      </c>
      <c r="E663" s="68">
        <f t="shared" si="113"/>
        <v>24254.63</v>
      </c>
      <c r="F663" s="69">
        <f t="shared" si="114"/>
        <v>9.5</v>
      </c>
      <c r="G663" s="167" t="str">
        <f t="shared" si="115"/>
        <v>A</v>
      </c>
      <c r="H663" s="98"/>
      <c r="I663" s="185" t="str">
        <f t="shared" si="116"/>
        <v>M</v>
      </c>
      <c r="J663" s="70">
        <f t="shared" si="117"/>
        <v>9.1988000000000003</v>
      </c>
      <c r="K663" s="70">
        <f t="shared" si="118"/>
        <v>7.4840999999999998</v>
      </c>
      <c r="L663" s="104">
        <f t="shared" si="119"/>
        <v>-1.7147000000000006</v>
      </c>
      <c r="M663" s="120">
        <f t="shared" si="120"/>
        <v>-0.18640474844544946</v>
      </c>
    </row>
    <row r="664" spans="1:13" x14ac:dyDescent="0.25">
      <c r="A664" s="177" t="s">
        <v>768</v>
      </c>
      <c r="B664" s="58" t="str">
        <f t="shared" si="110"/>
        <v>HIV W OR W/O OTHER RELATED CONDITION</v>
      </c>
      <c r="C664" s="59">
        <f t="shared" si="111"/>
        <v>6</v>
      </c>
      <c r="D664" s="59">
        <f t="shared" si="112"/>
        <v>26198.25</v>
      </c>
      <c r="E664" s="59">
        <f t="shared" si="113"/>
        <v>9352.8700000000008</v>
      </c>
      <c r="F664" s="60">
        <f t="shared" si="114"/>
        <v>3.4</v>
      </c>
      <c r="G664" s="166" t="str">
        <f t="shared" si="115"/>
        <v>M</v>
      </c>
      <c r="H664" s="98"/>
      <c r="I664" s="184" t="str">
        <f t="shared" si="116"/>
        <v>M</v>
      </c>
      <c r="J664" s="24">
        <f t="shared" si="117"/>
        <v>2.0472999999999999</v>
      </c>
      <c r="K664" s="24">
        <f t="shared" si="118"/>
        <v>1.6629</v>
      </c>
      <c r="L664" s="103">
        <f t="shared" si="119"/>
        <v>-0.38439999999999985</v>
      </c>
      <c r="M664" s="119">
        <f t="shared" si="120"/>
        <v>-0.18775948810628626</v>
      </c>
    </row>
    <row r="665" spans="1:13" x14ac:dyDescent="0.25">
      <c r="A665" s="177" t="s">
        <v>237</v>
      </c>
      <c r="B665" s="58" t="str">
        <f t="shared" si="110"/>
        <v>VIRAL MENINGITIS W/O CC/MCC</v>
      </c>
      <c r="C665" s="59">
        <f t="shared" si="111"/>
        <v>33</v>
      </c>
      <c r="D665" s="59">
        <f t="shared" si="112"/>
        <v>11863.04</v>
      </c>
      <c r="E665" s="59">
        <f t="shared" si="113"/>
        <v>4887.1000000000004</v>
      </c>
      <c r="F665" s="60">
        <f t="shared" si="114"/>
        <v>2.4</v>
      </c>
      <c r="G665" s="166" t="str">
        <f t="shared" si="115"/>
        <v>A</v>
      </c>
      <c r="H665" s="98"/>
      <c r="I665" s="184" t="str">
        <f t="shared" si="116"/>
        <v>A</v>
      </c>
      <c r="J665" s="24">
        <f t="shared" si="117"/>
        <v>0.8599</v>
      </c>
      <c r="K665" s="24">
        <f t="shared" si="118"/>
        <v>0.69879999999999998</v>
      </c>
      <c r="L665" s="103">
        <f t="shared" si="119"/>
        <v>-0.16110000000000002</v>
      </c>
      <c r="M665" s="119">
        <f t="shared" si="120"/>
        <v>-0.18734736597278756</v>
      </c>
    </row>
    <row r="666" spans="1:13" x14ac:dyDescent="0.25">
      <c r="A666" s="177" t="s">
        <v>648</v>
      </c>
      <c r="B666" s="58" t="str">
        <f t="shared" si="110"/>
        <v>SPLENECTOMY W CC</v>
      </c>
      <c r="C666" s="59">
        <f t="shared" si="111"/>
        <v>9</v>
      </c>
      <c r="D666" s="59">
        <f t="shared" si="112"/>
        <v>47031.53</v>
      </c>
      <c r="E666" s="59">
        <f t="shared" si="113"/>
        <v>14478.14</v>
      </c>
      <c r="F666" s="60">
        <f t="shared" si="114"/>
        <v>4.7</v>
      </c>
      <c r="G666" s="166" t="str">
        <f t="shared" si="115"/>
        <v>MP</v>
      </c>
      <c r="H666" s="98"/>
      <c r="I666" s="184" t="str">
        <f t="shared" si="116"/>
        <v>M</v>
      </c>
      <c r="J666" s="24">
        <f t="shared" si="117"/>
        <v>3.1078999999999999</v>
      </c>
      <c r="K666" s="24">
        <f t="shared" si="118"/>
        <v>2.5219</v>
      </c>
      <c r="L666" s="103">
        <f t="shared" si="119"/>
        <v>-0.58599999999999985</v>
      </c>
      <c r="M666" s="119">
        <f t="shared" si="120"/>
        <v>-0.18855175520447887</v>
      </c>
    </row>
    <row r="667" spans="1:13" x14ac:dyDescent="0.25">
      <c r="A667" s="177" t="s">
        <v>407</v>
      </c>
      <c r="B667" s="58" t="str">
        <f t="shared" si="110"/>
        <v>EAR, NOSE, MOUTH &amp; THROAT MALIGNANCY W/O CC/MCC</v>
      </c>
      <c r="C667" s="59">
        <f t="shared" si="111"/>
        <v>2</v>
      </c>
      <c r="D667" s="59">
        <f t="shared" si="112"/>
        <v>11493.75</v>
      </c>
      <c r="E667" s="59">
        <f t="shared" si="113"/>
        <v>6603.23</v>
      </c>
      <c r="F667" s="60">
        <f t="shared" si="114"/>
        <v>2.1</v>
      </c>
      <c r="G667" s="166" t="str">
        <f t="shared" si="115"/>
        <v>M</v>
      </c>
      <c r="H667" s="98"/>
      <c r="I667" s="184" t="str">
        <f t="shared" si="116"/>
        <v>M</v>
      </c>
      <c r="J667" s="24">
        <f t="shared" si="117"/>
        <v>1.2819</v>
      </c>
      <c r="K667" s="24">
        <f t="shared" si="118"/>
        <v>1.0368999999999999</v>
      </c>
      <c r="L667" s="103">
        <f t="shared" si="119"/>
        <v>-0.24500000000000011</v>
      </c>
      <c r="M667" s="119">
        <f t="shared" si="120"/>
        <v>-0.1911225524611905</v>
      </c>
    </row>
    <row r="668" spans="1:13" x14ac:dyDescent="0.25">
      <c r="A668" s="178" t="s">
        <v>849</v>
      </c>
      <c r="B668" s="67" t="str">
        <f t="shared" si="110"/>
        <v>RECTAL RESECTION W MCC</v>
      </c>
      <c r="C668" s="68">
        <f t="shared" si="111"/>
        <v>5</v>
      </c>
      <c r="D668" s="68">
        <f t="shared" si="112"/>
        <v>78525.5</v>
      </c>
      <c r="E668" s="68">
        <f t="shared" si="113"/>
        <v>45158.879999999997</v>
      </c>
      <c r="F668" s="69">
        <f t="shared" si="114"/>
        <v>6.9</v>
      </c>
      <c r="G668" s="167" t="str">
        <f t="shared" si="115"/>
        <v>M</v>
      </c>
      <c r="H668" s="98"/>
      <c r="I668" s="185" t="str">
        <f t="shared" si="116"/>
        <v>M</v>
      </c>
      <c r="J668" s="70">
        <f t="shared" si="117"/>
        <v>6.0194999999999999</v>
      </c>
      <c r="K668" s="70">
        <f t="shared" si="118"/>
        <v>4.8681000000000001</v>
      </c>
      <c r="L668" s="104">
        <f t="shared" si="119"/>
        <v>-1.1513999999999998</v>
      </c>
      <c r="M668" s="120">
        <f t="shared" si="120"/>
        <v>-0.191278345377523</v>
      </c>
    </row>
    <row r="669" spans="1:13" x14ac:dyDescent="0.25">
      <c r="A669" s="177" t="s">
        <v>327</v>
      </c>
      <c r="B669" s="58" t="str">
        <f t="shared" si="110"/>
        <v>PENIS PROCEDURES W CC/MCC</v>
      </c>
      <c r="C669" s="59">
        <f t="shared" si="111"/>
        <v>2</v>
      </c>
      <c r="D669" s="59">
        <f t="shared" si="112"/>
        <v>64019.63</v>
      </c>
      <c r="E669" s="59">
        <f t="shared" si="113"/>
        <v>17692.96</v>
      </c>
      <c r="F669" s="60">
        <f t="shared" si="114"/>
        <v>3.6</v>
      </c>
      <c r="G669" s="166" t="str">
        <f t="shared" si="115"/>
        <v>M</v>
      </c>
      <c r="H669" s="98"/>
      <c r="I669" s="184" t="str">
        <f t="shared" si="116"/>
        <v>M</v>
      </c>
      <c r="J669" s="24">
        <f t="shared" si="117"/>
        <v>3.5994000000000002</v>
      </c>
      <c r="K669" s="24">
        <f t="shared" si="118"/>
        <v>2.9106999999999998</v>
      </c>
      <c r="L669" s="103">
        <f t="shared" si="119"/>
        <v>-0.68870000000000031</v>
      </c>
      <c r="M669" s="119">
        <f t="shared" si="120"/>
        <v>-0.19133744512974393</v>
      </c>
    </row>
    <row r="670" spans="1:13" x14ac:dyDescent="0.25">
      <c r="A670" s="177" t="s">
        <v>162</v>
      </c>
      <c r="B670" s="58" t="str">
        <f t="shared" si="110"/>
        <v>SPINAL FUSION EXCEPT CERVICAL W MCC</v>
      </c>
      <c r="C670" s="59">
        <f t="shared" si="111"/>
        <v>17</v>
      </c>
      <c r="D670" s="59">
        <f t="shared" si="112"/>
        <v>110927.06</v>
      </c>
      <c r="E670" s="59">
        <f t="shared" si="113"/>
        <v>62733.64</v>
      </c>
      <c r="F670" s="60">
        <f t="shared" si="114"/>
        <v>6.7</v>
      </c>
      <c r="G670" s="166" t="str">
        <f t="shared" si="115"/>
        <v>A</v>
      </c>
      <c r="H670" s="98"/>
      <c r="I670" s="184" t="str">
        <f t="shared" si="116"/>
        <v>A</v>
      </c>
      <c r="J670" s="24">
        <f t="shared" si="117"/>
        <v>7.8288000000000002</v>
      </c>
      <c r="K670" s="24">
        <f t="shared" si="118"/>
        <v>6.3032000000000004</v>
      </c>
      <c r="L670" s="103">
        <f t="shared" si="119"/>
        <v>-1.5255999999999998</v>
      </c>
      <c r="M670" s="119">
        <f t="shared" si="120"/>
        <v>-0.19487022276721844</v>
      </c>
    </row>
    <row r="671" spans="1:13" x14ac:dyDescent="0.25">
      <c r="A671" s="177" t="s">
        <v>7</v>
      </c>
      <c r="B671" s="58" t="str">
        <f t="shared" si="110"/>
        <v>SPLENECTOMY W/O CC/MCC</v>
      </c>
      <c r="C671" s="59">
        <f t="shared" si="111"/>
        <v>6</v>
      </c>
      <c r="D671" s="59">
        <f t="shared" si="112"/>
        <v>31993.21</v>
      </c>
      <c r="E671" s="59">
        <f t="shared" si="113"/>
        <v>8746.86</v>
      </c>
      <c r="F671" s="60">
        <f t="shared" si="114"/>
        <v>2.5</v>
      </c>
      <c r="G671" s="166" t="str">
        <f t="shared" si="115"/>
        <v>MO</v>
      </c>
      <c r="H671" s="98"/>
      <c r="I671" s="184" t="str">
        <f t="shared" si="116"/>
        <v>M</v>
      </c>
      <c r="J671" s="24">
        <f t="shared" si="117"/>
        <v>2.2277</v>
      </c>
      <c r="K671" s="24">
        <f t="shared" si="118"/>
        <v>1.7858000000000001</v>
      </c>
      <c r="L671" s="103">
        <f t="shared" si="119"/>
        <v>-0.44189999999999996</v>
      </c>
      <c r="M671" s="119">
        <f t="shared" si="120"/>
        <v>-0.19836602774161691</v>
      </c>
    </row>
    <row r="672" spans="1:13" x14ac:dyDescent="0.25">
      <c r="A672" s="177" t="s">
        <v>608</v>
      </c>
      <c r="B672" s="58" t="str">
        <f t="shared" si="110"/>
        <v>D&amp;C, CONIZATION, LAPAROSCOPY &amp; TUBAL INTERRUPTION W CC/MCC</v>
      </c>
      <c r="C672" s="59">
        <f t="shared" si="111"/>
        <v>25</v>
      </c>
      <c r="D672" s="59">
        <f t="shared" si="112"/>
        <v>22872.04</v>
      </c>
      <c r="E672" s="59">
        <f t="shared" si="113"/>
        <v>11754.6</v>
      </c>
      <c r="F672" s="60">
        <f t="shared" si="114"/>
        <v>2.4</v>
      </c>
      <c r="G672" s="166" t="str">
        <f t="shared" si="115"/>
        <v>AP</v>
      </c>
      <c r="H672" s="98"/>
      <c r="I672" s="184" t="str">
        <f t="shared" si="116"/>
        <v>A</v>
      </c>
      <c r="J672" s="24">
        <f t="shared" si="117"/>
        <v>1.7528999999999999</v>
      </c>
      <c r="K672" s="24">
        <f t="shared" si="118"/>
        <v>1.4014</v>
      </c>
      <c r="L672" s="103">
        <f t="shared" si="119"/>
        <v>-0.35149999999999992</v>
      </c>
      <c r="M672" s="119">
        <f t="shared" si="120"/>
        <v>-0.20052484454332817</v>
      </c>
    </row>
    <row r="673" spans="1:13" x14ac:dyDescent="0.25">
      <c r="A673" s="178" t="s">
        <v>438</v>
      </c>
      <c r="B673" s="67" t="str">
        <f t="shared" si="110"/>
        <v>PLEURAL EFFUSION W/O CC/MCC</v>
      </c>
      <c r="C673" s="68">
        <f t="shared" si="111"/>
        <v>11</v>
      </c>
      <c r="D673" s="68">
        <f t="shared" si="112"/>
        <v>10888.37</v>
      </c>
      <c r="E673" s="68">
        <f t="shared" si="113"/>
        <v>3445.14</v>
      </c>
      <c r="F673" s="69">
        <f t="shared" si="114"/>
        <v>1.9</v>
      </c>
      <c r="G673" s="167" t="str">
        <f t="shared" si="115"/>
        <v>A</v>
      </c>
      <c r="H673" s="98"/>
      <c r="I673" s="185" t="str">
        <f t="shared" si="116"/>
        <v>A</v>
      </c>
      <c r="J673" s="70">
        <f t="shared" si="117"/>
        <v>0.80630000000000002</v>
      </c>
      <c r="K673" s="70">
        <f t="shared" si="118"/>
        <v>0.64139999999999997</v>
      </c>
      <c r="L673" s="104">
        <f t="shared" si="119"/>
        <v>-0.16490000000000005</v>
      </c>
      <c r="M673" s="120">
        <f t="shared" si="120"/>
        <v>-0.20451444871635874</v>
      </c>
    </row>
    <row r="674" spans="1:13" x14ac:dyDescent="0.25">
      <c r="A674" s="177" t="s">
        <v>540</v>
      </c>
      <c r="B674" s="58" t="str">
        <f t="shared" si="110"/>
        <v>KIDNEY &amp; URETER PROCEDURES FOR NON-NEOPLASM W/O CC/MCC</v>
      </c>
      <c r="C674" s="59">
        <f t="shared" si="111"/>
        <v>44</v>
      </c>
      <c r="D674" s="59">
        <f t="shared" si="112"/>
        <v>36714.050000000003</v>
      </c>
      <c r="E674" s="59">
        <f t="shared" si="113"/>
        <v>12321.36</v>
      </c>
      <c r="F674" s="60">
        <f t="shared" si="114"/>
        <v>1.6</v>
      </c>
      <c r="G674" s="166" t="str">
        <f t="shared" si="115"/>
        <v>AP</v>
      </c>
      <c r="H674" s="98"/>
      <c r="I674" s="184" t="str">
        <f t="shared" si="116"/>
        <v>A</v>
      </c>
      <c r="J674" s="24">
        <f t="shared" si="117"/>
        <v>2.0581</v>
      </c>
      <c r="K674" s="24">
        <f t="shared" si="118"/>
        <v>1.6355</v>
      </c>
      <c r="L674" s="103">
        <f t="shared" si="119"/>
        <v>-0.42260000000000009</v>
      </c>
      <c r="M674" s="119">
        <f t="shared" si="120"/>
        <v>-0.20533501773480398</v>
      </c>
    </row>
    <row r="675" spans="1:13" x14ac:dyDescent="0.25">
      <c r="A675" s="177" t="s">
        <v>161</v>
      </c>
      <c r="B675" s="58" t="str">
        <f t="shared" si="110"/>
        <v>SPINAL FUS EXC CERV W SPINAL CURV/MALIG/INFEC OR EXT FUS W/O CC/MCC</v>
      </c>
      <c r="C675" s="59">
        <f t="shared" si="111"/>
        <v>21</v>
      </c>
      <c r="D675" s="59">
        <f t="shared" si="112"/>
        <v>103019.89</v>
      </c>
      <c r="E675" s="59">
        <f t="shared" si="113"/>
        <v>22157.59</v>
      </c>
      <c r="F675" s="60">
        <f t="shared" si="114"/>
        <v>2.8</v>
      </c>
      <c r="G675" s="166" t="str">
        <f t="shared" si="115"/>
        <v>A</v>
      </c>
      <c r="H675" s="98"/>
      <c r="I675" s="184" t="str">
        <f t="shared" si="116"/>
        <v>A</v>
      </c>
      <c r="J675" s="24">
        <f t="shared" si="117"/>
        <v>7.6435000000000004</v>
      </c>
      <c r="K675" s="24">
        <f t="shared" si="118"/>
        <v>6.0682</v>
      </c>
      <c r="L675" s="103">
        <f t="shared" si="119"/>
        <v>-1.5753000000000004</v>
      </c>
      <c r="M675" s="119">
        <f t="shared" si="120"/>
        <v>-0.20609668345653173</v>
      </c>
    </row>
    <row r="676" spans="1:13" x14ac:dyDescent="0.25">
      <c r="A676" s="177" t="s">
        <v>111</v>
      </c>
      <c r="B676" s="58" t="str">
        <f t="shared" si="110"/>
        <v>BILIARY TRACT PROC EXCEPT ONLY CHOLECYST W OR W/O C.D.E. W/O CC/MCC</v>
      </c>
      <c r="C676" s="59">
        <f t="shared" si="111"/>
        <v>4</v>
      </c>
      <c r="D676" s="59">
        <f t="shared" si="112"/>
        <v>43287.19</v>
      </c>
      <c r="E676" s="59">
        <f t="shared" si="113"/>
        <v>20279.41</v>
      </c>
      <c r="F676" s="60">
        <f t="shared" si="114"/>
        <v>3.7</v>
      </c>
      <c r="G676" s="166" t="str">
        <f t="shared" si="115"/>
        <v>M</v>
      </c>
      <c r="H676" s="98"/>
      <c r="I676" s="184" t="str">
        <f t="shared" si="116"/>
        <v>M</v>
      </c>
      <c r="J676" s="24">
        <f t="shared" si="117"/>
        <v>2.7222</v>
      </c>
      <c r="K676" s="24">
        <f t="shared" si="118"/>
        <v>2.1417000000000002</v>
      </c>
      <c r="L676" s="103">
        <f t="shared" si="119"/>
        <v>-0.58049999999999979</v>
      </c>
      <c r="M676" s="119">
        <f t="shared" si="120"/>
        <v>-0.21324663874807134</v>
      </c>
    </row>
    <row r="677" spans="1:13" x14ac:dyDescent="0.25">
      <c r="A677" s="177" t="s">
        <v>818</v>
      </c>
      <c r="B677" s="58" t="str">
        <f t="shared" si="110"/>
        <v>CONNECTIVE TISSUE DISORDERS W CC</v>
      </c>
      <c r="C677" s="59">
        <f t="shared" si="111"/>
        <v>14</v>
      </c>
      <c r="D677" s="59">
        <f t="shared" si="112"/>
        <v>16775.62</v>
      </c>
      <c r="E677" s="59">
        <f t="shared" si="113"/>
        <v>11792.63</v>
      </c>
      <c r="F677" s="60">
        <f t="shared" si="114"/>
        <v>2.6</v>
      </c>
      <c r="G677" s="166" t="str">
        <f t="shared" si="115"/>
        <v>A</v>
      </c>
      <c r="H677" s="98"/>
      <c r="I677" s="184" t="str">
        <f t="shared" si="116"/>
        <v>A</v>
      </c>
      <c r="J677" s="24">
        <f t="shared" si="117"/>
        <v>1.2562</v>
      </c>
      <c r="K677" s="24">
        <f t="shared" si="118"/>
        <v>0.98819999999999997</v>
      </c>
      <c r="L677" s="103">
        <f t="shared" si="119"/>
        <v>-0.26800000000000002</v>
      </c>
      <c r="M677" s="119">
        <f t="shared" si="120"/>
        <v>-0.21334182455023087</v>
      </c>
    </row>
    <row r="678" spans="1:13" x14ac:dyDescent="0.25">
      <c r="A678" s="178" t="s">
        <v>673</v>
      </c>
      <c r="B678" s="67" t="str">
        <f t="shared" si="110"/>
        <v>CHEMO W ACUTE LEUKEMIA AS SDX W CC OR HIGH DOSE CHEMO AGENT</v>
      </c>
      <c r="C678" s="68">
        <f t="shared" si="111"/>
        <v>19</v>
      </c>
      <c r="D678" s="68">
        <f t="shared" si="112"/>
        <v>14004.81</v>
      </c>
      <c r="E678" s="68">
        <f t="shared" si="113"/>
        <v>7813.1</v>
      </c>
      <c r="F678" s="69">
        <f t="shared" si="114"/>
        <v>2.8</v>
      </c>
      <c r="G678" s="167" t="str">
        <f t="shared" si="115"/>
        <v>AP</v>
      </c>
      <c r="H678" s="98"/>
      <c r="I678" s="185" t="str">
        <f t="shared" si="116"/>
        <v>A</v>
      </c>
      <c r="J678" s="70">
        <f t="shared" si="117"/>
        <v>1.3508</v>
      </c>
      <c r="K678" s="70">
        <f t="shared" si="118"/>
        <v>1.0619000000000001</v>
      </c>
      <c r="L678" s="104">
        <f t="shared" si="119"/>
        <v>-0.28889999999999993</v>
      </c>
      <c r="M678" s="120">
        <f t="shared" si="120"/>
        <v>-0.21387326029019835</v>
      </c>
    </row>
    <row r="679" spans="1:13" x14ac:dyDescent="0.25">
      <c r="A679" s="177" t="s">
        <v>191</v>
      </c>
      <c r="B679" s="58" t="str">
        <f t="shared" si="110"/>
        <v>KNEE PROCEDURES W/O PDX OF INFECTION W CC/MCC</v>
      </c>
      <c r="C679" s="59">
        <f t="shared" si="111"/>
        <v>22</v>
      </c>
      <c r="D679" s="59">
        <f t="shared" si="112"/>
        <v>39800.36</v>
      </c>
      <c r="E679" s="59">
        <f t="shared" si="113"/>
        <v>22380.91</v>
      </c>
      <c r="F679" s="60">
        <f t="shared" si="114"/>
        <v>4.3</v>
      </c>
      <c r="G679" s="166" t="str">
        <f t="shared" si="115"/>
        <v>A</v>
      </c>
      <c r="H679" s="98"/>
      <c r="I679" s="184" t="str">
        <f t="shared" si="116"/>
        <v>A</v>
      </c>
      <c r="J679" s="24">
        <f t="shared" si="117"/>
        <v>2.9824999999999999</v>
      </c>
      <c r="K679" s="24">
        <f t="shared" si="118"/>
        <v>2.3443999999999998</v>
      </c>
      <c r="L679" s="103">
        <f t="shared" si="119"/>
        <v>-0.63810000000000011</v>
      </c>
      <c r="M679" s="119">
        <f t="shared" si="120"/>
        <v>-0.21394803017602687</v>
      </c>
    </row>
    <row r="680" spans="1:13" x14ac:dyDescent="0.25">
      <c r="A680" s="177" t="s">
        <v>827</v>
      </c>
      <c r="B680" s="58" t="str">
        <f t="shared" si="110"/>
        <v>SIGNS &amp; SYMPTOMS OF MUSCULOSKELETAL SYSTEM &amp; CONN TISSUE W MCC</v>
      </c>
      <c r="C680" s="59">
        <f t="shared" si="111"/>
        <v>13</v>
      </c>
      <c r="D680" s="59">
        <f t="shared" si="112"/>
        <v>19034.560000000001</v>
      </c>
      <c r="E680" s="59">
        <f t="shared" si="113"/>
        <v>12258.33</v>
      </c>
      <c r="F680" s="60">
        <f t="shared" si="114"/>
        <v>2.2999999999999998</v>
      </c>
      <c r="G680" s="166" t="str">
        <f t="shared" si="115"/>
        <v>A</v>
      </c>
      <c r="H680" s="98"/>
      <c r="I680" s="184" t="str">
        <f t="shared" si="116"/>
        <v>M</v>
      </c>
      <c r="J680" s="24">
        <f t="shared" si="117"/>
        <v>1.4268000000000001</v>
      </c>
      <c r="K680" s="24">
        <f t="shared" si="118"/>
        <v>1.1212</v>
      </c>
      <c r="L680" s="103">
        <f t="shared" si="119"/>
        <v>-0.30560000000000009</v>
      </c>
      <c r="M680" s="119">
        <f t="shared" si="120"/>
        <v>-0.21418559013176344</v>
      </c>
    </row>
    <row r="681" spans="1:13" x14ac:dyDescent="0.25">
      <c r="A681" s="177" t="s">
        <v>345</v>
      </c>
      <c r="B681" s="58" t="str">
        <f t="shared" si="110"/>
        <v>OTHER MALE REPRODUCTIVE SYSTEM DIAGNOSES W/O CC/MCC</v>
      </c>
      <c r="C681" s="59">
        <f t="shared" si="111"/>
        <v>0</v>
      </c>
      <c r="D681" s="59">
        <f t="shared" si="112"/>
        <v>0</v>
      </c>
      <c r="E681" s="59">
        <f t="shared" si="113"/>
        <v>0</v>
      </c>
      <c r="F681" s="60">
        <f t="shared" si="114"/>
        <v>1.9</v>
      </c>
      <c r="G681" s="166" t="str">
        <f t="shared" si="115"/>
        <v>M</v>
      </c>
      <c r="H681" s="98"/>
      <c r="I681" s="184" t="str">
        <f t="shared" si="116"/>
        <v>M</v>
      </c>
      <c r="J681" s="24">
        <f t="shared" si="117"/>
        <v>1.0054000000000001</v>
      </c>
      <c r="K681" s="24">
        <f t="shared" si="118"/>
        <v>0.78769999999999996</v>
      </c>
      <c r="L681" s="103">
        <f t="shared" si="119"/>
        <v>-0.21770000000000012</v>
      </c>
      <c r="M681" s="119">
        <f t="shared" si="120"/>
        <v>-0.2165307340362046</v>
      </c>
    </row>
    <row r="682" spans="1:13" x14ac:dyDescent="0.25">
      <c r="A682" s="177" t="s">
        <v>737</v>
      </c>
      <c r="B682" s="58" t="str">
        <f t="shared" si="110"/>
        <v>FULL THICKNESS BURN W SKIN GRAFT OR INHAL INJ W CC/MCC</v>
      </c>
      <c r="C682" s="59">
        <f t="shared" si="111"/>
        <v>16</v>
      </c>
      <c r="D682" s="59">
        <f t="shared" si="112"/>
        <v>123096.7</v>
      </c>
      <c r="E682" s="59">
        <f t="shared" si="113"/>
        <v>82412.23</v>
      </c>
      <c r="F682" s="60">
        <f t="shared" si="114"/>
        <v>11.1</v>
      </c>
      <c r="G682" s="166" t="str">
        <f t="shared" si="115"/>
        <v>A</v>
      </c>
      <c r="H682" s="98"/>
      <c r="I682" s="184" t="str">
        <f t="shared" si="116"/>
        <v>M</v>
      </c>
      <c r="J682" s="24">
        <f t="shared" si="117"/>
        <v>8.9853000000000005</v>
      </c>
      <c r="K682" s="24">
        <f t="shared" si="118"/>
        <v>7.0256999999999996</v>
      </c>
      <c r="L682" s="103">
        <f t="shared" si="119"/>
        <v>-1.9596000000000009</v>
      </c>
      <c r="M682" s="119">
        <f t="shared" si="120"/>
        <v>-0.2180895462588896</v>
      </c>
    </row>
    <row r="683" spans="1:13" x14ac:dyDescent="0.25">
      <c r="A683" s="187" t="s">
        <v>474</v>
      </c>
      <c r="B683" s="67" t="str">
        <f t="shared" si="110"/>
        <v>CORONARY BYPASS W PTCA W MCC</v>
      </c>
      <c r="C683" s="68">
        <f t="shared" si="111"/>
        <v>12</v>
      </c>
      <c r="D683" s="68">
        <f t="shared" si="112"/>
        <v>172810.17</v>
      </c>
      <c r="E683" s="68">
        <f t="shared" si="113"/>
        <v>57665.64</v>
      </c>
      <c r="F683" s="69">
        <f t="shared" si="114"/>
        <v>12.7</v>
      </c>
      <c r="G683" s="167" t="str">
        <f t="shared" si="115"/>
        <v>A</v>
      </c>
      <c r="H683" s="98"/>
      <c r="I683" s="185" t="str">
        <f t="shared" si="116"/>
        <v>M</v>
      </c>
      <c r="J683" s="70">
        <f t="shared" si="117"/>
        <v>12.7797</v>
      </c>
      <c r="K683" s="70">
        <f t="shared" si="118"/>
        <v>9.9696999999999996</v>
      </c>
      <c r="L683" s="104">
        <f t="shared" si="119"/>
        <v>-2.8100000000000005</v>
      </c>
      <c r="M683" s="120">
        <f t="shared" si="120"/>
        <v>-0.21987996588339323</v>
      </c>
    </row>
    <row r="684" spans="1:13" x14ac:dyDescent="0.25">
      <c r="A684" s="177" t="s">
        <v>862</v>
      </c>
      <c r="B684" s="58" t="str">
        <f t="shared" si="110"/>
        <v>BREAST BIOPSY, LOCAL EXCISION &amp; OTHER BREAST PROCEDURES W/O CC/MCC</v>
      </c>
      <c r="C684" s="59">
        <f t="shared" si="111"/>
        <v>21</v>
      </c>
      <c r="D684" s="59">
        <f t="shared" si="112"/>
        <v>30214.42</v>
      </c>
      <c r="E684" s="59">
        <f t="shared" si="113"/>
        <v>15896.92</v>
      </c>
      <c r="F684" s="60">
        <f t="shared" si="114"/>
        <v>2.2999999999999998</v>
      </c>
      <c r="G684" s="166" t="str">
        <f t="shared" si="115"/>
        <v>A</v>
      </c>
      <c r="H684" s="98"/>
      <c r="I684" s="184" t="str">
        <f t="shared" si="116"/>
        <v>A</v>
      </c>
      <c r="J684" s="24">
        <f t="shared" si="117"/>
        <v>2.2860999999999998</v>
      </c>
      <c r="K684" s="24">
        <f t="shared" si="118"/>
        <v>1.7796000000000001</v>
      </c>
      <c r="L684" s="103">
        <f t="shared" si="119"/>
        <v>-0.50649999999999973</v>
      </c>
      <c r="M684" s="119">
        <f t="shared" si="120"/>
        <v>-0.22155636236385101</v>
      </c>
    </row>
    <row r="685" spans="1:13" x14ac:dyDescent="0.25">
      <c r="A685" s="177" t="s">
        <v>446</v>
      </c>
      <c r="B685" s="58" t="str">
        <f t="shared" si="110"/>
        <v>INTERSTITIAL LUNG DISEASE W MCC</v>
      </c>
      <c r="C685" s="59">
        <f t="shared" si="111"/>
        <v>27</v>
      </c>
      <c r="D685" s="59">
        <f t="shared" si="112"/>
        <v>26723</v>
      </c>
      <c r="E685" s="59">
        <f t="shared" si="113"/>
        <v>17697.259999999998</v>
      </c>
      <c r="F685" s="60">
        <f t="shared" si="114"/>
        <v>3.6</v>
      </c>
      <c r="G685" s="166" t="str">
        <f t="shared" si="115"/>
        <v>A</v>
      </c>
      <c r="H685" s="98"/>
      <c r="I685" s="184" t="str">
        <f t="shared" si="116"/>
        <v>A</v>
      </c>
      <c r="J685" s="24">
        <f t="shared" si="117"/>
        <v>1.8738999999999999</v>
      </c>
      <c r="K685" s="24">
        <f t="shared" si="118"/>
        <v>1.4547000000000001</v>
      </c>
      <c r="L685" s="103">
        <f t="shared" si="119"/>
        <v>-0.4191999999999998</v>
      </c>
      <c r="M685" s="119">
        <f t="shared" si="120"/>
        <v>-0.2237045733496984</v>
      </c>
    </row>
    <row r="686" spans="1:13" x14ac:dyDescent="0.25">
      <c r="A686" s="177" t="s">
        <v>576</v>
      </c>
      <c r="B686" s="58" t="str">
        <f t="shared" si="110"/>
        <v>ANAL &amp; STOMAL PROCEDURES W CC</v>
      </c>
      <c r="C686" s="59">
        <f t="shared" si="111"/>
        <v>16</v>
      </c>
      <c r="D686" s="59">
        <f t="shared" si="112"/>
        <v>19728.18</v>
      </c>
      <c r="E686" s="59">
        <f t="shared" si="113"/>
        <v>8096.65</v>
      </c>
      <c r="F686" s="60">
        <f t="shared" si="114"/>
        <v>2.9</v>
      </c>
      <c r="G686" s="166" t="str">
        <f t="shared" si="115"/>
        <v>A</v>
      </c>
      <c r="H686" s="98"/>
      <c r="I686" s="184" t="str">
        <f t="shared" si="116"/>
        <v>A</v>
      </c>
      <c r="J686" s="24">
        <f t="shared" si="117"/>
        <v>1.4974000000000001</v>
      </c>
      <c r="K686" s="24">
        <f t="shared" si="118"/>
        <v>1.1619999999999999</v>
      </c>
      <c r="L686" s="103">
        <f t="shared" si="119"/>
        <v>-0.33540000000000014</v>
      </c>
      <c r="M686" s="119">
        <f t="shared" si="120"/>
        <v>-0.22398824629357561</v>
      </c>
    </row>
    <row r="687" spans="1:13" x14ac:dyDescent="0.25">
      <c r="A687" s="177" t="s">
        <v>175</v>
      </c>
      <c r="B687" s="58" t="str">
        <f t="shared" si="110"/>
        <v>CERVICAL SPINAL FUSION W MCC</v>
      </c>
      <c r="C687" s="59">
        <f t="shared" si="111"/>
        <v>16</v>
      </c>
      <c r="D687" s="59">
        <f t="shared" si="112"/>
        <v>66460.37</v>
      </c>
      <c r="E687" s="59">
        <f t="shared" si="113"/>
        <v>41799.85</v>
      </c>
      <c r="F687" s="60">
        <f t="shared" si="114"/>
        <v>2.1</v>
      </c>
      <c r="G687" s="166" t="str">
        <f t="shared" si="115"/>
        <v>A</v>
      </c>
      <c r="H687" s="98"/>
      <c r="I687" s="184" t="str">
        <f t="shared" si="116"/>
        <v>A</v>
      </c>
      <c r="J687" s="24">
        <f t="shared" si="117"/>
        <v>5.0646000000000004</v>
      </c>
      <c r="K687" s="24">
        <f t="shared" si="118"/>
        <v>3.9146999999999998</v>
      </c>
      <c r="L687" s="103">
        <f t="shared" si="119"/>
        <v>-1.1499000000000006</v>
      </c>
      <c r="M687" s="119">
        <f t="shared" si="120"/>
        <v>-0.22704655846463698</v>
      </c>
    </row>
    <row r="688" spans="1:13" x14ac:dyDescent="0.25">
      <c r="A688" s="178" t="s">
        <v>609</v>
      </c>
      <c r="B688" s="67" t="str">
        <f t="shared" si="110"/>
        <v>D&amp;C, CONIZATION, LAPAROSCOPY &amp; TUBAL INTERRUPTION W/O CC/MCC</v>
      </c>
      <c r="C688" s="68">
        <f t="shared" si="111"/>
        <v>2</v>
      </c>
      <c r="D688" s="68">
        <f t="shared" si="112"/>
        <v>46686.27</v>
      </c>
      <c r="E688" s="68">
        <f t="shared" si="113"/>
        <v>18503</v>
      </c>
      <c r="F688" s="69">
        <f t="shared" si="114"/>
        <v>2.1</v>
      </c>
      <c r="G688" s="167" t="str">
        <f t="shared" si="115"/>
        <v>MP</v>
      </c>
      <c r="H688" s="98"/>
      <c r="I688" s="185" t="str">
        <f t="shared" si="116"/>
        <v>M</v>
      </c>
      <c r="J688" s="70">
        <f t="shared" si="117"/>
        <v>1.1067</v>
      </c>
      <c r="K688" s="70">
        <f t="shared" si="118"/>
        <v>0.85529999999999995</v>
      </c>
      <c r="L688" s="104">
        <f t="shared" si="119"/>
        <v>-0.25140000000000007</v>
      </c>
      <c r="M688" s="120">
        <f t="shared" si="120"/>
        <v>-0.22716183247492552</v>
      </c>
    </row>
    <row r="689" spans="1:13" x14ac:dyDescent="0.25">
      <c r="A689" s="177" t="s">
        <v>312</v>
      </c>
      <c r="B689" s="58" t="str">
        <f t="shared" si="110"/>
        <v>CAROTID ARTERY STENT PROCEDURE W MCC</v>
      </c>
      <c r="C689" s="59">
        <f t="shared" si="111"/>
        <v>2</v>
      </c>
      <c r="D689" s="59">
        <f t="shared" si="112"/>
        <v>106526.05</v>
      </c>
      <c r="E689" s="59">
        <f t="shared" si="113"/>
        <v>88581.26</v>
      </c>
      <c r="F689" s="60">
        <f t="shared" si="114"/>
        <v>4.7</v>
      </c>
      <c r="G689" s="166" t="str">
        <f t="shared" si="115"/>
        <v>M</v>
      </c>
      <c r="H689" s="98"/>
      <c r="I689" s="184" t="str">
        <f t="shared" si="116"/>
        <v>M</v>
      </c>
      <c r="J689" s="24">
        <f t="shared" si="117"/>
        <v>6.2872000000000003</v>
      </c>
      <c r="K689" s="24">
        <f t="shared" si="118"/>
        <v>4.8535000000000004</v>
      </c>
      <c r="L689" s="103">
        <f t="shared" si="119"/>
        <v>-1.4337</v>
      </c>
      <c r="M689" s="119">
        <f t="shared" si="120"/>
        <v>-0.22803473724392415</v>
      </c>
    </row>
    <row r="690" spans="1:13" x14ac:dyDescent="0.25">
      <c r="A690" s="177" t="s">
        <v>313</v>
      </c>
      <c r="B690" s="58" t="str">
        <f t="shared" si="110"/>
        <v>CAROTID ARTERY STENT PROCEDURE W CC</v>
      </c>
      <c r="C690" s="59">
        <f t="shared" si="111"/>
        <v>11</v>
      </c>
      <c r="D690" s="59">
        <f t="shared" si="112"/>
        <v>45550.52</v>
      </c>
      <c r="E690" s="59">
        <f t="shared" si="113"/>
        <v>16958.05</v>
      </c>
      <c r="F690" s="60">
        <f t="shared" si="114"/>
        <v>3.3</v>
      </c>
      <c r="G690" s="166" t="str">
        <f t="shared" si="115"/>
        <v>A</v>
      </c>
      <c r="H690" s="98"/>
      <c r="I690" s="184" t="str">
        <f t="shared" si="116"/>
        <v>M</v>
      </c>
      <c r="J690" s="24">
        <f t="shared" si="117"/>
        <v>3.5089000000000001</v>
      </c>
      <c r="K690" s="24">
        <f t="shared" si="118"/>
        <v>2.6829999999999998</v>
      </c>
      <c r="L690" s="103">
        <f t="shared" si="119"/>
        <v>-0.8259000000000003</v>
      </c>
      <c r="M690" s="119">
        <f t="shared" si="120"/>
        <v>-0.23537290888882564</v>
      </c>
    </row>
    <row r="691" spans="1:13" x14ac:dyDescent="0.25">
      <c r="A691" s="177" t="s">
        <v>246</v>
      </c>
      <c r="B691" s="58" t="str">
        <f t="shared" si="110"/>
        <v>TRAUMATIC STUPOR &amp; COMA, COMA &lt;1 HR W MCC</v>
      </c>
      <c r="C691" s="59">
        <f t="shared" si="111"/>
        <v>17</v>
      </c>
      <c r="D691" s="59">
        <f t="shared" si="112"/>
        <v>40936.5</v>
      </c>
      <c r="E691" s="59">
        <f t="shared" si="113"/>
        <v>28797.05</v>
      </c>
      <c r="F691" s="60">
        <f t="shared" si="114"/>
        <v>4.3</v>
      </c>
      <c r="G691" s="166" t="str">
        <f t="shared" si="115"/>
        <v>A</v>
      </c>
      <c r="H691" s="98"/>
      <c r="I691" s="184" t="str">
        <f t="shared" si="116"/>
        <v>A</v>
      </c>
      <c r="J691" s="24">
        <f t="shared" si="117"/>
        <v>3.1101000000000001</v>
      </c>
      <c r="K691" s="24">
        <f t="shared" si="118"/>
        <v>2.3754</v>
      </c>
      <c r="L691" s="103">
        <f t="shared" si="119"/>
        <v>-0.73470000000000013</v>
      </c>
      <c r="M691" s="119">
        <f t="shared" si="120"/>
        <v>-0.23623034629111608</v>
      </c>
    </row>
    <row r="692" spans="1:13" x14ac:dyDescent="0.25">
      <c r="A692" s="177" t="s">
        <v>236</v>
      </c>
      <c r="B692" s="58" t="str">
        <f t="shared" si="110"/>
        <v>VIRAL MENINGITIS W CC/MCC</v>
      </c>
      <c r="C692" s="59">
        <f t="shared" si="111"/>
        <v>11</v>
      </c>
      <c r="D692" s="59">
        <f t="shared" si="112"/>
        <v>13982.31</v>
      </c>
      <c r="E692" s="59">
        <f t="shared" si="113"/>
        <v>5755.79</v>
      </c>
      <c r="F692" s="60">
        <f t="shared" si="114"/>
        <v>3.1</v>
      </c>
      <c r="G692" s="166" t="str">
        <f t="shared" si="115"/>
        <v>A</v>
      </c>
      <c r="H692" s="98"/>
      <c r="I692" s="184" t="str">
        <f t="shared" si="116"/>
        <v>A</v>
      </c>
      <c r="J692" s="24">
        <f t="shared" si="117"/>
        <v>1.0794999999999999</v>
      </c>
      <c r="K692" s="24">
        <f t="shared" si="118"/>
        <v>0.8236</v>
      </c>
      <c r="L692" s="103">
        <f t="shared" si="119"/>
        <v>-0.25589999999999991</v>
      </c>
      <c r="M692" s="119">
        <f t="shared" si="120"/>
        <v>-0.23705419175544226</v>
      </c>
    </row>
    <row r="693" spans="1:13" x14ac:dyDescent="0.25">
      <c r="A693" s="187" t="s">
        <v>717</v>
      </c>
      <c r="B693" s="67" t="str">
        <f t="shared" si="110"/>
        <v>WOUND DEBRIDEMENTS FOR INJURIES W CC</v>
      </c>
      <c r="C693" s="68">
        <f t="shared" si="111"/>
        <v>25</v>
      </c>
      <c r="D693" s="68">
        <f t="shared" si="112"/>
        <v>28521.54</v>
      </c>
      <c r="E693" s="68">
        <f t="shared" si="113"/>
        <v>16485.38</v>
      </c>
      <c r="F693" s="69">
        <f t="shared" si="114"/>
        <v>3.3</v>
      </c>
      <c r="G693" s="167" t="str">
        <f t="shared" si="115"/>
        <v>A</v>
      </c>
      <c r="H693" s="98"/>
      <c r="I693" s="185" t="str">
        <f t="shared" si="116"/>
        <v>A</v>
      </c>
      <c r="J693" s="70">
        <f t="shared" si="117"/>
        <v>2.2063000000000001</v>
      </c>
      <c r="K693" s="70">
        <f t="shared" si="118"/>
        <v>1.6798</v>
      </c>
      <c r="L693" s="104">
        <f t="shared" si="119"/>
        <v>-0.52650000000000019</v>
      </c>
      <c r="M693" s="120">
        <f t="shared" si="120"/>
        <v>-0.23863481847436893</v>
      </c>
    </row>
    <row r="694" spans="1:13" x14ac:dyDescent="0.25">
      <c r="A694" s="177" t="s">
        <v>69</v>
      </c>
      <c r="B694" s="58" t="str">
        <f t="shared" si="110"/>
        <v>HAND OR WRIST PROC, EXCEPT MAJOR THUMB OR JOINT PROC W CC/MCC</v>
      </c>
      <c r="C694" s="59">
        <f t="shared" si="111"/>
        <v>33</v>
      </c>
      <c r="D694" s="59">
        <f t="shared" si="112"/>
        <v>22447.38</v>
      </c>
      <c r="E694" s="59">
        <f t="shared" si="113"/>
        <v>11831.06</v>
      </c>
      <c r="F694" s="60">
        <f t="shared" si="114"/>
        <v>2.7</v>
      </c>
      <c r="G694" s="166" t="str">
        <f t="shared" si="115"/>
        <v>A</v>
      </c>
      <c r="H694" s="98"/>
      <c r="I694" s="184" t="str">
        <f t="shared" si="116"/>
        <v>A</v>
      </c>
      <c r="J694" s="24">
        <f t="shared" si="117"/>
        <v>1.7390000000000001</v>
      </c>
      <c r="K694" s="24">
        <f t="shared" si="118"/>
        <v>1.3222</v>
      </c>
      <c r="L694" s="103">
        <f t="shared" si="119"/>
        <v>-0.41680000000000006</v>
      </c>
      <c r="M694" s="119">
        <f t="shared" si="120"/>
        <v>-0.23967797584818865</v>
      </c>
    </row>
    <row r="695" spans="1:13" x14ac:dyDescent="0.25">
      <c r="A695" s="177" t="s">
        <v>678</v>
      </c>
      <c r="B695" s="58" t="str">
        <f t="shared" ref="B695:B753" si="121">VLOOKUP($A695, DRG_Tab, 2, FALSE)</f>
        <v>OTHER MYELOPROLIF DIS OR POORLY DIFF NEOPL DIAG W MCC</v>
      </c>
      <c r="C695" s="59">
        <f t="shared" ref="C695:C753" si="122">VLOOKUP($A695, DRG_Tab, 9, FALSE)</f>
        <v>10</v>
      </c>
      <c r="D695" s="59">
        <f t="shared" ref="D695:D753" si="123">VLOOKUP($A695, DRG_Tab, 10, FALSE)</f>
        <v>20970.93</v>
      </c>
      <c r="E695" s="59">
        <f t="shared" ref="E695:E753" si="124">VLOOKUP($A695, DRG_Tab, 11, FALSE)</f>
        <v>12385.22</v>
      </c>
      <c r="F695" s="60">
        <f t="shared" ref="F695:F753" si="125">ROUND(VLOOKUP($A695, DRG_Tab, 14, FALSE), 1)</f>
        <v>4</v>
      </c>
      <c r="G695" s="166" t="str">
        <f t="shared" ref="G695:G753" si="126">VLOOKUP($A695, DRG_Tab, 18, FALSE)</f>
        <v>AP</v>
      </c>
      <c r="H695" s="98"/>
      <c r="I695" s="184" t="str">
        <f t="shared" ref="I695:I753" si="127">VLOOKUP($A695, DRG_Tab, 20, FALSE)</f>
        <v>A</v>
      </c>
      <c r="J695" s="24">
        <f t="shared" ref="J695:J753" si="128">VLOOKUP($A695, DRG_Tab, 21, FALSE)</f>
        <v>2.2995000000000001</v>
      </c>
      <c r="K695" s="24">
        <f t="shared" ref="K695:K753" si="129">VLOOKUP($A695, DRG_Tab, 22, FALSE)</f>
        <v>1.7463</v>
      </c>
      <c r="L695" s="103">
        <f t="shared" ref="L695:L753" si="130">IF(J695&lt;&gt;"", IF(K695&lt;&gt;"", K695-J695, ""), "")</f>
        <v>-0.55320000000000014</v>
      </c>
      <c r="M695" s="119">
        <f t="shared" ref="M695:M753" si="131">IF(L695="", "", L695/J695)</f>
        <v>-0.24057403783431186</v>
      </c>
    </row>
    <row r="696" spans="1:13" x14ac:dyDescent="0.25">
      <c r="A696" s="177" t="s">
        <v>543</v>
      </c>
      <c r="B696" s="58" t="str">
        <f t="shared" si="121"/>
        <v>MINOR BLADDER PROCEDURES W/O CC/MCC</v>
      </c>
      <c r="C696" s="59">
        <f t="shared" si="122"/>
        <v>3</v>
      </c>
      <c r="D696" s="59">
        <f t="shared" si="123"/>
        <v>13090.19</v>
      </c>
      <c r="E696" s="59">
        <f t="shared" si="124"/>
        <v>1200.99</v>
      </c>
      <c r="F696" s="60">
        <f t="shared" si="125"/>
        <v>1.4</v>
      </c>
      <c r="G696" s="166" t="str">
        <f t="shared" si="126"/>
        <v>A</v>
      </c>
      <c r="H696" s="98"/>
      <c r="I696" s="184" t="str">
        <f t="shared" si="127"/>
        <v>A</v>
      </c>
      <c r="J696" s="24">
        <f t="shared" si="128"/>
        <v>1.0150999999999999</v>
      </c>
      <c r="K696" s="24">
        <f t="shared" si="129"/>
        <v>0.77100000000000002</v>
      </c>
      <c r="L696" s="103">
        <f t="shared" si="130"/>
        <v>-0.24409999999999987</v>
      </c>
      <c r="M696" s="119">
        <f t="shared" si="131"/>
        <v>-0.24046891931829367</v>
      </c>
    </row>
    <row r="697" spans="1:13" x14ac:dyDescent="0.25">
      <c r="A697" s="177" t="s">
        <v>113</v>
      </c>
      <c r="B697" s="58" t="str">
        <f t="shared" si="121"/>
        <v>CHOLECYSTECTOMY W C.D.E. W CC</v>
      </c>
      <c r="C697" s="59">
        <f t="shared" si="122"/>
        <v>3</v>
      </c>
      <c r="D697" s="59">
        <f t="shared" si="123"/>
        <v>48009.77</v>
      </c>
      <c r="E697" s="59">
        <f t="shared" si="124"/>
        <v>1388.24</v>
      </c>
      <c r="F697" s="60">
        <f t="shared" si="125"/>
        <v>2.9</v>
      </c>
      <c r="G697" s="166" t="str">
        <f t="shared" si="126"/>
        <v>A</v>
      </c>
      <c r="H697" s="98"/>
      <c r="I697" s="184" t="str">
        <f t="shared" si="127"/>
        <v>M</v>
      </c>
      <c r="J697" s="24">
        <f t="shared" si="128"/>
        <v>3.7406999999999999</v>
      </c>
      <c r="K697" s="24">
        <f t="shared" si="129"/>
        <v>2.8277999999999999</v>
      </c>
      <c r="L697" s="103">
        <f t="shared" si="130"/>
        <v>-0.91290000000000004</v>
      </c>
      <c r="M697" s="119">
        <f t="shared" si="131"/>
        <v>-0.24404523217579599</v>
      </c>
    </row>
    <row r="698" spans="1:13" x14ac:dyDescent="0.25">
      <c r="A698" s="187" t="s">
        <v>613</v>
      </c>
      <c r="B698" s="67" t="str">
        <f t="shared" si="121"/>
        <v>OTHER FEMALE REPRODUCTIVE SYSTEM O.R. PROCEDURES W CC/MCC</v>
      </c>
      <c r="C698" s="68">
        <f t="shared" si="122"/>
        <v>14</v>
      </c>
      <c r="D698" s="68">
        <f t="shared" si="123"/>
        <v>39331.43</v>
      </c>
      <c r="E698" s="68">
        <f t="shared" si="124"/>
        <v>13701.82</v>
      </c>
      <c r="F698" s="69">
        <f t="shared" si="125"/>
        <v>3.5</v>
      </c>
      <c r="G698" s="167" t="str">
        <f t="shared" si="126"/>
        <v>A</v>
      </c>
      <c r="H698" s="98"/>
      <c r="I698" s="185" t="str">
        <f t="shared" si="127"/>
        <v>A</v>
      </c>
      <c r="J698" s="70">
        <f t="shared" si="128"/>
        <v>3.0695000000000001</v>
      </c>
      <c r="K698" s="70">
        <f t="shared" si="129"/>
        <v>2.3167</v>
      </c>
      <c r="L698" s="104">
        <f t="shared" si="130"/>
        <v>-0.75280000000000014</v>
      </c>
      <c r="M698" s="120">
        <f t="shared" si="131"/>
        <v>-0.24525166965303799</v>
      </c>
    </row>
    <row r="699" spans="1:13" x14ac:dyDescent="0.25">
      <c r="A699" s="177" t="s">
        <v>178</v>
      </c>
      <c r="B699" s="58" t="str">
        <f t="shared" si="121"/>
        <v>AMPUTATION FOR MUSCULOSKELETAL SYS &amp; CONN TISSUE DIS W MCC</v>
      </c>
      <c r="C699" s="59">
        <f t="shared" si="122"/>
        <v>14</v>
      </c>
      <c r="D699" s="59">
        <f t="shared" si="123"/>
        <v>48449.120000000003</v>
      </c>
      <c r="E699" s="59">
        <f t="shared" si="124"/>
        <v>23063.38</v>
      </c>
      <c r="F699" s="60">
        <f t="shared" si="125"/>
        <v>8.1</v>
      </c>
      <c r="G699" s="166" t="str">
        <f t="shared" si="126"/>
        <v>A</v>
      </c>
      <c r="H699" s="98"/>
      <c r="I699" s="184" t="str">
        <f t="shared" si="127"/>
        <v>A</v>
      </c>
      <c r="J699" s="24">
        <f t="shared" si="128"/>
        <v>3.7898999999999998</v>
      </c>
      <c r="K699" s="24">
        <f t="shared" si="129"/>
        <v>2.8538000000000001</v>
      </c>
      <c r="L699" s="103">
        <f t="shared" si="130"/>
        <v>-0.93609999999999971</v>
      </c>
      <c r="M699" s="119">
        <f t="shared" si="131"/>
        <v>-0.24699860154621486</v>
      </c>
    </row>
    <row r="700" spans="1:13" x14ac:dyDescent="0.25">
      <c r="A700" s="177" t="s">
        <v>643</v>
      </c>
      <c r="B700" s="58" t="str">
        <f t="shared" si="121"/>
        <v>PREMATURITY W/O MAJOR PROBLEMS</v>
      </c>
      <c r="C700" s="59">
        <f t="shared" si="122"/>
        <v>307</v>
      </c>
      <c r="D700" s="59">
        <f t="shared" si="123"/>
        <v>5507.55</v>
      </c>
      <c r="E700" s="59">
        <f t="shared" si="124"/>
        <v>4530.88</v>
      </c>
      <c r="F700" s="60">
        <f t="shared" si="125"/>
        <v>3.1</v>
      </c>
      <c r="G700" s="166" t="str">
        <f t="shared" si="126"/>
        <v>A</v>
      </c>
      <c r="H700" s="98"/>
      <c r="I700" s="184" t="str">
        <f t="shared" si="127"/>
        <v>A</v>
      </c>
      <c r="J700" s="24">
        <f t="shared" si="128"/>
        <v>0.43490000000000001</v>
      </c>
      <c r="K700" s="24">
        <f t="shared" si="129"/>
        <v>0.32450000000000001</v>
      </c>
      <c r="L700" s="103">
        <f t="shared" si="130"/>
        <v>-0.1104</v>
      </c>
      <c r="M700" s="119">
        <f t="shared" si="131"/>
        <v>-0.25385146010577142</v>
      </c>
    </row>
    <row r="701" spans="1:13" x14ac:dyDescent="0.25">
      <c r="A701" s="177" t="s">
        <v>369</v>
      </c>
      <c r="B701" s="58" t="str">
        <f t="shared" si="121"/>
        <v>BACTERIAL &amp; TUBERCULOUS INFECTIONS OF NERVOUS SYSTEM W MCC</v>
      </c>
      <c r="C701" s="59">
        <f t="shared" si="122"/>
        <v>11</v>
      </c>
      <c r="D701" s="59">
        <f t="shared" si="123"/>
        <v>68136.75</v>
      </c>
      <c r="E701" s="59">
        <f t="shared" si="124"/>
        <v>42731.09</v>
      </c>
      <c r="F701" s="60">
        <f t="shared" si="125"/>
        <v>9.9</v>
      </c>
      <c r="G701" s="166" t="str">
        <f t="shared" si="126"/>
        <v>A</v>
      </c>
      <c r="H701" s="98"/>
      <c r="I701" s="184" t="str">
        <f t="shared" si="127"/>
        <v>M</v>
      </c>
      <c r="J701" s="24">
        <f t="shared" si="128"/>
        <v>5.3791000000000002</v>
      </c>
      <c r="K701" s="24">
        <f t="shared" si="129"/>
        <v>4.0133999999999999</v>
      </c>
      <c r="L701" s="103">
        <f t="shared" si="130"/>
        <v>-1.3657000000000004</v>
      </c>
      <c r="M701" s="119">
        <f t="shared" si="131"/>
        <v>-0.25389005595731634</v>
      </c>
    </row>
    <row r="702" spans="1:13" x14ac:dyDescent="0.25">
      <c r="A702" s="177" t="s">
        <v>257</v>
      </c>
      <c r="B702" s="58" t="str">
        <f t="shared" si="121"/>
        <v>MALIGNANT BREAST DISORDERS W/O CC/MCC</v>
      </c>
      <c r="C702" s="59">
        <f t="shared" si="122"/>
        <v>1</v>
      </c>
      <c r="D702" s="59">
        <f t="shared" si="123"/>
        <v>13389.54</v>
      </c>
      <c r="E702" s="59">
        <f t="shared" si="124"/>
        <v>0</v>
      </c>
      <c r="F702" s="60">
        <f t="shared" si="125"/>
        <v>2.2000000000000002</v>
      </c>
      <c r="G702" s="166" t="str">
        <f t="shared" si="126"/>
        <v>M</v>
      </c>
      <c r="H702" s="98"/>
      <c r="I702" s="184" t="str">
        <f t="shared" si="127"/>
        <v>M</v>
      </c>
      <c r="J702" s="24">
        <f t="shared" si="128"/>
        <v>1.3758999999999999</v>
      </c>
      <c r="K702" s="24">
        <f t="shared" si="129"/>
        <v>1.0264</v>
      </c>
      <c r="L702" s="103">
        <f t="shared" si="130"/>
        <v>-0.34949999999999992</v>
      </c>
      <c r="M702" s="119">
        <f t="shared" si="131"/>
        <v>-0.2540155534559197</v>
      </c>
    </row>
    <row r="703" spans="1:13" x14ac:dyDescent="0.25">
      <c r="A703" s="187" t="s">
        <v>863</v>
      </c>
      <c r="B703" s="67" t="str">
        <f t="shared" si="121"/>
        <v>MINOR SMALL &amp; LARGE BOWEL PROCEDURES W CC</v>
      </c>
      <c r="C703" s="68">
        <f t="shared" si="122"/>
        <v>20</v>
      </c>
      <c r="D703" s="68">
        <f t="shared" si="123"/>
        <v>25760.25</v>
      </c>
      <c r="E703" s="68">
        <f t="shared" si="124"/>
        <v>8551.58</v>
      </c>
      <c r="F703" s="69">
        <f t="shared" si="125"/>
        <v>4.2</v>
      </c>
      <c r="G703" s="167" t="str">
        <f t="shared" si="126"/>
        <v>A</v>
      </c>
      <c r="H703" s="98"/>
      <c r="I703" s="185" t="str">
        <f t="shared" si="127"/>
        <v>A</v>
      </c>
      <c r="J703" s="70">
        <f t="shared" si="128"/>
        <v>2.0411999999999999</v>
      </c>
      <c r="K703" s="70">
        <f t="shared" si="129"/>
        <v>1.5174000000000001</v>
      </c>
      <c r="L703" s="104">
        <f t="shared" si="130"/>
        <v>-0.52379999999999982</v>
      </c>
      <c r="M703" s="120">
        <f t="shared" si="131"/>
        <v>-0.25661375661375652</v>
      </c>
    </row>
    <row r="704" spans="1:13" x14ac:dyDescent="0.25">
      <c r="A704" s="177" t="s">
        <v>87</v>
      </c>
      <c r="B704" s="58" t="str">
        <f t="shared" si="121"/>
        <v>COMPLICATED PEPTIC ULCER W/O CC/MCC</v>
      </c>
      <c r="C704" s="59">
        <f t="shared" si="122"/>
        <v>11</v>
      </c>
      <c r="D704" s="59">
        <f t="shared" si="123"/>
        <v>10727.56</v>
      </c>
      <c r="E704" s="59">
        <f t="shared" si="124"/>
        <v>3142.63</v>
      </c>
      <c r="F704" s="60">
        <f t="shared" si="125"/>
        <v>2.1</v>
      </c>
      <c r="G704" s="166" t="str">
        <f t="shared" si="126"/>
        <v>A</v>
      </c>
      <c r="H704" s="98"/>
      <c r="I704" s="184" t="str">
        <f t="shared" si="127"/>
        <v>M</v>
      </c>
      <c r="J704" s="24">
        <f t="shared" si="128"/>
        <v>0.85229999999999995</v>
      </c>
      <c r="K704" s="24">
        <f t="shared" si="129"/>
        <v>0.63190000000000002</v>
      </c>
      <c r="L704" s="103">
        <f t="shared" si="130"/>
        <v>-0.22039999999999993</v>
      </c>
      <c r="M704" s="119">
        <f t="shared" si="131"/>
        <v>-0.2585943916461339</v>
      </c>
    </row>
    <row r="705" spans="1:13" x14ac:dyDescent="0.25">
      <c r="A705" s="177" t="s">
        <v>722</v>
      </c>
      <c r="B705" s="58" t="str">
        <f t="shared" si="121"/>
        <v>OTHER O.R. PROCEDURES FOR INJURIES W MCC</v>
      </c>
      <c r="C705" s="59">
        <f t="shared" si="122"/>
        <v>44</v>
      </c>
      <c r="D705" s="59">
        <f t="shared" si="123"/>
        <v>68772.27</v>
      </c>
      <c r="E705" s="59">
        <f t="shared" si="124"/>
        <v>37644.26</v>
      </c>
      <c r="F705" s="60">
        <f t="shared" si="125"/>
        <v>7</v>
      </c>
      <c r="G705" s="166" t="str">
        <f t="shared" si="126"/>
        <v>A</v>
      </c>
      <c r="H705" s="98"/>
      <c r="I705" s="184" t="str">
        <f t="shared" si="127"/>
        <v>A</v>
      </c>
      <c r="J705" s="24">
        <f t="shared" si="128"/>
        <v>5.0259999999999998</v>
      </c>
      <c r="K705" s="24">
        <f t="shared" si="129"/>
        <v>3.7227000000000001</v>
      </c>
      <c r="L705" s="103">
        <f t="shared" si="130"/>
        <v>-1.3032999999999997</v>
      </c>
      <c r="M705" s="119">
        <f t="shared" si="131"/>
        <v>-0.25931157978511732</v>
      </c>
    </row>
    <row r="706" spans="1:13" x14ac:dyDescent="0.25">
      <c r="A706" s="177" t="s">
        <v>838</v>
      </c>
      <c r="B706" s="58" t="str">
        <f t="shared" si="121"/>
        <v>OSTEOMYELITIS W MCC</v>
      </c>
      <c r="C706" s="59">
        <f t="shared" si="122"/>
        <v>26</v>
      </c>
      <c r="D706" s="59">
        <f t="shared" si="123"/>
        <v>27515.8</v>
      </c>
      <c r="E706" s="59">
        <f t="shared" si="124"/>
        <v>18345.38</v>
      </c>
      <c r="F706" s="60">
        <f t="shared" si="125"/>
        <v>6.5</v>
      </c>
      <c r="G706" s="166" t="str">
        <f t="shared" si="126"/>
        <v>A</v>
      </c>
      <c r="H706" s="98"/>
      <c r="I706" s="184" t="str">
        <f t="shared" si="127"/>
        <v>A</v>
      </c>
      <c r="J706" s="24">
        <f t="shared" si="128"/>
        <v>2.2080000000000002</v>
      </c>
      <c r="K706" s="24">
        <f t="shared" si="129"/>
        <v>1.6208</v>
      </c>
      <c r="L706" s="103">
        <f t="shared" si="130"/>
        <v>-0.58720000000000017</v>
      </c>
      <c r="M706" s="119">
        <f t="shared" si="131"/>
        <v>-0.26594202898550728</v>
      </c>
    </row>
    <row r="707" spans="1:13" x14ac:dyDescent="0.25">
      <c r="A707" s="177" t="s">
        <v>735</v>
      </c>
      <c r="B707" s="58" t="str">
        <f t="shared" si="121"/>
        <v>OTHER INJURY, POISONING &amp; TOXIC EFFECT DIAG W/O MCC</v>
      </c>
      <c r="C707" s="59">
        <f t="shared" si="122"/>
        <v>31</v>
      </c>
      <c r="D707" s="59">
        <f t="shared" si="123"/>
        <v>8435.18</v>
      </c>
      <c r="E707" s="59">
        <f t="shared" si="124"/>
        <v>7887.96</v>
      </c>
      <c r="F707" s="60">
        <f t="shared" si="125"/>
        <v>1.2</v>
      </c>
      <c r="G707" s="166" t="str">
        <f t="shared" si="126"/>
        <v>A</v>
      </c>
      <c r="H707" s="98"/>
      <c r="I707" s="184" t="str">
        <f t="shared" si="127"/>
        <v>A</v>
      </c>
      <c r="J707" s="24">
        <f t="shared" si="128"/>
        <v>0.67679999999999996</v>
      </c>
      <c r="K707" s="24">
        <f t="shared" si="129"/>
        <v>0.49490000000000001</v>
      </c>
      <c r="L707" s="103">
        <f t="shared" si="130"/>
        <v>-0.18189999999999995</v>
      </c>
      <c r="M707" s="119">
        <f t="shared" si="131"/>
        <v>-0.26876477541371152</v>
      </c>
    </row>
    <row r="708" spans="1:13" x14ac:dyDescent="0.25">
      <c r="A708" s="178" t="s">
        <v>721</v>
      </c>
      <c r="B708" s="67" t="str">
        <f t="shared" si="121"/>
        <v>HAND PROCEDURES FOR INJURIES</v>
      </c>
      <c r="C708" s="68">
        <f t="shared" si="122"/>
        <v>16</v>
      </c>
      <c r="D708" s="68">
        <f t="shared" si="123"/>
        <v>32513.69</v>
      </c>
      <c r="E708" s="68">
        <f t="shared" si="124"/>
        <v>17124.53</v>
      </c>
      <c r="F708" s="69">
        <f t="shared" si="125"/>
        <v>3.4</v>
      </c>
      <c r="G708" s="167" t="str">
        <f t="shared" si="126"/>
        <v>A</v>
      </c>
      <c r="H708" s="98"/>
      <c r="I708" s="185" t="str">
        <f t="shared" si="127"/>
        <v>M</v>
      </c>
      <c r="J708" s="70">
        <f t="shared" si="128"/>
        <v>2.6255999999999999</v>
      </c>
      <c r="K708" s="70">
        <f t="shared" si="129"/>
        <v>1.9152</v>
      </c>
      <c r="L708" s="104">
        <f t="shared" si="130"/>
        <v>-0.71039999999999992</v>
      </c>
      <c r="M708" s="120">
        <f t="shared" si="131"/>
        <v>-0.2705667276051188</v>
      </c>
    </row>
    <row r="709" spans="1:13" x14ac:dyDescent="0.25">
      <c r="A709" s="177" t="s">
        <v>698</v>
      </c>
      <c r="B709" s="58" t="str">
        <f t="shared" si="121"/>
        <v>OTHER INFECTIOUS &amp; PARASITIC DISEASES DIAGNOSES W/O CC/MCC</v>
      </c>
      <c r="C709" s="59">
        <f t="shared" si="122"/>
        <v>12</v>
      </c>
      <c r="D709" s="59">
        <f t="shared" si="123"/>
        <v>15380.98</v>
      </c>
      <c r="E709" s="59">
        <f t="shared" si="124"/>
        <v>6197.02</v>
      </c>
      <c r="F709" s="60">
        <f t="shared" si="125"/>
        <v>3.1</v>
      </c>
      <c r="G709" s="166" t="str">
        <f t="shared" si="126"/>
        <v>A</v>
      </c>
      <c r="H709" s="98"/>
      <c r="I709" s="184" t="str">
        <f t="shared" si="127"/>
        <v>M</v>
      </c>
      <c r="J709" s="24">
        <f t="shared" si="128"/>
        <v>1.2422</v>
      </c>
      <c r="K709" s="24">
        <f t="shared" si="129"/>
        <v>0.90600000000000003</v>
      </c>
      <c r="L709" s="103">
        <f t="shared" si="130"/>
        <v>-0.33619999999999994</v>
      </c>
      <c r="M709" s="119">
        <f t="shared" si="131"/>
        <v>-0.27064884881661566</v>
      </c>
    </row>
    <row r="710" spans="1:13" x14ac:dyDescent="0.25">
      <c r="A710" s="177" t="s">
        <v>455</v>
      </c>
      <c r="B710" s="58" t="str">
        <f t="shared" si="121"/>
        <v>OTHER RESPIRATORY SYSTEM DIAGNOSES W MCC</v>
      </c>
      <c r="C710" s="59">
        <f t="shared" si="122"/>
        <v>41</v>
      </c>
      <c r="D710" s="59">
        <f t="shared" si="123"/>
        <v>27459.1</v>
      </c>
      <c r="E710" s="59">
        <f t="shared" si="124"/>
        <v>24173.15</v>
      </c>
      <c r="F710" s="60">
        <f t="shared" si="125"/>
        <v>3.5</v>
      </c>
      <c r="G710" s="166" t="str">
        <f t="shared" si="126"/>
        <v>AO</v>
      </c>
      <c r="H710" s="98"/>
      <c r="I710" s="184" t="str">
        <f t="shared" si="127"/>
        <v>A</v>
      </c>
      <c r="J710" s="24">
        <f t="shared" si="128"/>
        <v>1.4741</v>
      </c>
      <c r="K710" s="24">
        <f t="shared" si="129"/>
        <v>1.0605</v>
      </c>
      <c r="L710" s="103">
        <f t="shared" si="130"/>
        <v>-0.41359999999999997</v>
      </c>
      <c r="M710" s="119">
        <f t="shared" si="131"/>
        <v>-0.28057797978427512</v>
      </c>
    </row>
    <row r="711" spans="1:13" x14ac:dyDescent="0.25">
      <c r="A711" s="177" t="s">
        <v>289</v>
      </c>
      <c r="B711" s="58" t="str">
        <f t="shared" si="121"/>
        <v>ENDOCRINE DISORDERS W MCC</v>
      </c>
      <c r="C711" s="59">
        <f t="shared" si="122"/>
        <v>24</v>
      </c>
      <c r="D711" s="59">
        <f t="shared" si="123"/>
        <v>20542.39</v>
      </c>
      <c r="E711" s="59">
        <f t="shared" si="124"/>
        <v>7341.56</v>
      </c>
      <c r="F711" s="60">
        <f t="shared" si="125"/>
        <v>3.6</v>
      </c>
      <c r="G711" s="166" t="str">
        <f t="shared" si="126"/>
        <v>A</v>
      </c>
      <c r="H711" s="98"/>
      <c r="I711" s="184" t="str">
        <f t="shared" si="127"/>
        <v>A</v>
      </c>
      <c r="J711" s="24">
        <f t="shared" si="128"/>
        <v>1.6936</v>
      </c>
      <c r="K711" s="24">
        <f t="shared" si="129"/>
        <v>1.2099</v>
      </c>
      <c r="L711" s="103">
        <f t="shared" si="130"/>
        <v>-0.48370000000000002</v>
      </c>
      <c r="M711" s="119">
        <f t="shared" si="131"/>
        <v>-0.28560462919225321</v>
      </c>
    </row>
    <row r="712" spans="1:13" x14ac:dyDescent="0.25">
      <c r="A712" s="177" t="s">
        <v>679</v>
      </c>
      <c r="B712" s="58" t="str">
        <f t="shared" si="121"/>
        <v>OTHER MYELOPROLIF DIS OR POORLY DIFF NEOPL DIAG W CC</v>
      </c>
      <c r="C712" s="59">
        <f t="shared" si="122"/>
        <v>11</v>
      </c>
      <c r="D712" s="59">
        <f t="shared" si="123"/>
        <v>27372.33</v>
      </c>
      <c r="E712" s="59">
        <f t="shared" si="124"/>
        <v>12340.52</v>
      </c>
      <c r="F712" s="60">
        <f t="shared" si="125"/>
        <v>4.3</v>
      </c>
      <c r="G712" s="166" t="str">
        <f t="shared" si="126"/>
        <v>AP</v>
      </c>
      <c r="H712" s="98"/>
      <c r="I712" s="184" t="str">
        <f t="shared" si="127"/>
        <v>A</v>
      </c>
      <c r="J712" s="24">
        <f t="shared" si="128"/>
        <v>1.5029999999999999</v>
      </c>
      <c r="K712" s="24">
        <f t="shared" si="129"/>
        <v>1.0644</v>
      </c>
      <c r="L712" s="103">
        <f t="shared" si="130"/>
        <v>-0.43859999999999988</v>
      </c>
      <c r="M712" s="119">
        <f t="shared" si="131"/>
        <v>-0.291816367265469</v>
      </c>
    </row>
    <row r="713" spans="1:13" x14ac:dyDescent="0.25">
      <c r="A713" s="178" t="s">
        <v>315</v>
      </c>
      <c r="B713" s="67" t="str">
        <f t="shared" si="121"/>
        <v>EXTRACRANIAL PROCEDURES W MCC</v>
      </c>
      <c r="C713" s="68">
        <f t="shared" si="122"/>
        <v>13</v>
      </c>
      <c r="D713" s="68">
        <f t="shared" si="123"/>
        <v>60010.83</v>
      </c>
      <c r="E713" s="68">
        <f t="shared" si="124"/>
        <v>25385.79</v>
      </c>
      <c r="F713" s="69">
        <f t="shared" si="125"/>
        <v>4.8</v>
      </c>
      <c r="G713" s="167" t="str">
        <f t="shared" si="126"/>
        <v>A</v>
      </c>
      <c r="H713" s="98"/>
      <c r="I713" s="185" t="str">
        <f t="shared" si="127"/>
        <v>M</v>
      </c>
      <c r="J713" s="70">
        <f t="shared" si="128"/>
        <v>4.9919000000000002</v>
      </c>
      <c r="K713" s="70">
        <f t="shared" si="129"/>
        <v>3.5215999999999998</v>
      </c>
      <c r="L713" s="104">
        <f t="shared" si="130"/>
        <v>-1.4703000000000004</v>
      </c>
      <c r="M713" s="120">
        <f t="shared" si="131"/>
        <v>-0.29453715018329701</v>
      </c>
    </row>
    <row r="714" spans="1:13" x14ac:dyDescent="0.25">
      <c r="A714" s="177" t="s">
        <v>157</v>
      </c>
      <c r="B714" s="58" t="str">
        <f t="shared" si="121"/>
        <v>COMBINED ANTERIOR/POSTERIOR SPINAL FUSION W CC</v>
      </c>
      <c r="C714" s="59">
        <f t="shared" si="122"/>
        <v>29</v>
      </c>
      <c r="D714" s="59">
        <f t="shared" si="123"/>
        <v>115167.53</v>
      </c>
      <c r="E714" s="59">
        <f t="shared" si="124"/>
        <v>52790.48</v>
      </c>
      <c r="F714" s="60">
        <f t="shared" si="125"/>
        <v>3.6</v>
      </c>
      <c r="G714" s="166" t="str">
        <f t="shared" si="126"/>
        <v>A</v>
      </c>
      <c r="H714" s="98"/>
      <c r="I714" s="184" t="str">
        <f t="shared" si="127"/>
        <v>A</v>
      </c>
      <c r="J714" s="24">
        <f t="shared" si="128"/>
        <v>9.2578999999999994</v>
      </c>
      <c r="K714" s="24">
        <f t="shared" si="129"/>
        <v>6.4375999999999998</v>
      </c>
      <c r="L714" s="103">
        <f t="shared" si="130"/>
        <v>-2.8202999999999996</v>
      </c>
      <c r="M714" s="119">
        <f t="shared" si="131"/>
        <v>-0.30463712072932303</v>
      </c>
    </row>
    <row r="715" spans="1:13" x14ac:dyDescent="0.25">
      <c r="A715" s="177" t="s">
        <v>456</v>
      </c>
      <c r="B715" s="58" t="str">
        <f t="shared" si="121"/>
        <v>OTHER RESPIRATORY SYSTEM DIAGNOSES W/O MCC</v>
      </c>
      <c r="C715" s="59">
        <f t="shared" si="122"/>
        <v>45</v>
      </c>
      <c r="D715" s="59">
        <f t="shared" si="123"/>
        <v>15377.89</v>
      </c>
      <c r="E715" s="59">
        <f t="shared" si="124"/>
        <v>9076.18</v>
      </c>
      <c r="F715" s="60">
        <f t="shared" si="125"/>
        <v>2.2000000000000002</v>
      </c>
      <c r="G715" s="166" t="str">
        <f t="shared" si="126"/>
        <v>AO</v>
      </c>
      <c r="H715" s="98"/>
      <c r="I715" s="184" t="str">
        <f t="shared" si="127"/>
        <v>A</v>
      </c>
      <c r="J715" s="24">
        <f t="shared" si="128"/>
        <v>0.9335</v>
      </c>
      <c r="K715" s="24">
        <f t="shared" si="129"/>
        <v>0.63919999999999999</v>
      </c>
      <c r="L715" s="103">
        <f t="shared" si="130"/>
        <v>-0.29430000000000001</v>
      </c>
      <c r="M715" s="119">
        <f t="shared" si="131"/>
        <v>-0.31526513122656669</v>
      </c>
    </row>
    <row r="716" spans="1:13" x14ac:dyDescent="0.25">
      <c r="A716" s="177" t="s">
        <v>487</v>
      </c>
      <c r="B716" s="58" t="str">
        <f t="shared" si="121"/>
        <v>AICD GENERATOR PROCEDURES</v>
      </c>
      <c r="C716" s="59">
        <f t="shared" si="122"/>
        <v>23</v>
      </c>
      <c r="D716" s="59">
        <f t="shared" si="123"/>
        <v>103136.66</v>
      </c>
      <c r="E716" s="59">
        <f t="shared" si="124"/>
        <v>38533.18</v>
      </c>
      <c r="F716" s="60">
        <f t="shared" si="125"/>
        <v>3.9</v>
      </c>
      <c r="G716" s="166" t="str">
        <f t="shared" si="126"/>
        <v>A</v>
      </c>
      <c r="H716" s="98"/>
      <c r="I716" s="184" t="str">
        <f t="shared" si="127"/>
        <v>M</v>
      </c>
      <c r="J716" s="24">
        <f t="shared" si="128"/>
        <v>8.0274000000000001</v>
      </c>
      <c r="K716" s="24">
        <f t="shared" si="129"/>
        <v>5.4635999999999996</v>
      </c>
      <c r="L716" s="103">
        <f t="shared" si="130"/>
        <v>-2.5638000000000005</v>
      </c>
      <c r="M716" s="119">
        <f t="shared" si="131"/>
        <v>-0.31938111966514693</v>
      </c>
    </row>
    <row r="717" spans="1:13" x14ac:dyDescent="0.25">
      <c r="A717" s="177" t="s">
        <v>307</v>
      </c>
      <c r="B717" s="58" t="str">
        <f t="shared" si="121"/>
        <v>SPINAL PROCEDURES W CC OR SPINAL NEUROSTIMULATORS</v>
      </c>
      <c r="C717" s="59">
        <f t="shared" si="122"/>
        <v>34</v>
      </c>
      <c r="D717" s="59">
        <f t="shared" si="123"/>
        <v>55872.71</v>
      </c>
      <c r="E717" s="59">
        <f t="shared" si="124"/>
        <v>29079.33</v>
      </c>
      <c r="F717" s="60">
        <f t="shared" si="125"/>
        <v>3.3</v>
      </c>
      <c r="G717" s="166" t="str">
        <f t="shared" si="126"/>
        <v>A</v>
      </c>
      <c r="H717" s="98"/>
      <c r="I717" s="184" t="str">
        <f t="shared" si="127"/>
        <v>A</v>
      </c>
      <c r="J717" s="24">
        <f t="shared" si="128"/>
        <v>4.5551000000000004</v>
      </c>
      <c r="K717" s="24">
        <f t="shared" si="129"/>
        <v>3.0581999999999998</v>
      </c>
      <c r="L717" s="103">
        <f t="shared" si="130"/>
        <v>-1.4969000000000006</v>
      </c>
      <c r="M717" s="119">
        <f t="shared" si="131"/>
        <v>-0.32862066694474334</v>
      </c>
    </row>
    <row r="718" spans="1:13" x14ac:dyDescent="0.25">
      <c r="A718" s="178" t="s">
        <v>296</v>
      </c>
      <c r="B718" s="67" t="str">
        <f t="shared" si="121"/>
        <v>KIDNEY &amp; URETER PROCEDURES FOR NEOPLASM W MCC</v>
      </c>
      <c r="C718" s="68">
        <f t="shared" si="122"/>
        <v>10</v>
      </c>
      <c r="D718" s="68">
        <f t="shared" si="123"/>
        <v>58389.4</v>
      </c>
      <c r="E718" s="68">
        <f t="shared" si="124"/>
        <v>26412.55</v>
      </c>
      <c r="F718" s="69">
        <f t="shared" si="125"/>
        <v>5.2</v>
      </c>
      <c r="G718" s="167" t="str">
        <f t="shared" si="126"/>
        <v>A</v>
      </c>
      <c r="H718" s="98"/>
      <c r="I718" s="185" t="str">
        <f t="shared" si="127"/>
        <v>M</v>
      </c>
      <c r="J718" s="70">
        <f t="shared" si="128"/>
        <v>5.1257999999999999</v>
      </c>
      <c r="K718" s="70">
        <f t="shared" si="129"/>
        <v>3.4392</v>
      </c>
      <c r="L718" s="104">
        <f t="shared" si="130"/>
        <v>-1.6865999999999999</v>
      </c>
      <c r="M718" s="120">
        <f t="shared" si="131"/>
        <v>-0.32904132037925787</v>
      </c>
    </row>
    <row r="719" spans="1:13" x14ac:dyDescent="0.25">
      <c r="A719" s="177" t="s">
        <v>0</v>
      </c>
      <c r="B719" s="58" t="str">
        <f t="shared" si="121"/>
        <v>MAJOR THUMB OR JOINT PROCEDURES</v>
      </c>
      <c r="C719" s="59">
        <f t="shared" si="122"/>
        <v>11</v>
      </c>
      <c r="D719" s="59">
        <f t="shared" si="123"/>
        <v>24647.71</v>
      </c>
      <c r="E719" s="59">
        <f t="shared" si="124"/>
        <v>9393.66</v>
      </c>
      <c r="F719" s="60">
        <f t="shared" si="125"/>
        <v>3.3</v>
      </c>
      <c r="G719" s="166" t="str">
        <f t="shared" si="126"/>
        <v>A</v>
      </c>
      <c r="H719" s="98"/>
      <c r="I719" s="184" t="str">
        <f t="shared" si="127"/>
        <v>M</v>
      </c>
      <c r="J719" s="24">
        <f t="shared" si="128"/>
        <v>2.1730999999999998</v>
      </c>
      <c r="K719" s="24">
        <f t="shared" si="129"/>
        <v>1.4519</v>
      </c>
      <c r="L719" s="103">
        <f t="shared" si="130"/>
        <v>-0.72119999999999984</v>
      </c>
      <c r="M719" s="119">
        <f t="shared" si="131"/>
        <v>-0.33187612166950436</v>
      </c>
    </row>
    <row r="720" spans="1:13" x14ac:dyDescent="0.25">
      <c r="A720" s="177" t="s">
        <v>288</v>
      </c>
      <c r="B720" s="58" t="str">
        <f t="shared" si="121"/>
        <v>INBORN AND OTHER DISORDERS OF METABOLISM</v>
      </c>
      <c r="C720" s="59">
        <f t="shared" si="122"/>
        <v>22</v>
      </c>
      <c r="D720" s="59">
        <f t="shared" si="123"/>
        <v>16452.990000000002</v>
      </c>
      <c r="E720" s="59">
        <f t="shared" si="124"/>
        <v>7614.62</v>
      </c>
      <c r="F720" s="60">
        <f t="shared" si="125"/>
        <v>2.4</v>
      </c>
      <c r="G720" s="166" t="str">
        <f t="shared" si="126"/>
        <v>A</v>
      </c>
      <c r="H720" s="98"/>
      <c r="I720" s="184" t="str">
        <f t="shared" si="127"/>
        <v>A</v>
      </c>
      <c r="J720" s="24">
        <f t="shared" si="128"/>
        <v>0.4451</v>
      </c>
      <c r="K720" s="24">
        <f t="shared" si="129"/>
        <v>0.29220000000000002</v>
      </c>
      <c r="L720" s="103">
        <f t="shared" si="130"/>
        <v>-0.15289999999999998</v>
      </c>
      <c r="M720" s="119">
        <f t="shared" si="131"/>
        <v>-0.34351831049202425</v>
      </c>
    </row>
    <row r="721" spans="1:13" x14ac:dyDescent="0.25">
      <c r="A721" s="177" t="s">
        <v>387</v>
      </c>
      <c r="B721" s="58" t="str">
        <f t="shared" si="121"/>
        <v>ACUTE MAJOR EYE INFECTIONS W CC/MCC</v>
      </c>
      <c r="C721" s="59">
        <f t="shared" si="122"/>
        <v>15</v>
      </c>
      <c r="D721" s="59">
        <f t="shared" si="123"/>
        <v>14965.97</v>
      </c>
      <c r="E721" s="59">
        <f t="shared" si="124"/>
        <v>7003.63</v>
      </c>
      <c r="F721" s="60">
        <f t="shared" si="125"/>
        <v>3.6</v>
      </c>
      <c r="G721" s="166" t="str">
        <f t="shared" si="126"/>
        <v>AP</v>
      </c>
      <c r="H721" s="98"/>
      <c r="I721" s="184" t="str">
        <f t="shared" si="127"/>
        <v>M</v>
      </c>
      <c r="J721" s="24">
        <f t="shared" si="128"/>
        <v>1.5533999999999999</v>
      </c>
      <c r="K721" s="24">
        <f t="shared" si="129"/>
        <v>1.0125999999999999</v>
      </c>
      <c r="L721" s="103">
        <f t="shared" si="130"/>
        <v>-0.54079999999999995</v>
      </c>
      <c r="M721" s="119">
        <f t="shared" si="131"/>
        <v>-0.34813956482554398</v>
      </c>
    </row>
    <row r="722" spans="1:13" x14ac:dyDescent="0.25">
      <c r="A722" s="177" t="s">
        <v>516</v>
      </c>
      <c r="B722" s="58" t="str">
        <f t="shared" si="121"/>
        <v>DEEP VEIN THROMBOPHLEBITIS W/O CC/MCC</v>
      </c>
      <c r="C722" s="59">
        <f t="shared" si="122"/>
        <v>1</v>
      </c>
      <c r="D722" s="59">
        <f t="shared" si="123"/>
        <v>6064.32</v>
      </c>
      <c r="E722" s="59">
        <f t="shared" si="124"/>
        <v>0</v>
      </c>
      <c r="F722" s="60">
        <f t="shared" si="125"/>
        <v>2.2999999999999998</v>
      </c>
      <c r="G722" s="166" t="str">
        <f t="shared" si="126"/>
        <v>M</v>
      </c>
      <c r="H722" s="98"/>
      <c r="I722" s="184" t="str">
        <f t="shared" si="127"/>
        <v>M</v>
      </c>
      <c r="J722" s="24">
        <f t="shared" si="128"/>
        <v>1.2374000000000001</v>
      </c>
      <c r="K722" s="24">
        <f t="shared" si="129"/>
        <v>0.78969999999999996</v>
      </c>
      <c r="L722" s="103">
        <f t="shared" si="130"/>
        <v>-0.4477000000000001</v>
      </c>
      <c r="M722" s="119">
        <f t="shared" si="131"/>
        <v>-0.36180701470825932</v>
      </c>
    </row>
    <row r="723" spans="1:13" x14ac:dyDescent="0.25">
      <c r="A723" s="178" t="s">
        <v>92</v>
      </c>
      <c r="B723" s="67" t="str">
        <f t="shared" si="121"/>
        <v>INFLAMMATORY BOWEL DISEASE W MCC</v>
      </c>
      <c r="C723" s="68">
        <f t="shared" si="122"/>
        <v>25</v>
      </c>
      <c r="D723" s="68">
        <f t="shared" si="123"/>
        <v>27517.57</v>
      </c>
      <c r="E723" s="68">
        <f t="shared" si="124"/>
        <v>15874.62</v>
      </c>
      <c r="F723" s="69">
        <f t="shared" si="125"/>
        <v>5.2</v>
      </c>
      <c r="G723" s="167" t="str">
        <f t="shared" si="126"/>
        <v>A</v>
      </c>
      <c r="H723" s="98"/>
      <c r="I723" s="185" t="str">
        <f t="shared" si="127"/>
        <v>M</v>
      </c>
      <c r="J723" s="70">
        <f t="shared" si="128"/>
        <v>2.6046</v>
      </c>
      <c r="K723" s="70">
        <f t="shared" si="129"/>
        <v>1.6208</v>
      </c>
      <c r="L723" s="104">
        <f t="shared" si="130"/>
        <v>-0.98380000000000001</v>
      </c>
      <c r="M723" s="120">
        <f t="shared" si="131"/>
        <v>-0.37771634799969284</v>
      </c>
    </row>
    <row r="724" spans="1:13" x14ac:dyDescent="0.25">
      <c r="A724" s="177" t="s">
        <v>383</v>
      </c>
      <c r="B724" s="58" t="str">
        <f t="shared" si="121"/>
        <v>INTRAOCULAR PROCEDURES W CC/MCC</v>
      </c>
      <c r="C724" s="59">
        <f t="shared" si="122"/>
        <v>5</v>
      </c>
      <c r="D724" s="59">
        <f t="shared" si="123"/>
        <v>30351.03</v>
      </c>
      <c r="E724" s="59">
        <f t="shared" si="124"/>
        <v>12551.09</v>
      </c>
      <c r="F724" s="60">
        <f t="shared" si="125"/>
        <v>4</v>
      </c>
      <c r="G724" s="166" t="str">
        <f t="shared" si="126"/>
        <v>MO</v>
      </c>
      <c r="H724" s="98"/>
      <c r="I724" s="184" t="str">
        <f t="shared" si="127"/>
        <v>A</v>
      </c>
      <c r="J724" s="24">
        <f t="shared" si="128"/>
        <v>2.0415000000000001</v>
      </c>
      <c r="K724" s="24">
        <f t="shared" si="129"/>
        <v>1.2629999999999999</v>
      </c>
      <c r="L724" s="103">
        <f t="shared" si="130"/>
        <v>-0.77850000000000019</v>
      </c>
      <c r="M724" s="119">
        <f t="shared" si="131"/>
        <v>-0.38133725202057317</v>
      </c>
    </row>
    <row r="725" spans="1:13" x14ac:dyDescent="0.25">
      <c r="A725" s="177" t="s">
        <v>727</v>
      </c>
      <c r="B725" s="58" t="str">
        <f t="shared" si="121"/>
        <v>ALLERGIC REACTIONS W MCC</v>
      </c>
      <c r="C725" s="59">
        <f t="shared" si="122"/>
        <v>10</v>
      </c>
      <c r="D725" s="59">
        <f t="shared" si="123"/>
        <v>26686.62</v>
      </c>
      <c r="E725" s="59">
        <f t="shared" si="124"/>
        <v>9836.9500000000007</v>
      </c>
      <c r="F725" s="60">
        <f t="shared" si="125"/>
        <v>4.0999999999999996</v>
      </c>
      <c r="G725" s="166" t="str">
        <f t="shared" si="126"/>
        <v>A</v>
      </c>
      <c r="H725" s="98"/>
      <c r="I725" s="184" t="str">
        <f t="shared" si="127"/>
        <v>M</v>
      </c>
      <c r="J725" s="24">
        <f t="shared" si="128"/>
        <v>2.5486</v>
      </c>
      <c r="K725" s="24">
        <f t="shared" si="129"/>
        <v>1.5719000000000001</v>
      </c>
      <c r="L725" s="103">
        <f t="shared" si="130"/>
        <v>-0.9766999999999999</v>
      </c>
      <c r="M725" s="119">
        <f t="shared" si="131"/>
        <v>-0.3832300086321902</v>
      </c>
    </row>
    <row r="726" spans="1:13" x14ac:dyDescent="0.25">
      <c r="A726" s="177" t="s">
        <v>158</v>
      </c>
      <c r="B726" s="58" t="str">
        <f t="shared" si="121"/>
        <v>COMBINED ANTERIOR/POSTERIOR SPINAL FUSION W/O CC/MCC</v>
      </c>
      <c r="C726" s="59">
        <f t="shared" si="122"/>
        <v>45</v>
      </c>
      <c r="D726" s="59">
        <f t="shared" si="123"/>
        <v>84481.14</v>
      </c>
      <c r="E726" s="59">
        <f t="shared" si="124"/>
        <v>42684.42</v>
      </c>
      <c r="F726" s="60">
        <f t="shared" si="125"/>
        <v>2.2000000000000002</v>
      </c>
      <c r="G726" s="166" t="str">
        <f t="shared" si="126"/>
        <v>A</v>
      </c>
      <c r="H726" s="98"/>
      <c r="I726" s="184" t="str">
        <f t="shared" si="127"/>
        <v>A</v>
      </c>
      <c r="J726" s="24">
        <f t="shared" si="128"/>
        <v>7.9303999999999997</v>
      </c>
      <c r="K726" s="24">
        <f t="shared" si="129"/>
        <v>4.8594999999999997</v>
      </c>
      <c r="L726" s="103">
        <f t="shared" si="130"/>
        <v>-3.0709</v>
      </c>
      <c r="M726" s="119">
        <f t="shared" si="131"/>
        <v>-0.38723141329567234</v>
      </c>
    </row>
    <row r="727" spans="1:13" x14ac:dyDescent="0.25">
      <c r="A727" s="177" t="s">
        <v>411</v>
      </c>
      <c r="B727" s="58" t="str">
        <f t="shared" si="121"/>
        <v>OTITIS MEDIA &amp; URI W MCC</v>
      </c>
      <c r="C727" s="59">
        <f t="shared" si="122"/>
        <v>20</v>
      </c>
      <c r="D727" s="59">
        <f t="shared" si="123"/>
        <v>11772.37</v>
      </c>
      <c r="E727" s="59">
        <f t="shared" si="124"/>
        <v>6811.48</v>
      </c>
      <c r="F727" s="60">
        <f t="shared" si="125"/>
        <v>2</v>
      </c>
      <c r="G727" s="166" t="str">
        <f t="shared" si="126"/>
        <v>A</v>
      </c>
      <c r="H727" s="98"/>
      <c r="I727" s="184" t="str">
        <f t="shared" si="127"/>
        <v>A</v>
      </c>
      <c r="J727" s="24">
        <f t="shared" si="128"/>
        <v>1.1333</v>
      </c>
      <c r="K727" s="24">
        <f t="shared" si="129"/>
        <v>0.69350000000000001</v>
      </c>
      <c r="L727" s="103">
        <f t="shared" si="130"/>
        <v>-0.43979999999999997</v>
      </c>
      <c r="M727" s="119">
        <f t="shared" si="131"/>
        <v>-0.38807023735992235</v>
      </c>
    </row>
    <row r="728" spans="1:13" x14ac:dyDescent="0.25">
      <c r="A728" s="178" t="s">
        <v>697</v>
      </c>
      <c r="B728" s="67" t="str">
        <f t="shared" si="121"/>
        <v>OTHER INFECTIOUS &amp; PARASITIC DISEASES DIAGNOSES W CC</v>
      </c>
      <c r="C728" s="68">
        <f t="shared" si="122"/>
        <v>23</v>
      </c>
      <c r="D728" s="68">
        <f t="shared" si="123"/>
        <v>16882.689999999999</v>
      </c>
      <c r="E728" s="68">
        <f t="shared" si="124"/>
        <v>7343.74</v>
      </c>
      <c r="F728" s="69">
        <f t="shared" si="125"/>
        <v>3.1</v>
      </c>
      <c r="G728" s="167" t="str">
        <f t="shared" si="126"/>
        <v>A</v>
      </c>
      <c r="H728" s="98"/>
      <c r="I728" s="185" t="str">
        <f t="shared" si="127"/>
        <v>M</v>
      </c>
      <c r="J728" s="70">
        <f t="shared" si="128"/>
        <v>1.669</v>
      </c>
      <c r="K728" s="70">
        <f t="shared" si="129"/>
        <v>0.99439999999999995</v>
      </c>
      <c r="L728" s="104">
        <f t="shared" si="130"/>
        <v>-0.67460000000000009</v>
      </c>
      <c r="M728" s="120">
        <f t="shared" si="131"/>
        <v>-0.40419412822049133</v>
      </c>
    </row>
    <row r="729" spans="1:13" x14ac:dyDescent="0.25">
      <c r="A729" s="177" t="s">
        <v>626</v>
      </c>
      <c r="B729" s="58" t="str">
        <f t="shared" si="121"/>
        <v>VAGINAL DELIVERY W O.R. PROC EXCEPT STERIL &amp;/OR D&amp;C</v>
      </c>
      <c r="C729" s="59">
        <f t="shared" si="122"/>
        <v>14</v>
      </c>
      <c r="D729" s="59">
        <f t="shared" si="123"/>
        <v>17931.28</v>
      </c>
      <c r="E729" s="59">
        <f t="shared" si="124"/>
        <v>12325.92</v>
      </c>
      <c r="F729" s="60">
        <f t="shared" si="125"/>
        <v>2.9</v>
      </c>
      <c r="G729" s="166" t="str">
        <f t="shared" si="126"/>
        <v>A</v>
      </c>
      <c r="H729" s="98"/>
      <c r="I729" s="184" t="str">
        <f t="shared" si="127"/>
        <v>M</v>
      </c>
      <c r="J729" s="24">
        <f t="shared" si="128"/>
        <v>1.7862</v>
      </c>
      <c r="K729" s="24">
        <f t="shared" si="129"/>
        <v>1.0562</v>
      </c>
      <c r="L729" s="103">
        <f t="shared" si="130"/>
        <v>-0.73</v>
      </c>
      <c r="M729" s="119">
        <f t="shared" si="131"/>
        <v>-0.4086888366364349</v>
      </c>
    </row>
    <row r="730" spans="1:13" x14ac:dyDescent="0.25">
      <c r="A730" s="177" t="s">
        <v>661</v>
      </c>
      <c r="B730" s="58" t="str">
        <f t="shared" si="121"/>
        <v>LYMPHOMA &amp; NON-ACUTE LEUKEMIA W OTHER PROC W MCC</v>
      </c>
      <c r="C730" s="59">
        <f t="shared" si="122"/>
        <v>5</v>
      </c>
      <c r="D730" s="59">
        <f t="shared" si="123"/>
        <v>89154.57</v>
      </c>
      <c r="E730" s="59">
        <f t="shared" si="124"/>
        <v>41416.28</v>
      </c>
      <c r="F730" s="60">
        <f t="shared" si="125"/>
        <v>10.4</v>
      </c>
      <c r="G730" s="166" t="str">
        <f t="shared" si="126"/>
        <v>M</v>
      </c>
      <c r="H730" s="98"/>
      <c r="I730" s="184" t="str">
        <f t="shared" si="127"/>
        <v>M</v>
      </c>
      <c r="J730" s="24">
        <f t="shared" si="128"/>
        <v>6.6101000000000001</v>
      </c>
      <c r="K730" s="24">
        <f t="shared" si="129"/>
        <v>3.7725</v>
      </c>
      <c r="L730" s="103">
        <f t="shared" si="130"/>
        <v>-2.8376000000000001</v>
      </c>
      <c r="M730" s="119">
        <f t="shared" si="131"/>
        <v>-0.42928246168741774</v>
      </c>
    </row>
    <row r="731" spans="1:13" x14ac:dyDescent="0.25">
      <c r="A731" s="177" t="s">
        <v>1593</v>
      </c>
      <c r="B731" s="58" t="str">
        <f t="shared" si="121"/>
        <v>BACK &amp; NECK PROC EXC SPINAL FUSION W MCC OR DISC DEVICE/NEUROSTIM</v>
      </c>
      <c r="C731" s="59">
        <f t="shared" si="122"/>
        <v>11</v>
      </c>
      <c r="D731" s="59">
        <f t="shared" si="123"/>
        <v>44111.58</v>
      </c>
      <c r="E731" s="59">
        <f t="shared" si="124"/>
        <v>15422.96</v>
      </c>
      <c r="F731" s="60">
        <f t="shared" si="125"/>
        <v>1.7</v>
      </c>
      <c r="G731" s="166" t="str">
        <f t="shared" si="126"/>
        <v>A</v>
      </c>
      <c r="H731" s="98"/>
      <c r="I731" s="184" t="str">
        <f t="shared" si="127"/>
        <v>M</v>
      </c>
      <c r="J731" s="24">
        <f t="shared" si="128"/>
        <v>4.5566000000000004</v>
      </c>
      <c r="K731" s="24">
        <f t="shared" si="129"/>
        <v>2.5981999999999998</v>
      </c>
      <c r="L731" s="103">
        <f t="shared" si="130"/>
        <v>-1.9584000000000006</v>
      </c>
      <c r="M731" s="119">
        <f t="shared" si="131"/>
        <v>-0.4297941447570558</v>
      </c>
    </row>
    <row r="732" spans="1:13" x14ac:dyDescent="0.25">
      <c r="A732" s="177" t="s">
        <v>581</v>
      </c>
      <c r="B732" s="58" t="str">
        <f t="shared" si="121"/>
        <v>INGUINAL &amp; FEMORAL HERNIA PROCEDURES W MCC</v>
      </c>
      <c r="C732" s="59">
        <f t="shared" si="122"/>
        <v>10</v>
      </c>
      <c r="D732" s="59">
        <f t="shared" si="123"/>
        <v>24921.39</v>
      </c>
      <c r="E732" s="59">
        <f t="shared" si="124"/>
        <v>9694.23</v>
      </c>
      <c r="F732" s="60">
        <f t="shared" si="125"/>
        <v>2.2000000000000002</v>
      </c>
      <c r="G732" s="166" t="str">
        <f t="shared" si="126"/>
        <v>AP</v>
      </c>
      <c r="H732" s="98"/>
      <c r="I732" s="184" t="str">
        <f t="shared" si="127"/>
        <v>M</v>
      </c>
      <c r="J732" s="24">
        <f t="shared" si="128"/>
        <v>3.8757000000000001</v>
      </c>
      <c r="K732" s="24">
        <f t="shared" si="129"/>
        <v>2.1149</v>
      </c>
      <c r="L732" s="103">
        <f t="shared" si="130"/>
        <v>-1.7608000000000001</v>
      </c>
      <c r="M732" s="119">
        <f t="shared" si="131"/>
        <v>-0.45431792966431872</v>
      </c>
    </row>
    <row r="733" spans="1:13" x14ac:dyDescent="0.25">
      <c r="A733" s="178" t="s">
        <v>415</v>
      </c>
      <c r="B733" s="67" t="str">
        <f t="shared" si="121"/>
        <v>OTHER EAR, NOSE, MOUTH &amp; THROAT DIAGNOSES W/O CC/MCC</v>
      </c>
      <c r="C733" s="68">
        <f t="shared" si="122"/>
        <v>37</v>
      </c>
      <c r="D733" s="68">
        <f t="shared" si="123"/>
        <v>8789.67</v>
      </c>
      <c r="E733" s="68">
        <f t="shared" si="124"/>
        <v>5902.97</v>
      </c>
      <c r="F733" s="69">
        <f t="shared" si="125"/>
        <v>1.9</v>
      </c>
      <c r="G733" s="167" t="str">
        <f t="shared" si="126"/>
        <v>AO</v>
      </c>
      <c r="H733" s="98"/>
      <c r="I733" s="185" t="str">
        <f t="shared" si="127"/>
        <v>A</v>
      </c>
      <c r="J733" s="70">
        <f t="shared" si="128"/>
        <v>0.56879999999999997</v>
      </c>
      <c r="K733" s="70">
        <f t="shared" si="129"/>
        <v>0.3095</v>
      </c>
      <c r="L733" s="104">
        <f t="shared" si="130"/>
        <v>-0.25929999999999997</v>
      </c>
      <c r="M733" s="120">
        <f t="shared" si="131"/>
        <v>-0.45587201125175808</v>
      </c>
    </row>
    <row r="734" spans="1:13" x14ac:dyDescent="0.25">
      <c r="A734" s="177" t="s">
        <v>876</v>
      </c>
      <c r="B734" s="58" t="str">
        <f t="shared" si="121"/>
        <v>FOOT PROCEDURES W MCC</v>
      </c>
      <c r="C734" s="59">
        <f t="shared" si="122"/>
        <v>12</v>
      </c>
      <c r="D734" s="59">
        <f t="shared" si="123"/>
        <v>36067.69</v>
      </c>
      <c r="E734" s="59">
        <f t="shared" si="124"/>
        <v>19224.599999999999</v>
      </c>
      <c r="F734" s="60">
        <f t="shared" si="125"/>
        <v>5.5</v>
      </c>
      <c r="G734" s="166" t="str">
        <f t="shared" si="126"/>
        <v>A</v>
      </c>
      <c r="H734" s="98"/>
      <c r="I734" s="184" t="str">
        <f t="shared" si="127"/>
        <v>M</v>
      </c>
      <c r="J734" s="24">
        <f t="shared" si="128"/>
        <v>3.9184000000000001</v>
      </c>
      <c r="K734" s="24">
        <f t="shared" si="129"/>
        <v>2.1244000000000001</v>
      </c>
      <c r="L734" s="103">
        <f t="shared" si="130"/>
        <v>-1.794</v>
      </c>
      <c r="M734" s="119">
        <f t="shared" si="131"/>
        <v>-0.45783993466721112</v>
      </c>
    </row>
    <row r="735" spans="1:13" x14ac:dyDescent="0.25">
      <c r="A735" s="177" t="s">
        <v>855</v>
      </c>
      <c r="B735" s="58" t="str">
        <f t="shared" si="121"/>
        <v>APPENDECTOMY W COMPLICATED PRINCIPAL DIAG W MCC</v>
      </c>
      <c r="C735" s="59">
        <f t="shared" si="122"/>
        <v>12</v>
      </c>
      <c r="D735" s="59">
        <f t="shared" si="123"/>
        <v>38847.660000000003</v>
      </c>
      <c r="E735" s="59">
        <f t="shared" si="124"/>
        <v>13863.92</v>
      </c>
      <c r="F735" s="60">
        <f t="shared" si="125"/>
        <v>5.9</v>
      </c>
      <c r="G735" s="166" t="str">
        <f t="shared" si="126"/>
        <v>A</v>
      </c>
      <c r="H735" s="98"/>
      <c r="I735" s="184" t="str">
        <f t="shared" si="127"/>
        <v>M</v>
      </c>
      <c r="J735" s="24">
        <f t="shared" si="128"/>
        <v>4.3541999999999996</v>
      </c>
      <c r="K735" s="24">
        <f t="shared" si="129"/>
        <v>2.2881</v>
      </c>
      <c r="L735" s="103">
        <f t="shared" si="130"/>
        <v>-2.0660999999999996</v>
      </c>
      <c r="M735" s="119">
        <f t="shared" si="131"/>
        <v>-0.47450737219236594</v>
      </c>
    </row>
    <row r="736" spans="1:13" x14ac:dyDescent="0.25">
      <c r="A736" s="177" t="s">
        <v>655</v>
      </c>
      <c r="B736" s="58" t="str">
        <f t="shared" si="121"/>
        <v>RETICULOENDOTHELIAL &amp; IMMUNITY DISORDERS W MCC</v>
      </c>
      <c r="C736" s="59">
        <f t="shared" si="122"/>
        <v>9</v>
      </c>
      <c r="D736" s="59">
        <f t="shared" si="123"/>
        <v>38047.58</v>
      </c>
      <c r="E736" s="59">
        <f t="shared" si="124"/>
        <v>18807.849999999999</v>
      </c>
      <c r="F736" s="60">
        <f t="shared" si="125"/>
        <v>4.5</v>
      </c>
      <c r="G736" s="166" t="str">
        <f t="shared" si="126"/>
        <v>M</v>
      </c>
      <c r="H736" s="98"/>
      <c r="I736" s="184" t="str">
        <f t="shared" si="127"/>
        <v>M</v>
      </c>
      <c r="J736" s="24">
        <f t="shared" si="128"/>
        <v>2.7645</v>
      </c>
      <c r="K736" s="24">
        <f t="shared" si="129"/>
        <v>1.4443999999999999</v>
      </c>
      <c r="L736" s="103">
        <f t="shared" si="130"/>
        <v>-1.3201000000000001</v>
      </c>
      <c r="M736" s="119">
        <f t="shared" si="131"/>
        <v>-0.47751853861457771</v>
      </c>
    </row>
    <row r="737" spans="1:13" x14ac:dyDescent="0.25">
      <c r="A737" s="177" t="s">
        <v>582</v>
      </c>
      <c r="B737" s="58" t="str">
        <f t="shared" si="121"/>
        <v>INGUINAL &amp; FEMORAL HERNIA PROCEDURES W CC</v>
      </c>
      <c r="C737" s="59">
        <f t="shared" si="122"/>
        <v>7</v>
      </c>
      <c r="D737" s="59">
        <f t="shared" si="123"/>
        <v>20888.07</v>
      </c>
      <c r="E737" s="59">
        <f t="shared" si="124"/>
        <v>8534.56</v>
      </c>
      <c r="F737" s="60">
        <f t="shared" si="125"/>
        <v>3.4</v>
      </c>
      <c r="G737" s="166" t="str">
        <f t="shared" si="126"/>
        <v>MP</v>
      </c>
      <c r="H737" s="98"/>
      <c r="I737" s="184" t="str">
        <f t="shared" si="127"/>
        <v>M</v>
      </c>
      <c r="J737" s="24">
        <f t="shared" si="128"/>
        <v>2.3460000000000001</v>
      </c>
      <c r="K737" s="24">
        <f t="shared" si="129"/>
        <v>1.2245999999999999</v>
      </c>
      <c r="L737" s="103">
        <f t="shared" si="130"/>
        <v>-1.1214000000000002</v>
      </c>
      <c r="M737" s="119">
        <f t="shared" si="131"/>
        <v>-0.4780051150895141</v>
      </c>
    </row>
    <row r="738" spans="1:13" x14ac:dyDescent="0.25">
      <c r="A738" s="178" t="s">
        <v>414</v>
      </c>
      <c r="B738" s="67" t="str">
        <f t="shared" si="121"/>
        <v>OTHER EAR, NOSE, MOUTH &amp; THROAT DIAGNOSES W CC</v>
      </c>
      <c r="C738" s="68">
        <f t="shared" si="122"/>
        <v>38</v>
      </c>
      <c r="D738" s="68">
        <f t="shared" si="123"/>
        <v>16471.78</v>
      </c>
      <c r="E738" s="68">
        <f t="shared" si="124"/>
        <v>9595.7800000000007</v>
      </c>
      <c r="F738" s="69">
        <f t="shared" si="125"/>
        <v>2.2999999999999998</v>
      </c>
      <c r="G738" s="167" t="str">
        <f t="shared" si="126"/>
        <v>AO</v>
      </c>
      <c r="H738" s="98"/>
      <c r="I738" s="185" t="str">
        <f t="shared" si="127"/>
        <v>A</v>
      </c>
      <c r="J738" s="70">
        <f t="shared" si="128"/>
        <v>0.84830000000000005</v>
      </c>
      <c r="K738" s="70">
        <f t="shared" si="129"/>
        <v>0.43690000000000001</v>
      </c>
      <c r="L738" s="104">
        <f t="shared" si="130"/>
        <v>-0.41140000000000004</v>
      </c>
      <c r="M738" s="120">
        <f t="shared" si="131"/>
        <v>-0.48496993987975956</v>
      </c>
    </row>
    <row r="739" spans="1:13" x14ac:dyDescent="0.25">
      <c r="A739" s="177" t="s">
        <v>388</v>
      </c>
      <c r="B739" s="58" t="str">
        <f t="shared" si="121"/>
        <v>ACUTE MAJOR EYE INFECTIONS W/O CC/MCC</v>
      </c>
      <c r="C739" s="59">
        <f t="shared" si="122"/>
        <v>5</v>
      </c>
      <c r="D739" s="59">
        <f t="shared" si="123"/>
        <v>8506.93</v>
      </c>
      <c r="E739" s="59">
        <f t="shared" si="124"/>
        <v>4998.2299999999996</v>
      </c>
      <c r="F739" s="60">
        <f t="shared" si="125"/>
        <v>3.2</v>
      </c>
      <c r="G739" s="166" t="str">
        <f t="shared" si="126"/>
        <v>MP</v>
      </c>
      <c r="H739" s="98"/>
      <c r="I739" s="184" t="str">
        <f t="shared" si="127"/>
        <v>M</v>
      </c>
      <c r="J739" s="24">
        <f t="shared" si="128"/>
        <v>1.2030000000000001</v>
      </c>
      <c r="K739" s="24">
        <f t="shared" si="129"/>
        <v>0.61799999999999999</v>
      </c>
      <c r="L739" s="103">
        <f t="shared" si="130"/>
        <v>-0.58500000000000008</v>
      </c>
      <c r="M739" s="119">
        <f t="shared" si="131"/>
        <v>-0.486284289276808</v>
      </c>
    </row>
    <row r="740" spans="1:13" x14ac:dyDescent="0.25">
      <c r="A740" s="177" t="s">
        <v>384</v>
      </c>
      <c r="B740" s="58" t="str">
        <f t="shared" si="121"/>
        <v>INTRAOCULAR PROCEDURES W/O CC/MCC</v>
      </c>
      <c r="C740" s="59">
        <f t="shared" si="122"/>
        <v>6</v>
      </c>
      <c r="D740" s="59">
        <f t="shared" si="123"/>
        <v>21824.75</v>
      </c>
      <c r="E740" s="59">
        <f t="shared" si="124"/>
        <v>7012.86</v>
      </c>
      <c r="F740" s="60">
        <f t="shared" si="125"/>
        <v>2.2999999999999998</v>
      </c>
      <c r="G740" s="166" t="str">
        <f t="shared" si="126"/>
        <v>MO</v>
      </c>
      <c r="H740" s="98"/>
      <c r="I740" s="184" t="str">
        <f t="shared" si="127"/>
        <v>M</v>
      </c>
      <c r="J740" s="24">
        <f t="shared" si="128"/>
        <v>1.5721000000000001</v>
      </c>
      <c r="K740" s="24">
        <f t="shared" si="129"/>
        <v>0.77090000000000003</v>
      </c>
      <c r="L740" s="103">
        <f t="shared" si="130"/>
        <v>-0.80120000000000002</v>
      </c>
      <c r="M740" s="119">
        <f t="shared" si="131"/>
        <v>-0.50963679155270025</v>
      </c>
    </row>
    <row r="741" spans="1:13" x14ac:dyDescent="0.25">
      <c r="A741" s="177" t="s">
        <v>833</v>
      </c>
      <c r="B741" s="58" t="str">
        <f t="shared" si="121"/>
        <v>FRACTURES OF FEMUR W/O MCC</v>
      </c>
      <c r="C741" s="59">
        <f t="shared" si="122"/>
        <v>24</v>
      </c>
      <c r="D741" s="59">
        <f t="shared" si="123"/>
        <v>9952.25</v>
      </c>
      <c r="E741" s="59">
        <f t="shared" si="124"/>
        <v>5356.31</v>
      </c>
      <c r="F741" s="60">
        <f t="shared" si="125"/>
        <v>1.2</v>
      </c>
      <c r="G741" s="166" t="str">
        <f t="shared" si="126"/>
        <v>A</v>
      </c>
      <c r="H741" s="98"/>
      <c r="I741" s="184" t="str">
        <f t="shared" si="127"/>
        <v>M</v>
      </c>
      <c r="J741" s="24">
        <f t="shared" si="128"/>
        <v>1.1987000000000001</v>
      </c>
      <c r="K741" s="24">
        <f t="shared" si="129"/>
        <v>0.58630000000000004</v>
      </c>
      <c r="L741" s="103">
        <f t="shared" si="130"/>
        <v>-0.61240000000000006</v>
      </c>
      <c r="M741" s="119">
        <f t="shared" si="131"/>
        <v>-0.51088679402686243</v>
      </c>
    </row>
    <row r="742" spans="1:13" x14ac:dyDescent="0.25">
      <c r="A742" s="177" t="s">
        <v>791</v>
      </c>
      <c r="B742" s="58" t="str">
        <f t="shared" si="121"/>
        <v>CARDIAC PACEMAKER DEVICE REPLACEMENT W MCC</v>
      </c>
      <c r="C742" s="59">
        <f t="shared" si="122"/>
        <v>3</v>
      </c>
      <c r="D742" s="59">
        <f t="shared" si="123"/>
        <v>40070.31</v>
      </c>
      <c r="E742" s="59">
        <f t="shared" si="124"/>
        <v>4212.3</v>
      </c>
      <c r="F742" s="60">
        <f t="shared" si="125"/>
        <v>4.5999999999999996</v>
      </c>
      <c r="G742" s="166" t="str">
        <f t="shared" si="126"/>
        <v>A</v>
      </c>
      <c r="H742" s="98"/>
      <c r="I742" s="184" t="str">
        <f t="shared" si="127"/>
        <v>M</v>
      </c>
      <c r="J742" s="24">
        <f t="shared" si="128"/>
        <v>4.8547000000000002</v>
      </c>
      <c r="K742" s="24">
        <f t="shared" si="129"/>
        <v>2.3601999999999999</v>
      </c>
      <c r="L742" s="103">
        <f t="shared" si="130"/>
        <v>-2.4945000000000004</v>
      </c>
      <c r="M742" s="119">
        <f t="shared" si="131"/>
        <v>-0.51383195666055581</v>
      </c>
    </row>
    <row r="743" spans="1:13" x14ac:dyDescent="0.25">
      <c r="A743" s="178" t="s">
        <v>671</v>
      </c>
      <c r="B743" s="67" t="str">
        <f t="shared" si="121"/>
        <v>ACUTE LEUKEMIA W/O MAJOR O.R. PROCEDURE W/O CC/MCC</v>
      </c>
      <c r="C743" s="68">
        <f t="shared" si="122"/>
        <v>11</v>
      </c>
      <c r="D743" s="68">
        <f t="shared" si="123"/>
        <v>16996.55</v>
      </c>
      <c r="E743" s="68">
        <f t="shared" si="124"/>
        <v>12447.11</v>
      </c>
      <c r="F743" s="69">
        <f t="shared" si="125"/>
        <v>2.2999999999999998</v>
      </c>
      <c r="G743" s="167" t="str">
        <f t="shared" si="126"/>
        <v>A</v>
      </c>
      <c r="H743" s="98"/>
      <c r="I743" s="185" t="str">
        <f t="shared" si="127"/>
        <v>M</v>
      </c>
      <c r="J743" s="70">
        <f t="shared" si="128"/>
        <v>2.1688000000000001</v>
      </c>
      <c r="K743" s="70">
        <f t="shared" si="129"/>
        <v>1.0011000000000001</v>
      </c>
      <c r="L743" s="104">
        <f t="shared" si="130"/>
        <v>-1.1677</v>
      </c>
      <c r="M743" s="120">
        <f t="shared" si="131"/>
        <v>-0.53840833640722974</v>
      </c>
    </row>
    <row r="744" spans="1:13" x14ac:dyDescent="0.25">
      <c r="A744" s="177" t="s">
        <v>583</v>
      </c>
      <c r="B744" s="58" t="str">
        <f t="shared" si="121"/>
        <v>INGUINAL &amp; FEMORAL HERNIA PROCEDURES W/O CC/MCC</v>
      </c>
      <c r="C744" s="59">
        <f t="shared" si="122"/>
        <v>17</v>
      </c>
      <c r="D744" s="59">
        <f t="shared" si="123"/>
        <v>12173.36</v>
      </c>
      <c r="E744" s="59">
        <f t="shared" si="124"/>
        <v>6406.03</v>
      </c>
      <c r="F744" s="60">
        <f t="shared" si="125"/>
        <v>1.2</v>
      </c>
      <c r="G744" s="166" t="str">
        <f t="shared" si="126"/>
        <v>A</v>
      </c>
      <c r="H744" s="98"/>
      <c r="I744" s="184" t="str">
        <f t="shared" si="127"/>
        <v>M</v>
      </c>
      <c r="J744" s="24">
        <f t="shared" si="128"/>
        <v>1.6343000000000001</v>
      </c>
      <c r="K744" s="24">
        <f t="shared" si="129"/>
        <v>0.71699999999999997</v>
      </c>
      <c r="L744" s="103">
        <f t="shared" si="130"/>
        <v>-0.91730000000000012</v>
      </c>
      <c r="M744" s="119">
        <f t="shared" si="131"/>
        <v>-0.56128005874074527</v>
      </c>
    </row>
    <row r="745" spans="1:13" x14ac:dyDescent="0.25">
      <c r="A745" s="177" t="s">
        <v>792</v>
      </c>
      <c r="B745" s="58" t="str">
        <f t="shared" si="121"/>
        <v>CARDIAC PACEMAKER DEVICE REPLACEMENT W/O MCC</v>
      </c>
      <c r="C745" s="59">
        <f t="shared" si="122"/>
        <v>8</v>
      </c>
      <c r="D745" s="59">
        <f t="shared" si="123"/>
        <v>23092.49</v>
      </c>
      <c r="E745" s="59">
        <f t="shared" si="124"/>
        <v>2053.77</v>
      </c>
      <c r="F745" s="60">
        <f t="shared" si="125"/>
        <v>2</v>
      </c>
      <c r="G745" s="166" t="str">
        <f t="shared" si="126"/>
        <v>A</v>
      </c>
      <c r="H745" s="98"/>
      <c r="I745" s="184" t="str">
        <f t="shared" si="127"/>
        <v>M</v>
      </c>
      <c r="J745" s="24">
        <f t="shared" si="128"/>
        <v>3.2875000000000001</v>
      </c>
      <c r="K745" s="24">
        <f t="shared" si="129"/>
        <v>1.3601000000000001</v>
      </c>
      <c r="L745" s="103">
        <f t="shared" si="130"/>
        <v>-1.9274</v>
      </c>
      <c r="M745" s="119">
        <f t="shared" si="131"/>
        <v>-0.58628136882129278</v>
      </c>
    </row>
    <row r="746" spans="1:13" x14ac:dyDescent="0.25">
      <c r="A746" s="177" t="s">
        <v>277</v>
      </c>
      <c r="B746" s="58" t="str">
        <f t="shared" si="121"/>
        <v>THYROID, PARATHYROID &amp; THYROGLOSSAL PROCEDURES W MCC</v>
      </c>
      <c r="C746" s="59">
        <f t="shared" si="122"/>
        <v>3</v>
      </c>
      <c r="D746" s="59">
        <f t="shared" si="123"/>
        <v>29248.29</v>
      </c>
      <c r="E746" s="59">
        <f t="shared" si="124"/>
        <v>2132.4</v>
      </c>
      <c r="F746" s="60">
        <f t="shared" si="125"/>
        <v>3.2</v>
      </c>
      <c r="G746" s="166" t="str">
        <f t="shared" si="126"/>
        <v>A</v>
      </c>
      <c r="H746" s="98"/>
      <c r="I746" s="184" t="str">
        <f t="shared" si="127"/>
        <v>M</v>
      </c>
      <c r="J746" s="24">
        <f t="shared" si="128"/>
        <v>4.2343999999999999</v>
      </c>
      <c r="K746" s="24">
        <f t="shared" si="129"/>
        <v>1.7228000000000001</v>
      </c>
      <c r="L746" s="103">
        <f t="shared" si="130"/>
        <v>-2.5115999999999996</v>
      </c>
      <c r="M746" s="119">
        <f t="shared" si="131"/>
        <v>-0.59314188550916291</v>
      </c>
    </row>
    <row r="747" spans="1:13" x14ac:dyDescent="0.25">
      <c r="A747" s="177" t="s">
        <v>459</v>
      </c>
      <c r="B747" s="58" t="str">
        <f t="shared" si="121"/>
        <v>OTHER HEART ASSIST SYSTEM IMPLANT</v>
      </c>
      <c r="C747" s="59">
        <f t="shared" si="122"/>
        <v>11</v>
      </c>
      <c r="D747" s="59">
        <f t="shared" si="123"/>
        <v>150067.67000000001</v>
      </c>
      <c r="E747" s="59">
        <f t="shared" si="124"/>
        <v>78699.350000000006</v>
      </c>
      <c r="F747" s="60">
        <f t="shared" si="125"/>
        <v>4.2</v>
      </c>
      <c r="G747" s="166" t="str">
        <f t="shared" si="126"/>
        <v>A</v>
      </c>
      <c r="H747" s="98"/>
      <c r="I747" s="184" t="str">
        <f t="shared" si="127"/>
        <v>M</v>
      </c>
      <c r="J747" s="24">
        <f t="shared" si="128"/>
        <v>20.298100000000002</v>
      </c>
      <c r="K747" s="24">
        <f t="shared" si="129"/>
        <v>7.9615999999999998</v>
      </c>
      <c r="L747" s="103">
        <f t="shared" si="130"/>
        <v>-12.336500000000001</v>
      </c>
      <c r="M747" s="119">
        <f t="shared" si="131"/>
        <v>-0.60776624413122415</v>
      </c>
    </row>
    <row r="748" spans="1:13" x14ac:dyDescent="0.25">
      <c r="A748" s="178" t="s">
        <v>373</v>
      </c>
      <c r="B748" s="67" t="str">
        <f t="shared" si="121"/>
        <v>NON-BACTERIAL INFECT OF NERVOUS SYS EXC VIRAL MENINGITIS W CC</v>
      </c>
      <c r="C748" s="68">
        <f t="shared" si="122"/>
        <v>12</v>
      </c>
      <c r="D748" s="68">
        <f t="shared" si="123"/>
        <v>18858.63</v>
      </c>
      <c r="E748" s="68">
        <f t="shared" si="124"/>
        <v>10801.7</v>
      </c>
      <c r="F748" s="69">
        <f t="shared" si="125"/>
        <v>3.3</v>
      </c>
      <c r="G748" s="167" t="str">
        <f t="shared" si="126"/>
        <v>A</v>
      </c>
      <c r="H748" s="98"/>
      <c r="I748" s="185" t="str">
        <f t="shared" si="127"/>
        <v>M</v>
      </c>
      <c r="J748" s="70">
        <f t="shared" si="128"/>
        <v>2.9514</v>
      </c>
      <c r="K748" s="70">
        <f t="shared" si="129"/>
        <v>1.1107</v>
      </c>
      <c r="L748" s="104">
        <f t="shared" si="130"/>
        <v>-1.8407</v>
      </c>
      <c r="M748" s="120">
        <f t="shared" si="131"/>
        <v>-0.62367012265365585</v>
      </c>
    </row>
    <row r="749" spans="1:13" x14ac:dyDescent="0.25">
      <c r="A749" s="177" t="s">
        <v>274</v>
      </c>
      <c r="B749" s="58" t="str">
        <f t="shared" si="121"/>
        <v>SKIN GRAFTS &amp; WOUND DEBRID FOR ENDOC, NUTRIT &amp; METAB DIS W MCC</v>
      </c>
      <c r="C749" s="59">
        <f t="shared" si="122"/>
        <v>11</v>
      </c>
      <c r="D749" s="59">
        <f t="shared" si="123"/>
        <v>34859.71</v>
      </c>
      <c r="E749" s="59">
        <f t="shared" si="124"/>
        <v>12201.74</v>
      </c>
      <c r="F749" s="60">
        <f t="shared" si="125"/>
        <v>7</v>
      </c>
      <c r="G749" s="166" t="str">
        <f t="shared" si="126"/>
        <v>A</v>
      </c>
      <c r="H749" s="98"/>
      <c r="I749" s="184" t="str">
        <f t="shared" si="127"/>
        <v>M</v>
      </c>
      <c r="J749" s="24">
        <f t="shared" si="128"/>
        <v>5.6896000000000004</v>
      </c>
      <c r="K749" s="24">
        <f t="shared" si="129"/>
        <v>2.0533000000000001</v>
      </c>
      <c r="L749" s="103">
        <f t="shared" si="130"/>
        <v>-3.6363000000000003</v>
      </c>
      <c r="M749" s="119">
        <f t="shared" si="131"/>
        <v>-0.63911347019122611</v>
      </c>
    </row>
    <row r="750" spans="1:13" x14ac:dyDescent="0.25">
      <c r="A750" s="177" t="s">
        <v>680</v>
      </c>
      <c r="B750" s="58" t="str">
        <f t="shared" si="121"/>
        <v>OTHER MYELOPROLIF DIS OR POORLY DIFF NEOPL DIAG W/O CC/MCC</v>
      </c>
      <c r="C750" s="59">
        <f t="shared" si="122"/>
        <v>4</v>
      </c>
      <c r="D750" s="59">
        <f t="shared" si="123"/>
        <v>8046.99</v>
      </c>
      <c r="E750" s="59">
        <f t="shared" si="124"/>
        <v>412.99</v>
      </c>
      <c r="F750" s="60">
        <f t="shared" si="125"/>
        <v>1</v>
      </c>
      <c r="G750" s="166" t="str">
        <f t="shared" si="126"/>
        <v>A</v>
      </c>
      <c r="H750" s="98"/>
      <c r="I750" s="184" t="str">
        <f t="shared" si="127"/>
        <v>M</v>
      </c>
      <c r="J750" s="24">
        <f t="shared" si="128"/>
        <v>1.421</v>
      </c>
      <c r="K750" s="24">
        <f t="shared" si="129"/>
        <v>0.47399999999999998</v>
      </c>
      <c r="L750" s="103">
        <f t="shared" si="130"/>
        <v>-0.94700000000000006</v>
      </c>
      <c r="M750" s="119">
        <f t="shared" si="131"/>
        <v>-0.66643209007741033</v>
      </c>
    </row>
    <row r="751" spans="1:13" x14ac:dyDescent="0.25">
      <c r="A751" s="177" t="s">
        <v>706</v>
      </c>
      <c r="B751" s="58" t="str">
        <f t="shared" si="121"/>
        <v>DISORDERS OF PERSONALITY &amp; IMPULSE CONTROL</v>
      </c>
      <c r="C751" s="59">
        <f t="shared" si="122"/>
        <v>19</v>
      </c>
      <c r="D751" s="59">
        <f t="shared" si="123"/>
        <v>9876.9599999999991</v>
      </c>
      <c r="E751" s="59">
        <f t="shared" si="124"/>
        <v>4889.09</v>
      </c>
      <c r="F751" s="60">
        <f t="shared" si="125"/>
        <v>4.2</v>
      </c>
      <c r="G751" s="166" t="str">
        <f t="shared" si="126"/>
        <v>A</v>
      </c>
      <c r="H751" s="98"/>
      <c r="I751" s="184" t="str">
        <f t="shared" si="127"/>
        <v>M</v>
      </c>
      <c r="J751" s="24">
        <f t="shared" si="128"/>
        <v>1.8540000000000001</v>
      </c>
      <c r="K751" s="24">
        <f t="shared" si="129"/>
        <v>0.58179999999999998</v>
      </c>
      <c r="L751" s="103">
        <f t="shared" si="130"/>
        <v>-1.2722000000000002</v>
      </c>
      <c r="M751" s="119">
        <f t="shared" si="131"/>
        <v>-0.68619201725997847</v>
      </c>
    </row>
    <row r="752" spans="1:13" x14ac:dyDescent="0.25">
      <c r="A752" s="177" t="s">
        <v>709</v>
      </c>
      <c r="B752" s="58" t="str">
        <f t="shared" si="121"/>
        <v>BEHAVIORAL &amp; DEVELOPMENTAL DISORDERS</v>
      </c>
      <c r="C752" s="59">
        <f t="shared" si="122"/>
        <v>60</v>
      </c>
      <c r="D752" s="59">
        <f t="shared" si="123"/>
        <v>8580.4699999999993</v>
      </c>
      <c r="E752" s="59">
        <f t="shared" si="124"/>
        <v>3237.42</v>
      </c>
      <c r="F752" s="60">
        <f t="shared" si="125"/>
        <v>4.5999999999999996</v>
      </c>
      <c r="G752" s="166" t="str">
        <f t="shared" si="126"/>
        <v>A</v>
      </c>
      <c r="H752" s="98"/>
      <c r="I752" s="184" t="str">
        <f t="shared" si="127"/>
        <v>M</v>
      </c>
      <c r="J752" s="24">
        <f t="shared" si="128"/>
        <v>1.6813</v>
      </c>
      <c r="K752" s="24">
        <f t="shared" si="129"/>
        <v>0.50529999999999997</v>
      </c>
      <c r="L752" s="103">
        <f t="shared" si="130"/>
        <v>-1.1760000000000002</v>
      </c>
      <c r="M752" s="119">
        <f t="shared" si="131"/>
        <v>-0.69945875215606979</v>
      </c>
    </row>
    <row r="753" spans="1:13" x14ac:dyDescent="0.25">
      <c r="A753" s="178" t="s">
        <v>741</v>
      </c>
      <c r="B753" s="67" t="str">
        <f t="shared" si="121"/>
        <v>EXTENSIVE BURNS OR FULL THICKNESS BURNS W MV &gt;96 HRS W/O SKIN GRAFT</v>
      </c>
      <c r="C753" s="68">
        <f t="shared" si="122"/>
        <v>0</v>
      </c>
      <c r="D753" s="68">
        <f t="shared" si="123"/>
        <v>0</v>
      </c>
      <c r="E753" s="68">
        <f t="shared" si="124"/>
        <v>0</v>
      </c>
      <c r="F753" s="69">
        <f t="shared" si="125"/>
        <v>2.6</v>
      </c>
      <c r="G753" s="167" t="str">
        <f t="shared" si="126"/>
        <v>M</v>
      </c>
      <c r="H753" s="98"/>
      <c r="I753" s="185" t="str">
        <f t="shared" si="127"/>
        <v>M</v>
      </c>
      <c r="J753" s="70">
        <f t="shared" si="128"/>
        <v>5.1289999999999996</v>
      </c>
      <c r="K753" s="70">
        <f t="shared" si="129"/>
        <v>1.0273000000000001</v>
      </c>
      <c r="L753" s="104">
        <f t="shared" si="130"/>
        <v>-4.1016999999999992</v>
      </c>
      <c r="M753" s="120">
        <f t="shared" si="131"/>
        <v>-0.79970754533047372</v>
      </c>
    </row>
  </sheetData>
  <sortState ref="A9:M764">
    <sortCondition descending="1" ref="M9:M764"/>
    <sortCondition ref="A9:A764"/>
  </sortState>
  <phoneticPr fontId="6" type="noConversion"/>
  <pageMargins left="0.25" right="0.25" top="0.75" bottom="0.75" header="0.3" footer="0.3"/>
  <pageSetup scale="61" fitToHeight="0" orientation="portrait" r:id="rId1"/>
  <headerFooter scaleWithDoc="0" alignWithMargins="0">
    <oddHeader>&amp;RExhibit 8B
(page &amp;P of &amp;N)</oddHeader>
    <oddFooter>&amp;LMyers and Stauffer LC&amp;C&amp;F [&amp;A]&amp;R&amp;D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pageSetUpPr fitToPage="1"/>
  </sheetPr>
  <dimension ref="A1:Y754"/>
  <sheetViews>
    <sheetView zoomScaleNormal="100" workbookViewId="0">
      <pane ySplit="8" topLeftCell="A9" activePane="bottomLeft" state="frozen"/>
      <selection pane="bottomLeft" activeCell="A8" sqref="A8"/>
    </sheetView>
  </sheetViews>
  <sheetFormatPr defaultRowHeight="13.2" x14ac:dyDescent="0.25"/>
  <cols>
    <col min="1" max="1" width="5" style="1" customWidth="1"/>
    <col min="2" max="2" width="7" style="1" customWidth="1"/>
    <col min="3" max="3" width="64.21875" style="1" customWidth="1"/>
    <col min="4" max="4" width="9.88671875" style="4" customWidth="1"/>
    <col min="5" max="6" width="9.88671875" style="7" customWidth="1"/>
    <col min="7" max="7" width="1.6640625" style="1" customWidth="1"/>
    <col min="8" max="8" width="9.88671875" style="1" customWidth="1"/>
    <col min="9" max="9" width="9.88671875" style="9" customWidth="1"/>
    <col min="10" max="10" width="13.109375" style="9" bestFit="1" customWidth="1"/>
    <col min="11" max="11" width="1.6640625" style="1" customWidth="1"/>
    <col min="12" max="13" width="11.33203125" style="9" customWidth="1"/>
    <col min="14" max="14" width="11.33203125" style="3" customWidth="1"/>
  </cols>
  <sheetData>
    <row r="1" spans="1:25" ht="21" x14ac:dyDescent="0.4">
      <c r="A1" s="40" t="s">
        <v>1582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</row>
    <row r="2" spans="1:25" ht="15.6" x14ac:dyDescent="0.3">
      <c r="A2" s="41" t="s">
        <v>1734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25" s="30" customFormat="1" x14ac:dyDescent="0.25">
      <c r="A3" s="57" t="s">
        <v>1739</v>
      </c>
      <c r="B3" s="57"/>
      <c r="C3" s="57"/>
      <c r="D3" s="57"/>
      <c r="E3" s="57"/>
      <c r="F3" s="57"/>
      <c r="I3" s="57"/>
      <c r="J3" s="57"/>
      <c r="L3" s="57"/>
      <c r="M3" s="57"/>
      <c r="N3" s="57"/>
    </row>
    <row r="4" spans="1:25" s="30" customFormat="1" x14ac:dyDescent="0.25">
      <c r="A4" s="42" t="s">
        <v>151</v>
      </c>
      <c r="B4" s="42"/>
      <c r="C4" s="42"/>
      <c r="D4" s="136" t="s">
        <v>1539</v>
      </c>
      <c r="E4" s="137"/>
      <c r="F4" s="138"/>
      <c r="I4" s="42"/>
      <c r="J4" s="42"/>
      <c r="L4" s="42"/>
      <c r="M4" s="42"/>
      <c r="N4" s="42"/>
    </row>
    <row r="5" spans="1:25" s="30" customFormat="1" x14ac:dyDescent="0.25">
      <c r="A5" s="34"/>
      <c r="B5" s="34"/>
      <c r="C5" s="34"/>
      <c r="D5" s="139" t="s">
        <v>1540</v>
      </c>
      <c r="E5" s="140"/>
      <c r="F5" s="141"/>
      <c r="L5" s="35"/>
      <c r="M5" s="35"/>
      <c r="N5" s="35"/>
    </row>
    <row r="6" spans="1:25" x14ac:dyDescent="0.25">
      <c r="A6" s="126" t="s">
        <v>1740</v>
      </c>
      <c r="B6" s="33"/>
      <c r="C6" s="16"/>
      <c r="D6"/>
      <c r="E6"/>
      <c r="F6"/>
      <c r="G6"/>
      <c r="H6"/>
      <c r="I6"/>
      <c r="J6"/>
      <c r="K6"/>
      <c r="L6" s="151" t="s">
        <v>1714</v>
      </c>
      <c r="M6" s="152"/>
      <c r="N6" s="153"/>
    </row>
    <row r="7" spans="1:25" ht="39.6" x14ac:dyDescent="0.25">
      <c r="A7" s="19" t="s">
        <v>75</v>
      </c>
      <c r="B7" s="148" t="s">
        <v>1573</v>
      </c>
      <c r="C7" s="148" t="s">
        <v>77</v>
      </c>
      <c r="D7" s="127" t="s">
        <v>1700</v>
      </c>
      <c r="E7" s="127" t="s">
        <v>1639</v>
      </c>
      <c r="F7" s="127" t="s">
        <v>1735</v>
      </c>
      <c r="G7" s="128"/>
      <c r="H7" s="127" t="s">
        <v>1640</v>
      </c>
      <c r="I7" s="127" t="s">
        <v>1736</v>
      </c>
      <c r="J7" s="127" t="s">
        <v>1709</v>
      </c>
      <c r="K7" s="128"/>
      <c r="L7" s="127" t="s">
        <v>1710</v>
      </c>
      <c r="M7" s="127" t="s">
        <v>2503</v>
      </c>
      <c r="N7" s="97" t="s">
        <v>253</v>
      </c>
    </row>
    <row r="8" spans="1:25" s="81" customFormat="1" x14ac:dyDescent="0.25">
      <c r="A8" s="192" t="s">
        <v>196</v>
      </c>
      <c r="B8" s="193" t="s">
        <v>1636</v>
      </c>
      <c r="C8" s="193" t="s">
        <v>198</v>
      </c>
      <c r="D8" s="209" t="s">
        <v>317</v>
      </c>
      <c r="E8" s="193" t="s">
        <v>1637</v>
      </c>
      <c r="F8" s="211" t="s">
        <v>1638</v>
      </c>
      <c r="G8" s="98"/>
      <c r="H8" s="212" t="s">
        <v>1641</v>
      </c>
      <c r="I8" s="204" t="s">
        <v>1642</v>
      </c>
      <c r="J8" s="213" t="s">
        <v>1711</v>
      </c>
      <c r="K8" s="98"/>
      <c r="L8" s="214" t="s">
        <v>1712</v>
      </c>
      <c r="M8" s="204" t="s">
        <v>1713</v>
      </c>
      <c r="N8" s="215" t="s">
        <v>1701</v>
      </c>
    </row>
    <row r="9" spans="1:25" x14ac:dyDescent="0.25">
      <c r="A9" s="172" t="s">
        <v>685</v>
      </c>
      <c r="B9" s="125" t="str">
        <f t="shared" ref="B9:B54" si="0">VLOOKUP($A9, Data_Tab, 2, FALSE)</f>
        <v>18</v>
      </c>
      <c r="C9" s="61" t="str">
        <f t="shared" ref="C9:C54" si="1">VLOOKUP($A9, DRG_Tab, 2, FALSE)</f>
        <v>INFECTIOUS &amp; PARASITIC DISEASES W O.R. PROCEDURE W MCC</v>
      </c>
      <c r="D9" s="123">
        <f t="shared" ref="D9:D54" si="2">VLOOKUP($A9, DRG_Tab, 9, FALSE)</f>
        <v>572</v>
      </c>
      <c r="E9" s="118" t="str">
        <f t="shared" ref="E9:E54" si="3">IFERROR(VLOOKUP($A9, Previous_Update, 5, FALSE),"")</f>
        <v>A</v>
      </c>
      <c r="F9" s="162" t="str">
        <f t="shared" ref="F9:F54" si="4">VLOOKUP($A9, DRG_Tab, 18, FALSE)</f>
        <v>A</v>
      </c>
      <c r="G9" s="98"/>
      <c r="H9" s="180">
        <f t="shared" ref="H9:H54" si="5">IFERROR(VLOOKUP($A9, Previous_Update, 4, FALSE),"")</f>
        <v>5.3926999999999996</v>
      </c>
      <c r="I9" s="51">
        <f t="shared" ref="I9:I54" si="6">VLOOKUP($A9, DRG_Tab, 22, FALSE)</f>
        <v>5.7727000000000004</v>
      </c>
      <c r="J9" s="164">
        <f t="shared" ref="J9:J54" si="7">(I9 - H9) / H9</f>
        <v>7.0465629462050705E-2</v>
      </c>
      <c r="K9" s="98"/>
      <c r="L9" s="182">
        <f>$D9 * H9</f>
        <v>3084.6243999999997</v>
      </c>
      <c r="M9" s="124">
        <f t="shared" ref="M9:M54" si="8">$D9 * I9</f>
        <v>3301.9844000000003</v>
      </c>
      <c r="N9" s="149">
        <f>M9 - L9</f>
        <v>217.36000000000058</v>
      </c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x14ac:dyDescent="0.25">
      <c r="A10" s="179" t="s">
        <v>699</v>
      </c>
      <c r="B10" s="125" t="str">
        <f t="shared" si="0"/>
        <v>18</v>
      </c>
      <c r="C10" s="61" t="str">
        <f t="shared" si="1"/>
        <v>SEPTICEMIA OR SEVERE SEPSIS W MV &gt;96 HOURS OR PERIPHERAL EXTRACORPOREAL MEMBRANE OXYGENATION (ECMO)</v>
      </c>
      <c r="D10" s="123">
        <f t="shared" si="2"/>
        <v>214</v>
      </c>
      <c r="E10" s="118" t="str">
        <f t="shared" si="3"/>
        <v>A</v>
      </c>
      <c r="F10" s="162" t="str">
        <f t="shared" si="4"/>
        <v>A</v>
      </c>
      <c r="G10" s="98"/>
      <c r="H10" s="180">
        <f t="shared" si="5"/>
        <v>6.5514000000000001</v>
      </c>
      <c r="I10" s="51">
        <f t="shared" si="6"/>
        <v>7.4795999999999996</v>
      </c>
      <c r="J10" s="164">
        <f t="shared" si="7"/>
        <v>0.14167964099276481</v>
      </c>
      <c r="K10" s="98"/>
      <c r="L10" s="182">
        <f t="shared" ref="L10:L54" si="9">$D10 * H10</f>
        <v>1401.9996000000001</v>
      </c>
      <c r="M10" s="124">
        <f t="shared" si="8"/>
        <v>1600.6343999999999</v>
      </c>
      <c r="N10" s="149">
        <f t="shared" ref="N10:N54" si="10">M10 - L10</f>
        <v>198.63479999999981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x14ac:dyDescent="0.25">
      <c r="A11" s="172" t="s">
        <v>756</v>
      </c>
      <c r="B11" s="125" t="str">
        <f t="shared" si="0"/>
        <v>24</v>
      </c>
      <c r="C11" s="61" t="str">
        <f t="shared" si="1"/>
        <v>LIMB REATTACHMENT, HIP &amp; FEMUR PROC FOR MULTIPLE SIGNIFICANT TRAUMA</v>
      </c>
      <c r="D11" s="123">
        <f t="shared" si="2"/>
        <v>54</v>
      </c>
      <c r="E11" s="118" t="str">
        <f t="shared" si="3"/>
        <v>A</v>
      </c>
      <c r="F11" s="162" t="str">
        <f t="shared" si="4"/>
        <v>A</v>
      </c>
      <c r="G11" s="98"/>
      <c r="H11" s="180">
        <f t="shared" si="5"/>
        <v>5.1849999999999996</v>
      </c>
      <c r="I11" s="51">
        <f t="shared" si="6"/>
        <v>7.8422000000000001</v>
      </c>
      <c r="J11" s="164">
        <f t="shared" si="7"/>
        <v>0.51247830279652862</v>
      </c>
      <c r="K11" s="98"/>
      <c r="L11" s="182">
        <f t="shared" si="9"/>
        <v>279.98999999999995</v>
      </c>
      <c r="M11" s="124">
        <f t="shared" si="8"/>
        <v>423.47879999999998</v>
      </c>
      <c r="N11" s="149">
        <f t="shared" si="10"/>
        <v>143.48880000000003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 x14ac:dyDescent="0.25">
      <c r="A12" s="173" t="s">
        <v>769</v>
      </c>
      <c r="B12" s="125" t="str">
        <f t="shared" si="0"/>
        <v>N/A</v>
      </c>
      <c r="C12" s="61" t="str">
        <f t="shared" si="1"/>
        <v>EXTENSIVE O.R. PROCEDURE UNRELATED TO PRINCIPAL DIAGNOSIS W MCC</v>
      </c>
      <c r="D12" s="123">
        <f t="shared" si="2"/>
        <v>120</v>
      </c>
      <c r="E12" s="118" t="str">
        <f t="shared" si="3"/>
        <v>A</v>
      </c>
      <c r="F12" s="162" t="str">
        <f t="shared" si="4"/>
        <v>A</v>
      </c>
      <c r="G12" s="98"/>
      <c r="H12" s="180">
        <f t="shared" si="5"/>
        <v>3.6966999999999999</v>
      </c>
      <c r="I12" s="51">
        <f t="shared" si="6"/>
        <v>4.8573000000000004</v>
      </c>
      <c r="J12" s="164">
        <f t="shared" si="7"/>
        <v>0.3139556902101876</v>
      </c>
      <c r="K12" s="98"/>
      <c r="L12" s="182">
        <f t="shared" si="9"/>
        <v>443.60399999999998</v>
      </c>
      <c r="M12" s="124">
        <f t="shared" si="8"/>
        <v>582.87600000000009</v>
      </c>
      <c r="N12" s="149">
        <f t="shared" si="10"/>
        <v>139.27200000000011</v>
      </c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 x14ac:dyDescent="0.25">
      <c r="A13" s="174" t="s">
        <v>463</v>
      </c>
      <c r="B13" s="131" t="str">
        <f t="shared" si="0"/>
        <v>05</v>
      </c>
      <c r="C13" s="71" t="str">
        <f t="shared" si="1"/>
        <v>CARDIAC VALVE &amp; OTH MAJ CARDIOTHORACIC PROC W/O CARD CATH W MCC</v>
      </c>
      <c r="D13" s="132">
        <f t="shared" si="2"/>
        <v>74</v>
      </c>
      <c r="E13" s="121" t="str">
        <f t="shared" si="3"/>
        <v>A</v>
      </c>
      <c r="F13" s="163" t="str">
        <f t="shared" si="4"/>
        <v>A</v>
      </c>
      <c r="G13" s="98"/>
      <c r="H13" s="181">
        <f t="shared" si="5"/>
        <v>8.6897000000000002</v>
      </c>
      <c r="I13" s="72">
        <f t="shared" si="6"/>
        <v>10.394399999999999</v>
      </c>
      <c r="J13" s="165">
        <f t="shared" si="7"/>
        <v>0.19617478163803112</v>
      </c>
      <c r="K13" s="98"/>
      <c r="L13" s="183">
        <f t="shared" si="9"/>
        <v>643.03780000000006</v>
      </c>
      <c r="M13" s="133">
        <f t="shared" si="8"/>
        <v>769.18559999999991</v>
      </c>
      <c r="N13" s="150">
        <f t="shared" si="10"/>
        <v>126.14779999999985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5" x14ac:dyDescent="0.25">
      <c r="A14" s="172" t="s">
        <v>840</v>
      </c>
      <c r="B14" s="125" t="str">
        <f t="shared" si="0"/>
        <v>05</v>
      </c>
      <c r="C14" s="61" t="str">
        <f t="shared" si="1"/>
        <v>OTHER CIRCULATORY SYSTEM DIAGNOSES W MCC</v>
      </c>
      <c r="D14" s="123">
        <f t="shared" si="2"/>
        <v>200</v>
      </c>
      <c r="E14" s="118" t="str">
        <f t="shared" si="3"/>
        <v>A</v>
      </c>
      <c r="F14" s="162" t="str">
        <f t="shared" si="4"/>
        <v>A</v>
      </c>
      <c r="G14" s="98"/>
      <c r="H14" s="180">
        <f t="shared" si="5"/>
        <v>1.7305999999999999</v>
      </c>
      <c r="I14" s="51">
        <f t="shared" si="6"/>
        <v>2.2302</v>
      </c>
      <c r="J14" s="164">
        <f t="shared" si="7"/>
        <v>0.28868600485380796</v>
      </c>
      <c r="K14" s="98"/>
      <c r="L14" s="182">
        <f t="shared" si="9"/>
        <v>346.12</v>
      </c>
      <c r="M14" s="124">
        <f t="shared" si="8"/>
        <v>446.03999999999996</v>
      </c>
      <c r="N14" s="149">
        <f t="shared" si="10"/>
        <v>99.919999999999959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 x14ac:dyDescent="0.25">
      <c r="A15" s="173" t="s">
        <v>489</v>
      </c>
      <c r="B15" s="125" t="str">
        <f t="shared" si="0"/>
        <v>05</v>
      </c>
      <c r="C15" s="61" t="str">
        <f t="shared" si="1"/>
        <v>PERC CARDIOVASC PROC W DRUG-ELUTING STENT W/O MCC</v>
      </c>
      <c r="D15" s="123">
        <f t="shared" si="2"/>
        <v>851</v>
      </c>
      <c r="E15" s="118" t="str">
        <f t="shared" si="3"/>
        <v>A</v>
      </c>
      <c r="F15" s="162" t="str">
        <f t="shared" si="4"/>
        <v>A</v>
      </c>
      <c r="G15" s="98"/>
      <c r="H15" s="180">
        <f t="shared" si="5"/>
        <v>2.8706</v>
      </c>
      <c r="I15" s="51">
        <f t="shared" si="6"/>
        <v>2.9830000000000001</v>
      </c>
      <c r="J15" s="164">
        <f t="shared" si="7"/>
        <v>3.9155577231240878E-2</v>
      </c>
      <c r="K15" s="98"/>
      <c r="L15" s="182">
        <f t="shared" si="9"/>
        <v>2442.8806</v>
      </c>
      <c r="M15" s="124">
        <f t="shared" si="8"/>
        <v>2538.5329999999999</v>
      </c>
      <c r="N15" s="149">
        <f t="shared" si="10"/>
        <v>95.652399999999943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5" x14ac:dyDescent="0.25">
      <c r="A16" s="172" t="s">
        <v>478</v>
      </c>
      <c r="B16" s="125" t="str">
        <f t="shared" si="0"/>
        <v>05</v>
      </c>
      <c r="C16" s="61" t="str">
        <f t="shared" si="1"/>
        <v>CORONARY BYPASS W CARDIAC CATH W/O MCC</v>
      </c>
      <c r="D16" s="123">
        <f t="shared" si="2"/>
        <v>175</v>
      </c>
      <c r="E16" s="118" t="str">
        <f t="shared" si="3"/>
        <v>A</v>
      </c>
      <c r="F16" s="162" t="str">
        <f t="shared" si="4"/>
        <v>A</v>
      </c>
      <c r="G16" s="98"/>
      <c r="H16" s="180">
        <f t="shared" si="5"/>
        <v>6.1738</v>
      </c>
      <c r="I16" s="51">
        <f t="shared" si="6"/>
        <v>6.6509999999999998</v>
      </c>
      <c r="J16" s="164">
        <f t="shared" si="7"/>
        <v>7.7294372995561869E-2</v>
      </c>
      <c r="K16" s="98"/>
      <c r="L16" s="182">
        <f t="shared" si="9"/>
        <v>1080.415</v>
      </c>
      <c r="M16" s="124">
        <f t="shared" si="8"/>
        <v>1163.925</v>
      </c>
      <c r="N16" s="149">
        <f t="shared" si="10"/>
        <v>83.509999999999991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 x14ac:dyDescent="0.25">
      <c r="A17" s="172" t="s">
        <v>700</v>
      </c>
      <c r="B17" s="125" t="str">
        <f t="shared" si="0"/>
        <v>18</v>
      </c>
      <c r="C17" s="61" t="str">
        <f t="shared" si="1"/>
        <v>SEPTICEMIA OR SEVERE SEPSIS W/O MV &gt;96 HOURS W MCC</v>
      </c>
      <c r="D17" s="123">
        <f t="shared" si="2"/>
        <v>2476</v>
      </c>
      <c r="E17" s="118" t="str">
        <f t="shared" si="3"/>
        <v>A</v>
      </c>
      <c r="F17" s="162" t="str">
        <f t="shared" si="4"/>
        <v>A</v>
      </c>
      <c r="G17" s="98"/>
      <c r="H17" s="180">
        <f t="shared" si="5"/>
        <v>2.0074000000000001</v>
      </c>
      <c r="I17" s="51">
        <f t="shared" si="6"/>
        <v>2.0369999999999999</v>
      </c>
      <c r="J17" s="164">
        <f t="shared" si="7"/>
        <v>1.4745441865099058E-2</v>
      </c>
      <c r="K17" s="98"/>
      <c r="L17" s="182">
        <f t="shared" si="9"/>
        <v>4970.3224</v>
      </c>
      <c r="M17" s="124">
        <f t="shared" si="8"/>
        <v>5043.6120000000001</v>
      </c>
      <c r="N17" s="149">
        <f t="shared" si="10"/>
        <v>73.289600000000064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 x14ac:dyDescent="0.25">
      <c r="A18" s="174" t="s">
        <v>555</v>
      </c>
      <c r="B18" s="131" t="str">
        <f t="shared" si="0"/>
        <v>11</v>
      </c>
      <c r="C18" s="71" t="str">
        <f t="shared" si="1"/>
        <v>RENAL FAILURE W MCC</v>
      </c>
      <c r="D18" s="132">
        <f t="shared" si="2"/>
        <v>320</v>
      </c>
      <c r="E18" s="121" t="str">
        <f t="shared" si="3"/>
        <v>A</v>
      </c>
      <c r="F18" s="163" t="str">
        <f t="shared" si="4"/>
        <v>A</v>
      </c>
      <c r="G18" s="98"/>
      <c r="H18" s="181">
        <f t="shared" si="5"/>
        <v>1.4943</v>
      </c>
      <c r="I18" s="72">
        <f t="shared" si="6"/>
        <v>1.7027000000000001</v>
      </c>
      <c r="J18" s="165">
        <f t="shared" si="7"/>
        <v>0.13946329384996328</v>
      </c>
      <c r="K18" s="98"/>
      <c r="L18" s="183">
        <f t="shared" si="9"/>
        <v>478.17599999999999</v>
      </c>
      <c r="M18" s="133">
        <f t="shared" si="8"/>
        <v>544.86400000000003</v>
      </c>
      <c r="N18" s="150">
        <f t="shared" si="10"/>
        <v>66.688000000000045</v>
      </c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 x14ac:dyDescent="0.25">
      <c r="A19" s="172" t="s">
        <v>206</v>
      </c>
      <c r="B19" s="125" t="str">
        <f t="shared" si="0"/>
        <v>PRE</v>
      </c>
      <c r="C19" s="61" t="str">
        <f t="shared" si="1"/>
        <v>TRACHEOSTOMY FOR FACE, MOUTH &amp; NECK DIAGNOSES OR LARYNGECTOMY W MCC</v>
      </c>
      <c r="D19" s="123">
        <f t="shared" si="2"/>
        <v>19</v>
      </c>
      <c r="E19" s="118" t="str">
        <f t="shared" si="3"/>
        <v>A</v>
      </c>
      <c r="F19" s="162" t="str">
        <f t="shared" si="4"/>
        <v>AP</v>
      </c>
      <c r="G19" s="98"/>
      <c r="H19" s="180">
        <f t="shared" si="5"/>
        <v>5.9454000000000002</v>
      </c>
      <c r="I19" s="51">
        <f t="shared" si="6"/>
        <v>9.1981000000000002</v>
      </c>
      <c r="J19" s="164">
        <f t="shared" si="7"/>
        <v>0.54709523328960197</v>
      </c>
      <c r="K19" s="98"/>
      <c r="L19" s="182">
        <f t="shared" si="9"/>
        <v>112.96260000000001</v>
      </c>
      <c r="M19" s="124">
        <f t="shared" si="8"/>
        <v>174.76390000000001</v>
      </c>
      <c r="N19" s="149">
        <f t="shared" si="10"/>
        <v>61.801299999999998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 x14ac:dyDescent="0.25">
      <c r="A20" s="172" t="s">
        <v>441</v>
      </c>
      <c r="B20" s="125" t="str">
        <f t="shared" si="0"/>
        <v>04</v>
      </c>
      <c r="C20" s="61" t="str">
        <f t="shared" si="1"/>
        <v>CHRONIC OBSTRUCTIVE PULMONARY DISEASE W CC</v>
      </c>
      <c r="D20" s="123">
        <f t="shared" si="2"/>
        <v>592</v>
      </c>
      <c r="E20" s="118" t="str">
        <f t="shared" si="3"/>
        <v>A</v>
      </c>
      <c r="F20" s="162" t="str">
        <f t="shared" si="4"/>
        <v>A</v>
      </c>
      <c r="G20" s="98"/>
      <c r="H20" s="180">
        <f t="shared" si="5"/>
        <v>0.87270000000000003</v>
      </c>
      <c r="I20" s="51">
        <f t="shared" si="6"/>
        <v>0.9718</v>
      </c>
      <c r="J20" s="164">
        <f t="shared" si="7"/>
        <v>0.11355563194683163</v>
      </c>
      <c r="K20" s="98"/>
      <c r="L20" s="182">
        <f t="shared" si="9"/>
        <v>516.63840000000005</v>
      </c>
      <c r="M20" s="124">
        <f t="shared" si="8"/>
        <v>575.30560000000003</v>
      </c>
      <c r="N20" s="149">
        <f t="shared" si="10"/>
        <v>58.66719999999998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 spans="1:25" x14ac:dyDescent="0.25">
      <c r="A21" s="172" t="s">
        <v>654</v>
      </c>
      <c r="B21" s="125" t="str">
        <f t="shared" si="0"/>
        <v>16</v>
      </c>
      <c r="C21" s="61" t="str">
        <f t="shared" si="1"/>
        <v>COAGULATION DISORDERS</v>
      </c>
      <c r="D21" s="123">
        <f t="shared" si="2"/>
        <v>89</v>
      </c>
      <c r="E21" s="118" t="str">
        <f t="shared" si="3"/>
        <v>A</v>
      </c>
      <c r="F21" s="162" t="str">
        <f t="shared" si="4"/>
        <v>A</v>
      </c>
      <c r="G21" s="98"/>
      <c r="H21" s="180">
        <f t="shared" si="5"/>
        <v>0.97340000000000004</v>
      </c>
      <c r="I21" s="51">
        <f t="shared" si="6"/>
        <v>1.5940000000000001</v>
      </c>
      <c r="J21" s="164">
        <f t="shared" si="7"/>
        <v>0.63755907129648659</v>
      </c>
      <c r="K21" s="98"/>
      <c r="L21" s="182">
        <f t="shared" si="9"/>
        <v>86.632600000000011</v>
      </c>
      <c r="M21" s="124">
        <f t="shared" si="8"/>
        <v>141.86600000000001</v>
      </c>
      <c r="N21" s="149">
        <f t="shared" si="10"/>
        <v>55.233400000000003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 spans="1:25" x14ac:dyDescent="0.25">
      <c r="A22" s="172" t="s">
        <v>701</v>
      </c>
      <c r="B22" s="125" t="str">
        <f t="shared" si="0"/>
        <v>18</v>
      </c>
      <c r="C22" s="61" t="str">
        <f t="shared" si="1"/>
        <v>SEPTICEMIA OR SEVERE SEPSIS W/O MV &gt;96 HOURS W/O MCC</v>
      </c>
      <c r="D22" s="123">
        <f t="shared" si="2"/>
        <v>1338</v>
      </c>
      <c r="E22" s="118" t="str">
        <f t="shared" si="3"/>
        <v>A</v>
      </c>
      <c r="F22" s="162" t="str">
        <f t="shared" si="4"/>
        <v>A</v>
      </c>
      <c r="G22" s="98"/>
      <c r="H22" s="180">
        <f t="shared" si="5"/>
        <v>1.0680000000000001</v>
      </c>
      <c r="I22" s="51">
        <f t="shared" si="6"/>
        <v>1.107</v>
      </c>
      <c r="J22" s="164">
        <f t="shared" si="7"/>
        <v>3.6516853932584199E-2</v>
      </c>
      <c r="K22" s="98"/>
      <c r="L22" s="182">
        <f t="shared" si="9"/>
        <v>1428.9840000000002</v>
      </c>
      <c r="M22" s="124">
        <f t="shared" si="8"/>
        <v>1481.1659999999999</v>
      </c>
      <c r="N22" s="149">
        <f t="shared" si="10"/>
        <v>52.181999999999789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spans="1:25" x14ac:dyDescent="0.25">
      <c r="A23" s="175" t="s">
        <v>688</v>
      </c>
      <c r="B23" s="131" t="str">
        <f t="shared" si="0"/>
        <v>18</v>
      </c>
      <c r="C23" s="71" t="str">
        <f t="shared" si="1"/>
        <v>POSTOPERATIVE OR POST-TRAUMATIC INFECTIONS W O.R. PROC W MCC</v>
      </c>
      <c r="D23" s="132">
        <f t="shared" si="2"/>
        <v>56</v>
      </c>
      <c r="E23" s="121" t="str">
        <f t="shared" si="3"/>
        <v>A</v>
      </c>
      <c r="F23" s="163" t="str">
        <f t="shared" si="4"/>
        <v>A</v>
      </c>
      <c r="G23" s="98"/>
      <c r="H23" s="181">
        <f t="shared" si="5"/>
        <v>2.7947000000000002</v>
      </c>
      <c r="I23" s="72">
        <f t="shared" si="6"/>
        <v>3.7187999999999999</v>
      </c>
      <c r="J23" s="165">
        <f t="shared" si="7"/>
        <v>0.33066160947507772</v>
      </c>
      <c r="K23" s="98"/>
      <c r="L23" s="183">
        <f t="shared" si="9"/>
        <v>156.50320000000002</v>
      </c>
      <c r="M23" s="133">
        <f t="shared" si="8"/>
        <v>208.25279999999998</v>
      </c>
      <c r="N23" s="150">
        <f t="shared" si="10"/>
        <v>51.749599999999958</v>
      </c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25" x14ac:dyDescent="0.25">
      <c r="A24" s="172" t="s">
        <v>472</v>
      </c>
      <c r="B24" s="125" t="str">
        <f t="shared" si="0"/>
        <v>05</v>
      </c>
      <c r="C24" s="61" t="str">
        <f t="shared" si="1"/>
        <v>OTHER CARDIOTHORACIC PROCEDURES W MCC</v>
      </c>
      <c r="D24" s="123">
        <f t="shared" si="2"/>
        <v>24</v>
      </c>
      <c r="E24" s="118" t="str">
        <f t="shared" si="3"/>
        <v>A</v>
      </c>
      <c r="F24" s="162" t="str">
        <f t="shared" si="4"/>
        <v>A</v>
      </c>
      <c r="G24" s="98"/>
      <c r="H24" s="180">
        <f t="shared" si="5"/>
        <v>7.0716000000000001</v>
      </c>
      <c r="I24" s="51">
        <f t="shared" si="6"/>
        <v>9.0883000000000003</v>
      </c>
      <c r="J24" s="164">
        <f t="shared" si="7"/>
        <v>0.28518298546297871</v>
      </c>
      <c r="K24" s="98"/>
      <c r="L24" s="182">
        <f t="shared" si="9"/>
        <v>169.7184</v>
      </c>
      <c r="M24" s="124">
        <f t="shared" si="8"/>
        <v>218.11920000000001</v>
      </c>
      <c r="N24" s="149">
        <f t="shared" si="10"/>
        <v>48.400800000000004</v>
      </c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25" x14ac:dyDescent="0.25">
      <c r="A25" s="172" t="s">
        <v>440</v>
      </c>
      <c r="B25" s="125" t="str">
        <f t="shared" si="0"/>
        <v>04</v>
      </c>
      <c r="C25" s="61" t="str">
        <f t="shared" si="1"/>
        <v>CHRONIC OBSTRUCTIVE PULMONARY DISEASE W MCC</v>
      </c>
      <c r="D25" s="123">
        <f t="shared" si="2"/>
        <v>853</v>
      </c>
      <c r="E25" s="118" t="str">
        <f t="shared" si="3"/>
        <v>A</v>
      </c>
      <c r="F25" s="162" t="str">
        <f t="shared" si="4"/>
        <v>A</v>
      </c>
      <c r="G25" s="98"/>
      <c r="H25" s="180">
        <f t="shared" si="5"/>
        <v>1.2217</v>
      </c>
      <c r="I25" s="51">
        <f t="shared" si="6"/>
        <v>1.2768999999999999</v>
      </c>
      <c r="J25" s="164">
        <f t="shared" si="7"/>
        <v>4.5182941802406416E-2</v>
      </c>
      <c r="K25" s="98"/>
      <c r="L25" s="182">
        <f t="shared" si="9"/>
        <v>1042.1101000000001</v>
      </c>
      <c r="M25" s="124">
        <f t="shared" si="8"/>
        <v>1089.1957</v>
      </c>
      <c r="N25" s="149">
        <f t="shared" si="10"/>
        <v>47.085599999999886</v>
      </c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25" x14ac:dyDescent="0.25">
      <c r="A26" s="172" t="s">
        <v>137</v>
      </c>
      <c r="B26" s="125" t="str">
        <f t="shared" si="0"/>
        <v>07</v>
      </c>
      <c r="C26" s="61" t="str">
        <f t="shared" si="1"/>
        <v>DISORDERS OF PANCREAS EXCEPT MALIGNANCY W MCC</v>
      </c>
      <c r="D26" s="123">
        <f t="shared" si="2"/>
        <v>159</v>
      </c>
      <c r="E26" s="118" t="str">
        <f t="shared" si="3"/>
        <v>A</v>
      </c>
      <c r="F26" s="162" t="str">
        <f t="shared" si="4"/>
        <v>A</v>
      </c>
      <c r="G26" s="98"/>
      <c r="H26" s="180">
        <f t="shared" si="5"/>
        <v>1.4239999999999999</v>
      </c>
      <c r="I26" s="51">
        <f t="shared" si="6"/>
        <v>1.6974</v>
      </c>
      <c r="J26" s="164">
        <f t="shared" si="7"/>
        <v>0.19199438202247199</v>
      </c>
      <c r="K26" s="98"/>
      <c r="L26" s="182">
        <f t="shared" si="9"/>
        <v>226.416</v>
      </c>
      <c r="M26" s="124">
        <f t="shared" si="8"/>
        <v>269.88659999999999</v>
      </c>
      <c r="N26" s="149">
        <f t="shared" si="10"/>
        <v>43.47059999999999</v>
      </c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1:25" x14ac:dyDescent="0.25">
      <c r="A27" s="172" t="s">
        <v>457</v>
      </c>
      <c r="B27" s="125" t="str">
        <f t="shared" si="0"/>
        <v>04</v>
      </c>
      <c r="C27" s="61" t="str">
        <f t="shared" si="1"/>
        <v>RESPIRATORY SYSTEM DIAGNOSIS W VENTILATOR SUPPORT &gt;96 HOURS OR PERIPHERAL EXTRACORPOREAL MEMBRANE OXYGENATION (ECMO)</v>
      </c>
      <c r="D27" s="123">
        <f t="shared" si="2"/>
        <v>179</v>
      </c>
      <c r="E27" s="118" t="str">
        <f t="shared" si="3"/>
        <v>A</v>
      </c>
      <c r="F27" s="162" t="str">
        <f t="shared" si="4"/>
        <v>A</v>
      </c>
      <c r="G27" s="98"/>
      <c r="H27" s="180">
        <f t="shared" si="5"/>
        <v>6.4017999999999997</v>
      </c>
      <c r="I27" s="51">
        <f t="shared" si="6"/>
        <v>6.6425000000000001</v>
      </c>
      <c r="J27" s="164">
        <f t="shared" si="7"/>
        <v>3.7598800337405161E-2</v>
      </c>
      <c r="K27" s="98"/>
      <c r="L27" s="182">
        <f t="shared" si="9"/>
        <v>1145.9222</v>
      </c>
      <c r="M27" s="124">
        <f t="shared" si="8"/>
        <v>1189.0074999999999</v>
      </c>
      <c r="N27" s="149">
        <f t="shared" si="10"/>
        <v>43.085299999999961</v>
      </c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1:25" x14ac:dyDescent="0.25">
      <c r="A28" s="174" t="s">
        <v>200</v>
      </c>
      <c r="B28" s="131" t="str">
        <f t="shared" si="0"/>
        <v>PRE</v>
      </c>
      <c r="C28" s="71" t="str">
        <f t="shared" si="1"/>
        <v>TRACH W MV &gt;96 HRS OR PDX EXC FACE, MOUTH &amp; NECK W/O MAJ O.R.</v>
      </c>
      <c r="D28" s="132">
        <f t="shared" si="2"/>
        <v>81</v>
      </c>
      <c r="E28" s="121" t="str">
        <f t="shared" si="3"/>
        <v>A</v>
      </c>
      <c r="F28" s="163" t="str">
        <f t="shared" si="4"/>
        <v>A</v>
      </c>
      <c r="G28" s="98"/>
      <c r="H28" s="181">
        <f t="shared" si="5"/>
        <v>11.658200000000001</v>
      </c>
      <c r="I28" s="72">
        <f t="shared" si="6"/>
        <v>12.168900000000001</v>
      </c>
      <c r="J28" s="165">
        <f t="shared" si="7"/>
        <v>4.3806076409737341E-2</v>
      </c>
      <c r="K28" s="98"/>
      <c r="L28" s="183">
        <f t="shared" si="9"/>
        <v>944.31420000000003</v>
      </c>
      <c r="M28" s="133">
        <f t="shared" si="8"/>
        <v>985.68090000000007</v>
      </c>
      <c r="N28" s="150">
        <f t="shared" si="10"/>
        <v>41.366700000000037</v>
      </c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1:25" x14ac:dyDescent="0.25">
      <c r="A29" s="172" t="s">
        <v>73</v>
      </c>
      <c r="B29" s="125" t="str">
        <f t="shared" si="0"/>
        <v>08</v>
      </c>
      <c r="C29" s="61" t="str">
        <f t="shared" si="1"/>
        <v>OTHER MUSCULOSKELET SYS &amp; CONN TISS O.R. PROC W CC</v>
      </c>
      <c r="D29" s="123">
        <f t="shared" si="2"/>
        <v>63</v>
      </c>
      <c r="E29" s="118" t="str">
        <f t="shared" si="3"/>
        <v>A</v>
      </c>
      <c r="F29" s="162" t="str">
        <f t="shared" si="4"/>
        <v>A</v>
      </c>
      <c r="G29" s="98"/>
      <c r="H29" s="180">
        <f t="shared" si="5"/>
        <v>2.7012</v>
      </c>
      <c r="I29" s="51">
        <f t="shared" si="6"/>
        <v>3.3409</v>
      </c>
      <c r="J29" s="164">
        <f t="shared" si="7"/>
        <v>0.23682067229379533</v>
      </c>
      <c r="K29" s="98"/>
      <c r="L29" s="182">
        <f t="shared" si="9"/>
        <v>170.1756</v>
      </c>
      <c r="M29" s="124">
        <f t="shared" si="8"/>
        <v>210.47669999999999</v>
      </c>
      <c r="N29" s="149">
        <f t="shared" si="10"/>
        <v>40.301099999999991</v>
      </c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25" x14ac:dyDescent="0.25">
      <c r="A30" s="179" t="s">
        <v>779</v>
      </c>
      <c r="B30" s="125" t="str">
        <f t="shared" si="0"/>
        <v>15</v>
      </c>
      <c r="C30" s="61" t="str">
        <f t="shared" si="1"/>
        <v>Level III: Prematurity W Major Problems</v>
      </c>
      <c r="D30" s="123">
        <f t="shared" si="2"/>
        <v>348</v>
      </c>
      <c r="E30" s="118" t="str">
        <f t="shared" si="3"/>
        <v>A</v>
      </c>
      <c r="F30" s="162" t="str">
        <f t="shared" si="4"/>
        <v>A</v>
      </c>
      <c r="G30" s="98"/>
      <c r="H30" s="180">
        <f t="shared" si="5"/>
        <v>3.1442000000000001</v>
      </c>
      <c r="I30" s="51">
        <f t="shared" si="6"/>
        <v>3.2475999999999998</v>
      </c>
      <c r="J30" s="164">
        <f t="shared" si="7"/>
        <v>3.2885948730996664E-2</v>
      </c>
      <c r="K30" s="98"/>
      <c r="L30" s="182">
        <f t="shared" si="9"/>
        <v>1094.1816000000001</v>
      </c>
      <c r="M30" s="124">
        <f t="shared" si="8"/>
        <v>1130.1648</v>
      </c>
      <c r="N30" s="149">
        <f t="shared" si="10"/>
        <v>35.983199999999897</v>
      </c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1:25" x14ac:dyDescent="0.25">
      <c r="A31" s="172" t="s">
        <v>803</v>
      </c>
      <c r="B31" s="125" t="str">
        <f t="shared" si="0"/>
        <v>05</v>
      </c>
      <c r="C31" s="61" t="str">
        <f t="shared" si="1"/>
        <v>OTHER MAJOR CARDIOVASCULAR PROCEDURES W MCC</v>
      </c>
      <c r="D31" s="123">
        <f t="shared" si="2"/>
        <v>72</v>
      </c>
      <c r="E31" s="118" t="str">
        <f t="shared" si="3"/>
        <v>A</v>
      </c>
      <c r="F31" s="162" t="str">
        <f t="shared" si="4"/>
        <v>A</v>
      </c>
      <c r="G31" s="98"/>
      <c r="H31" s="180">
        <f t="shared" si="5"/>
        <v>4.9673999999999996</v>
      </c>
      <c r="I31" s="51">
        <f t="shared" si="6"/>
        <v>5.4668000000000001</v>
      </c>
      <c r="J31" s="164">
        <f t="shared" si="7"/>
        <v>0.10053549140395389</v>
      </c>
      <c r="K31" s="98"/>
      <c r="L31" s="182">
        <f t="shared" si="9"/>
        <v>357.65279999999996</v>
      </c>
      <c r="M31" s="124">
        <f t="shared" si="8"/>
        <v>393.6096</v>
      </c>
      <c r="N31" s="149">
        <f t="shared" si="10"/>
        <v>35.956800000000044</v>
      </c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  <row r="32" spans="1:25" x14ac:dyDescent="0.25">
      <c r="A32" s="172" t="s">
        <v>208</v>
      </c>
      <c r="B32" s="125" t="str">
        <f t="shared" si="0"/>
        <v>PRE</v>
      </c>
      <c r="C32" s="61" t="str">
        <f t="shared" si="1"/>
        <v>TRACHEOSTOMY FOR FACE, MOUTH &amp; NECK DIAGNOSES OR LARYNGECTOMY W/O CC/MCC</v>
      </c>
      <c r="D32" s="123">
        <f t="shared" si="2"/>
        <v>14</v>
      </c>
      <c r="E32" s="118" t="str">
        <f t="shared" si="3"/>
        <v>A</v>
      </c>
      <c r="F32" s="162" t="str">
        <f t="shared" si="4"/>
        <v>A</v>
      </c>
      <c r="G32" s="98"/>
      <c r="H32" s="180">
        <f t="shared" si="5"/>
        <v>2.399</v>
      </c>
      <c r="I32" s="51">
        <f t="shared" si="6"/>
        <v>4.9329000000000001</v>
      </c>
      <c r="J32" s="164">
        <f t="shared" si="7"/>
        <v>1.0562317632346812</v>
      </c>
      <c r="K32" s="98"/>
      <c r="L32" s="182">
        <f t="shared" si="9"/>
        <v>33.585999999999999</v>
      </c>
      <c r="M32" s="124">
        <f t="shared" si="8"/>
        <v>69.060599999999994</v>
      </c>
      <c r="N32" s="149">
        <f t="shared" si="10"/>
        <v>35.474599999999995</v>
      </c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</row>
    <row r="33" spans="1:25" x14ac:dyDescent="0.25">
      <c r="A33" s="174" t="s">
        <v>106</v>
      </c>
      <c r="B33" s="131" t="str">
        <f t="shared" si="0"/>
        <v>07</v>
      </c>
      <c r="C33" s="71" t="str">
        <f t="shared" si="1"/>
        <v>PANCREAS, LIVER &amp; SHUNT PROCEDURES W CC</v>
      </c>
      <c r="D33" s="132">
        <f t="shared" si="2"/>
        <v>24</v>
      </c>
      <c r="E33" s="121" t="str">
        <f t="shared" si="3"/>
        <v>A</v>
      </c>
      <c r="F33" s="163" t="str">
        <f t="shared" si="4"/>
        <v>AP</v>
      </c>
      <c r="G33" s="98"/>
      <c r="H33" s="181">
        <f t="shared" si="5"/>
        <v>3.1084000000000001</v>
      </c>
      <c r="I33" s="72">
        <f t="shared" si="6"/>
        <v>4.5033000000000003</v>
      </c>
      <c r="J33" s="165">
        <f t="shared" si="7"/>
        <v>0.44875176939904782</v>
      </c>
      <c r="K33" s="98"/>
      <c r="L33" s="183">
        <f t="shared" si="9"/>
        <v>74.601600000000005</v>
      </c>
      <c r="M33" s="133">
        <f t="shared" si="8"/>
        <v>108.07920000000001</v>
      </c>
      <c r="N33" s="150">
        <f t="shared" si="10"/>
        <v>33.47760000000001</v>
      </c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</row>
    <row r="34" spans="1:25" x14ac:dyDescent="0.25">
      <c r="A34" s="173" t="s">
        <v>261</v>
      </c>
      <c r="B34" s="125" t="str">
        <f t="shared" si="0"/>
        <v>09</v>
      </c>
      <c r="C34" s="61" t="str">
        <f t="shared" si="1"/>
        <v>CELLULITIS W/O MCC</v>
      </c>
      <c r="D34" s="123">
        <f t="shared" si="2"/>
        <v>1726</v>
      </c>
      <c r="E34" s="118" t="str">
        <f t="shared" si="3"/>
        <v>A</v>
      </c>
      <c r="F34" s="162" t="str">
        <f t="shared" si="4"/>
        <v>A</v>
      </c>
      <c r="G34" s="98"/>
      <c r="H34" s="180">
        <f t="shared" si="5"/>
        <v>0.74870000000000003</v>
      </c>
      <c r="I34" s="51">
        <f t="shared" si="6"/>
        <v>0.76790000000000003</v>
      </c>
      <c r="J34" s="164">
        <f t="shared" si="7"/>
        <v>2.5644450380659801E-2</v>
      </c>
      <c r="K34" s="98"/>
      <c r="L34" s="182">
        <f t="shared" si="9"/>
        <v>1292.2562</v>
      </c>
      <c r="M34" s="124">
        <f t="shared" si="8"/>
        <v>1325.3954000000001</v>
      </c>
      <c r="N34" s="149">
        <f t="shared" si="10"/>
        <v>33.139200000000073</v>
      </c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</row>
    <row r="35" spans="1:25" x14ac:dyDescent="0.25">
      <c r="A35" s="172" t="s">
        <v>319</v>
      </c>
      <c r="B35" s="125" t="str">
        <f t="shared" si="0"/>
        <v>01</v>
      </c>
      <c r="C35" s="61" t="str">
        <f t="shared" si="1"/>
        <v>PERIPH/CRANIAL NERVE &amp; OTHER NERV SYST PROC W MCC</v>
      </c>
      <c r="D35" s="123">
        <f t="shared" si="2"/>
        <v>22</v>
      </c>
      <c r="E35" s="118" t="str">
        <f t="shared" si="3"/>
        <v>A</v>
      </c>
      <c r="F35" s="162" t="str">
        <f t="shared" si="4"/>
        <v>A</v>
      </c>
      <c r="G35" s="98"/>
      <c r="H35" s="180">
        <f t="shared" si="5"/>
        <v>4.8040000000000003</v>
      </c>
      <c r="I35" s="51">
        <f t="shared" si="6"/>
        <v>6.2756999999999996</v>
      </c>
      <c r="J35" s="164">
        <f t="shared" si="7"/>
        <v>0.30634887593671922</v>
      </c>
      <c r="K35" s="98"/>
      <c r="L35" s="182">
        <f t="shared" si="9"/>
        <v>105.688</v>
      </c>
      <c r="M35" s="124">
        <f t="shared" si="8"/>
        <v>138.06539999999998</v>
      </c>
      <c r="N35" s="149">
        <f t="shared" si="10"/>
        <v>32.37739999999998</v>
      </c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</row>
    <row r="36" spans="1:25" x14ac:dyDescent="0.25">
      <c r="A36" s="172" t="s">
        <v>477</v>
      </c>
      <c r="B36" s="125" t="str">
        <f t="shared" si="0"/>
        <v>05</v>
      </c>
      <c r="C36" s="61" t="str">
        <f t="shared" si="1"/>
        <v>CORONARY BYPASS W CARDIAC CATH W MCC</v>
      </c>
      <c r="D36" s="123">
        <f t="shared" si="2"/>
        <v>83</v>
      </c>
      <c r="E36" s="118" t="str">
        <f t="shared" si="3"/>
        <v>A</v>
      </c>
      <c r="F36" s="162" t="str">
        <f t="shared" si="4"/>
        <v>A</v>
      </c>
      <c r="G36" s="98"/>
      <c r="H36" s="180">
        <f t="shared" si="5"/>
        <v>8.0235000000000003</v>
      </c>
      <c r="I36" s="51">
        <f t="shared" si="6"/>
        <v>8.4129000000000005</v>
      </c>
      <c r="J36" s="164">
        <f t="shared" si="7"/>
        <v>4.8532435969340086E-2</v>
      </c>
      <c r="K36" s="98"/>
      <c r="L36" s="182">
        <f t="shared" si="9"/>
        <v>665.95050000000003</v>
      </c>
      <c r="M36" s="124">
        <f t="shared" si="8"/>
        <v>698.27070000000003</v>
      </c>
      <c r="N36" s="149">
        <f t="shared" si="10"/>
        <v>32.3202</v>
      </c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</row>
    <row r="37" spans="1:25" x14ac:dyDescent="0.25">
      <c r="A37" s="172" t="s">
        <v>298</v>
      </c>
      <c r="B37" s="125" t="str">
        <f t="shared" si="0"/>
        <v>01</v>
      </c>
      <c r="C37" s="61" t="str">
        <f t="shared" si="1"/>
        <v>INTRACRANIAL VASCULAR PROCEDURES W PDX HEMORRHAGE W MCC</v>
      </c>
      <c r="D37" s="123">
        <f t="shared" si="2"/>
        <v>15</v>
      </c>
      <c r="E37" s="118" t="str">
        <f t="shared" si="3"/>
        <v>A</v>
      </c>
      <c r="F37" s="162" t="str">
        <f t="shared" si="4"/>
        <v>AP</v>
      </c>
      <c r="G37" s="98"/>
      <c r="H37" s="180">
        <f t="shared" si="5"/>
        <v>8.1447000000000003</v>
      </c>
      <c r="I37" s="51">
        <f t="shared" si="6"/>
        <v>10.2844</v>
      </c>
      <c r="J37" s="164">
        <f t="shared" si="7"/>
        <v>0.26271071985462929</v>
      </c>
      <c r="K37" s="98"/>
      <c r="L37" s="182">
        <f t="shared" si="9"/>
        <v>122.1705</v>
      </c>
      <c r="M37" s="124">
        <f t="shared" si="8"/>
        <v>154.26599999999999</v>
      </c>
      <c r="N37" s="149">
        <f t="shared" si="10"/>
        <v>32.095499999999987</v>
      </c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</row>
    <row r="38" spans="1:25" x14ac:dyDescent="0.25">
      <c r="A38" s="174" t="s">
        <v>423</v>
      </c>
      <c r="B38" s="131" t="str">
        <f t="shared" si="0"/>
        <v>04</v>
      </c>
      <c r="C38" s="71" t="str">
        <f t="shared" si="1"/>
        <v>OTHER RESP SYSTEM O.R. PROCEDURES W CC</v>
      </c>
      <c r="D38" s="132">
        <f t="shared" si="2"/>
        <v>79</v>
      </c>
      <c r="E38" s="121" t="str">
        <f t="shared" si="3"/>
        <v>A</v>
      </c>
      <c r="F38" s="163" t="str">
        <f t="shared" si="4"/>
        <v>A</v>
      </c>
      <c r="G38" s="98"/>
      <c r="H38" s="181">
        <f t="shared" si="5"/>
        <v>2.0621999999999998</v>
      </c>
      <c r="I38" s="72">
        <f t="shared" si="6"/>
        <v>2.4664000000000001</v>
      </c>
      <c r="J38" s="165">
        <f t="shared" si="7"/>
        <v>0.1960042672873632</v>
      </c>
      <c r="K38" s="98"/>
      <c r="L38" s="183">
        <f t="shared" si="9"/>
        <v>162.91379999999998</v>
      </c>
      <c r="M38" s="133">
        <f t="shared" si="8"/>
        <v>194.84560000000002</v>
      </c>
      <c r="N38" s="150">
        <f t="shared" si="10"/>
        <v>31.931800000000038</v>
      </c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</row>
    <row r="39" spans="1:25" x14ac:dyDescent="0.25">
      <c r="A39" s="172" t="s">
        <v>607</v>
      </c>
      <c r="B39" s="125" t="str">
        <f t="shared" si="0"/>
        <v>13</v>
      </c>
      <c r="C39" s="61" t="str">
        <f t="shared" si="1"/>
        <v>UTERINE &amp; ADNEXA PROC FOR NON-MALIGNANCY W/O CC/MCC</v>
      </c>
      <c r="D39" s="123">
        <f t="shared" si="2"/>
        <v>402</v>
      </c>
      <c r="E39" s="118" t="str">
        <f t="shared" si="3"/>
        <v>A</v>
      </c>
      <c r="F39" s="162" t="str">
        <f t="shared" si="4"/>
        <v>A</v>
      </c>
      <c r="G39" s="98"/>
      <c r="H39" s="180">
        <f t="shared" si="5"/>
        <v>1.1322000000000001</v>
      </c>
      <c r="I39" s="51">
        <f t="shared" si="6"/>
        <v>1.2115</v>
      </c>
      <c r="J39" s="164">
        <f t="shared" si="7"/>
        <v>7.0040628864158211E-2</v>
      </c>
      <c r="K39" s="98"/>
      <c r="L39" s="182">
        <f t="shared" si="9"/>
        <v>455.14440000000002</v>
      </c>
      <c r="M39" s="124">
        <f t="shared" si="8"/>
        <v>487.02300000000002</v>
      </c>
      <c r="N39" s="149">
        <f t="shared" si="10"/>
        <v>31.878600000000006</v>
      </c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</row>
    <row r="40" spans="1:25" x14ac:dyDescent="0.25">
      <c r="A40" s="172" t="s">
        <v>130</v>
      </c>
      <c r="B40" s="125" t="str">
        <f t="shared" si="0"/>
        <v>07</v>
      </c>
      <c r="C40" s="61" t="str">
        <f t="shared" si="1"/>
        <v>CIRRHOSIS &amp; ALCOHOLIC HEPATITIS W MCC</v>
      </c>
      <c r="D40" s="123">
        <f t="shared" si="2"/>
        <v>183</v>
      </c>
      <c r="E40" s="118" t="str">
        <f t="shared" si="3"/>
        <v>A</v>
      </c>
      <c r="F40" s="162" t="str">
        <f t="shared" si="4"/>
        <v>A</v>
      </c>
      <c r="G40" s="98"/>
      <c r="H40" s="180">
        <f t="shared" si="5"/>
        <v>1.7944</v>
      </c>
      <c r="I40" s="51">
        <f t="shared" si="6"/>
        <v>1.9677</v>
      </c>
      <c r="J40" s="164">
        <f t="shared" si="7"/>
        <v>9.6578243423985743E-2</v>
      </c>
      <c r="K40" s="98"/>
      <c r="L40" s="182">
        <f t="shared" si="9"/>
        <v>328.37520000000001</v>
      </c>
      <c r="M40" s="124">
        <f t="shared" si="8"/>
        <v>360.08909999999997</v>
      </c>
      <c r="N40" s="149">
        <f t="shared" si="10"/>
        <v>31.713899999999967</v>
      </c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</row>
    <row r="41" spans="1:25" x14ac:dyDescent="0.25">
      <c r="A41" s="172" t="s">
        <v>686</v>
      </c>
      <c r="B41" s="125" t="str">
        <f t="shared" si="0"/>
        <v>18</v>
      </c>
      <c r="C41" s="61" t="str">
        <f t="shared" si="1"/>
        <v>INFECTIOUS &amp; PARASITIC DISEASES W O.R. PROCEDURE W CC</v>
      </c>
      <c r="D41" s="123">
        <f t="shared" si="2"/>
        <v>304</v>
      </c>
      <c r="E41" s="118" t="str">
        <f t="shared" si="3"/>
        <v>A</v>
      </c>
      <c r="F41" s="162" t="str">
        <f t="shared" si="4"/>
        <v>AO</v>
      </c>
      <c r="G41" s="98"/>
      <c r="H41" s="180">
        <f t="shared" si="5"/>
        <v>2.1989999999999998</v>
      </c>
      <c r="I41" s="51">
        <f t="shared" si="6"/>
        <v>2.302</v>
      </c>
      <c r="J41" s="164">
        <f t="shared" si="7"/>
        <v>4.6839472487494413E-2</v>
      </c>
      <c r="K41" s="98"/>
      <c r="L41" s="182">
        <f t="shared" si="9"/>
        <v>668.49599999999998</v>
      </c>
      <c r="M41" s="124">
        <f t="shared" si="8"/>
        <v>699.80799999999999</v>
      </c>
      <c r="N41" s="149">
        <f t="shared" si="10"/>
        <v>31.312000000000012</v>
      </c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</row>
    <row r="42" spans="1:25" x14ac:dyDescent="0.25">
      <c r="A42" s="179" t="s">
        <v>421</v>
      </c>
      <c r="B42" s="125" t="str">
        <f t="shared" si="0"/>
        <v>04</v>
      </c>
      <c r="C42" s="61" t="str">
        <f t="shared" si="1"/>
        <v>MAJOR CHEST PROCEDURES W/O CC/MCC</v>
      </c>
      <c r="D42" s="123">
        <f t="shared" si="2"/>
        <v>68</v>
      </c>
      <c r="E42" s="118" t="str">
        <f t="shared" si="3"/>
        <v>A</v>
      </c>
      <c r="F42" s="162" t="str">
        <f t="shared" si="4"/>
        <v>A</v>
      </c>
      <c r="G42" s="98"/>
      <c r="H42" s="180">
        <f t="shared" si="5"/>
        <v>1.9821</v>
      </c>
      <c r="I42" s="51">
        <f t="shared" si="6"/>
        <v>2.4211</v>
      </c>
      <c r="J42" s="164">
        <f t="shared" si="7"/>
        <v>0.22148226628323497</v>
      </c>
      <c r="K42" s="98"/>
      <c r="L42" s="182">
        <f t="shared" si="9"/>
        <v>134.78280000000001</v>
      </c>
      <c r="M42" s="124">
        <f t="shared" si="8"/>
        <v>164.63480000000001</v>
      </c>
      <c r="N42" s="149">
        <f t="shared" si="10"/>
        <v>29.852000000000004</v>
      </c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</row>
    <row r="43" spans="1:25" x14ac:dyDescent="0.25">
      <c r="A43" s="174" t="s">
        <v>652</v>
      </c>
      <c r="B43" s="131" t="str">
        <f t="shared" si="0"/>
        <v>16</v>
      </c>
      <c r="C43" s="71" t="str">
        <f t="shared" si="1"/>
        <v>RED BLOOD CELL DISORDERS W MCC</v>
      </c>
      <c r="D43" s="132">
        <f t="shared" si="2"/>
        <v>73</v>
      </c>
      <c r="E43" s="121" t="str">
        <f t="shared" si="3"/>
        <v>A</v>
      </c>
      <c r="F43" s="163" t="str">
        <f t="shared" si="4"/>
        <v>A</v>
      </c>
      <c r="G43" s="98"/>
      <c r="H43" s="181">
        <f t="shared" si="5"/>
        <v>1.4089</v>
      </c>
      <c r="I43" s="72">
        <f t="shared" si="6"/>
        <v>1.8145</v>
      </c>
      <c r="J43" s="165">
        <f t="shared" si="7"/>
        <v>0.28788416495138047</v>
      </c>
      <c r="K43" s="98"/>
      <c r="L43" s="183">
        <f t="shared" si="9"/>
        <v>102.8497</v>
      </c>
      <c r="M43" s="133">
        <f t="shared" si="8"/>
        <v>132.45849999999999</v>
      </c>
      <c r="N43" s="150">
        <f t="shared" si="10"/>
        <v>29.608799999999988</v>
      </c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</row>
    <row r="44" spans="1:25" x14ac:dyDescent="0.25">
      <c r="A44" s="172" t="s">
        <v>556</v>
      </c>
      <c r="B44" s="125" t="str">
        <f t="shared" si="0"/>
        <v>11</v>
      </c>
      <c r="C44" s="61" t="str">
        <f t="shared" si="1"/>
        <v>RENAL FAILURE W CC</v>
      </c>
      <c r="D44" s="123">
        <f t="shared" si="2"/>
        <v>632</v>
      </c>
      <c r="E44" s="118" t="str">
        <f t="shared" si="3"/>
        <v>A</v>
      </c>
      <c r="F44" s="162" t="str">
        <f t="shared" si="4"/>
        <v>A</v>
      </c>
      <c r="G44" s="98"/>
      <c r="H44" s="180">
        <f t="shared" si="5"/>
        <v>0.97230000000000005</v>
      </c>
      <c r="I44" s="51">
        <f t="shared" si="6"/>
        <v>1.0169999999999999</v>
      </c>
      <c r="J44" s="164">
        <f t="shared" si="7"/>
        <v>4.5973464979944305E-2</v>
      </c>
      <c r="K44" s="98"/>
      <c r="L44" s="182">
        <f t="shared" si="9"/>
        <v>614.49360000000001</v>
      </c>
      <c r="M44" s="124">
        <f t="shared" si="8"/>
        <v>642.74399999999991</v>
      </c>
      <c r="N44" s="149">
        <f t="shared" si="10"/>
        <v>28.2503999999999</v>
      </c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</row>
    <row r="45" spans="1:25" x14ac:dyDescent="0.25">
      <c r="A45" s="172" t="s">
        <v>318</v>
      </c>
      <c r="B45" s="125" t="str">
        <f t="shared" si="0"/>
        <v>01</v>
      </c>
      <c r="C45" s="61" t="str">
        <f t="shared" si="1"/>
        <v>EXTRACRANIAL PROCEDURES W/O CC/MCC</v>
      </c>
      <c r="D45" s="123">
        <f t="shared" si="2"/>
        <v>118</v>
      </c>
      <c r="E45" s="118" t="str">
        <f t="shared" si="3"/>
        <v>A</v>
      </c>
      <c r="F45" s="162" t="str">
        <f t="shared" si="4"/>
        <v>A</v>
      </c>
      <c r="G45" s="98"/>
      <c r="H45" s="180">
        <f t="shared" si="5"/>
        <v>1.4448000000000001</v>
      </c>
      <c r="I45" s="51">
        <f t="shared" si="6"/>
        <v>1.6737</v>
      </c>
      <c r="J45" s="164">
        <f t="shared" si="7"/>
        <v>0.15843023255813946</v>
      </c>
      <c r="K45" s="98"/>
      <c r="L45" s="182">
        <f t="shared" si="9"/>
        <v>170.4864</v>
      </c>
      <c r="M45" s="124">
        <f t="shared" si="8"/>
        <v>197.4966</v>
      </c>
      <c r="N45" s="149">
        <f t="shared" si="10"/>
        <v>27.010199999999998</v>
      </c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</row>
    <row r="46" spans="1:25" x14ac:dyDescent="0.25">
      <c r="A46" s="172" t="s">
        <v>305</v>
      </c>
      <c r="B46" s="125" t="str">
        <f t="shared" si="0"/>
        <v>01</v>
      </c>
      <c r="C46" s="61" t="str">
        <f t="shared" si="1"/>
        <v>CRANIOTOMY &amp; ENDOVASCULAR INTRACRANIAL PROCEDURES W/O CC/MCC</v>
      </c>
      <c r="D46" s="123">
        <f t="shared" si="2"/>
        <v>81</v>
      </c>
      <c r="E46" s="118" t="str">
        <f t="shared" si="3"/>
        <v>A</v>
      </c>
      <c r="F46" s="162" t="str">
        <f t="shared" si="4"/>
        <v>A</v>
      </c>
      <c r="G46" s="98"/>
      <c r="H46" s="180">
        <f t="shared" si="5"/>
        <v>3.2044000000000001</v>
      </c>
      <c r="I46" s="51">
        <f t="shared" si="6"/>
        <v>3.5341999999999998</v>
      </c>
      <c r="J46" s="164">
        <f t="shared" si="7"/>
        <v>0.1029209836474846</v>
      </c>
      <c r="K46" s="98"/>
      <c r="L46" s="182">
        <f t="shared" si="9"/>
        <v>259.5564</v>
      </c>
      <c r="M46" s="124">
        <f t="shared" si="8"/>
        <v>286.27019999999999</v>
      </c>
      <c r="N46" s="149">
        <f t="shared" si="10"/>
        <v>26.713799999999992</v>
      </c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</row>
    <row r="47" spans="1:25" x14ac:dyDescent="0.25">
      <c r="A47" s="179" t="s">
        <v>780</v>
      </c>
      <c r="B47" s="125" t="str">
        <f t="shared" si="0"/>
        <v>15</v>
      </c>
      <c r="C47" s="61" t="str">
        <f t="shared" si="1"/>
        <v>Level III: Prematurity W/O Major Problems</v>
      </c>
      <c r="D47" s="123">
        <f t="shared" si="2"/>
        <v>316</v>
      </c>
      <c r="E47" s="118" t="str">
        <f t="shared" si="3"/>
        <v>A</v>
      </c>
      <c r="F47" s="162" t="str">
        <f t="shared" si="4"/>
        <v>A</v>
      </c>
      <c r="G47" s="98"/>
      <c r="H47" s="180">
        <f t="shared" si="5"/>
        <v>1.121</v>
      </c>
      <c r="I47" s="51">
        <f t="shared" si="6"/>
        <v>1.2040999999999999</v>
      </c>
      <c r="J47" s="164">
        <f t="shared" si="7"/>
        <v>7.4130240856378191E-2</v>
      </c>
      <c r="K47" s="98"/>
      <c r="L47" s="182">
        <f t="shared" si="9"/>
        <v>354.23599999999999</v>
      </c>
      <c r="M47" s="124">
        <f t="shared" si="8"/>
        <v>380.49559999999997</v>
      </c>
      <c r="N47" s="149">
        <f t="shared" si="10"/>
        <v>26.259599999999978</v>
      </c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</row>
    <row r="48" spans="1:25" x14ac:dyDescent="0.25">
      <c r="A48" s="187" t="s">
        <v>773</v>
      </c>
      <c r="B48" s="131" t="str">
        <f t="shared" si="0"/>
        <v>N/A</v>
      </c>
      <c r="C48" s="71" t="str">
        <f t="shared" si="1"/>
        <v>NON-EXTENSIVE O.R. PROC UNRELATED TO PRINCIPAL DIAGNOSIS W CC</v>
      </c>
      <c r="D48" s="132">
        <f t="shared" si="2"/>
        <v>75</v>
      </c>
      <c r="E48" s="121" t="str">
        <f t="shared" si="3"/>
        <v>A</v>
      </c>
      <c r="F48" s="163" t="str">
        <f t="shared" si="4"/>
        <v>A</v>
      </c>
      <c r="G48" s="98"/>
      <c r="H48" s="181">
        <f t="shared" si="5"/>
        <v>1.8796999999999999</v>
      </c>
      <c r="I48" s="72">
        <f t="shared" si="6"/>
        <v>2.2246000000000001</v>
      </c>
      <c r="J48" s="165">
        <f t="shared" si="7"/>
        <v>0.18348672660530949</v>
      </c>
      <c r="K48" s="98"/>
      <c r="L48" s="183">
        <f t="shared" si="9"/>
        <v>140.97749999999999</v>
      </c>
      <c r="M48" s="133">
        <f t="shared" si="8"/>
        <v>166.845</v>
      </c>
      <c r="N48" s="150">
        <f t="shared" si="10"/>
        <v>25.867500000000007</v>
      </c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</row>
    <row r="49" spans="1:25" x14ac:dyDescent="0.25">
      <c r="A49" s="172" t="s">
        <v>286</v>
      </c>
      <c r="B49" s="125" t="str">
        <f t="shared" si="0"/>
        <v>10</v>
      </c>
      <c r="C49" s="61" t="str">
        <f t="shared" si="1"/>
        <v>MISC DISORDERS OF NUTRITION,METABOLISM,FLUIDS/ELECTROLYTES W MCC</v>
      </c>
      <c r="D49" s="123">
        <f t="shared" si="2"/>
        <v>202</v>
      </c>
      <c r="E49" s="118" t="str">
        <f t="shared" si="3"/>
        <v>A</v>
      </c>
      <c r="F49" s="162" t="str">
        <f t="shared" si="4"/>
        <v>A</v>
      </c>
      <c r="G49" s="98"/>
      <c r="H49" s="180">
        <f t="shared" si="5"/>
        <v>1.2349000000000001</v>
      </c>
      <c r="I49" s="51">
        <f t="shared" si="6"/>
        <v>1.3617999999999999</v>
      </c>
      <c r="J49" s="164">
        <f t="shared" si="7"/>
        <v>0.10276135719491439</v>
      </c>
      <c r="K49" s="98"/>
      <c r="L49" s="182">
        <f t="shared" si="9"/>
        <v>249.44980000000001</v>
      </c>
      <c r="M49" s="124">
        <f t="shared" si="8"/>
        <v>275.08359999999999</v>
      </c>
      <c r="N49" s="149">
        <f t="shared" si="10"/>
        <v>25.633799999999979</v>
      </c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</row>
    <row r="50" spans="1:25" x14ac:dyDescent="0.25">
      <c r="A50" s="172" t="s">
        <v>531</v>
      </c>
      <c r="B50" s="125" t="str">
        <f t="shared" si="0"/>
        <v>05</v>
      </c>
      <c r="C50" s="61" t="str">
        <f t="shared" si="1"/>
        <v>CARDIAC ARRHYTHMIA &amp; CONDUCTION DISORDERS W CC</v>
      </c>
      <c r="D50" s="123">
        <f t="shared" si="2"/>
        <v>411</v>
      </c>
      <c r="E50" s="118" t="str">
        <f t="shared" si="3"/>
        <v>A</v>
      </c>
      <c r="F50" s="162" t="str">
        <f t="shared" si="4"/>
        <v>A</v>
      </c>
      <c r="G50" s="98"/>
      <c r="H50" s="180">
        <f t="shared" si="5"/>
        <v>0.80640000000000001</v>
      </c>
      <c r="I50" s="51">
        <f t="shared" si="6"/>
        <v>0.86870000000000003</v>
      </c>
      <c r="J50" s="164">
        <f t="shared" si="7"/>
        <v>7.7256944444444475E-2</v>
      </c>
      <c r="K50" s="98"/>
      <c r="L50" s="182">
        <f t="shared" si="9"/>
        <v>331.43040000000002</v>
      </c>
      <c r="M50" s="124">
        <f t="shared" si="8"/>
        <v>357.03570000000002</v>
      </c>
      <c r="N50" s="149">
        <f t="shared" si="10"/>
        <v>25.6053</v>
      </c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</row>
    <row r="51" spans="1:25" x14ac:dyDescent="0.25">
      <c r="A51" s="172" t="s">
        <v>562</v>
      </c>
      <c r="B51" s="125" t="str">
        <f t="shared" si="0"/>
        <v>11</v>
      </c>
      <c r="C51" s="61" t="str">
        <f t="shared" si="1"/>
        <v>KIDNEY &amp; URINARY TRACT INFECTIONS W MCC</v>
      </c>
      <c r="D51" s="123">
        <f t="shared" si="2"/>
        <v>120</v>
      </c>
      <c r="E51" s="118" t="str">
        <f t="shared" si="3"/>
        <v>A</v>
      </c>
      <c r="F51" s="162" t="str">
        <f t="shared" si="4"/>
        <v>A</v>
      </c>
      <c r="G51" s="98"/>
      <c r="H51" s="180">
        <f t="shared" si="5"/>
        <v>1.1391</v>
      </c>
      <c r="I51" s="51">
        <f t="shared" si="6"/>
        <v>1.3436999999999999</v>
      </c>
      <c r="J51" s="164">
        <f t="shared" si="7"/>
        <v>0.17961548590992879</v>
      </c>
      <c r="K51" s="98"/>
      <c r="L51" s="182">
        <f t="shared" si="9"/>
        <v>136.69200000000001</v>
      </c>
      <c r="M51" s="124">
        <f t="shared" si="8"/>
        <v>161.244</v>
      </c>
      <c r="N51" s="149">
        <f t="shared" si="10"/>
        <v>24.551999999999992</v>
      </c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</row>
    <row r="52" spans="1:25" x14ac:dyDescent="0.25">
      <c r="A52" s="172" t="s">
        <v>841</v>
      </c>
      <c r="B52" s="125" t="str">
        <f t="shared" si="0"/>
        <v>05</v>
      </c>
      <c r="C52" s="61" t="str">
        <f t="shared" si="1"/>
        <v>OTHER CIRCULATORY SYSTEM DIAGNOSES W CC</v>
      </c>
      <c r="D52" s="123">
        <f t="shared" si="2"/>
        <v>146</v>
      </c>
      <c r="E52" s="118" t="str">
        <f t="shared" si="3"/>
        <v>A</v>
      </c>
      <c r="F52" s="162" t="str">
        <f t="shared" si="4"/>
        <v>A</v>
      </c>
      <c r="G52" s="98"/>
      <c r="H52" s="180">
        <f t="shared" si="5"/>
        <v>0.94569999999999999</v>
      </c>
      <c r="I52" s="51">
        <f t="shared" si="6"/>
        <v>1.1135999999999999</v>
      </c>
      <c r="J52" s="164">
        <f t="shared" si="7"/>
        <v>0.17754044623030554</v>
      </c>
      <c r="K52" s="98"/>
      <c r="L52" s="182">
        <f t="shared" si="9"/>
        <v>138.07220000000001</v>
      </c>
      <c r="M52" s="124">
        <f t="shared" si="8"/>
        <v>162.5856</v>
      </c>
      <c r="N52" s="149">
        <f t="shared" si="10"/>
        <v>24.51339999999999</v>
      </c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</row>
    <row r="53" spans="1:25" x14ac:dyDescent="0.25">
      <c r="A53" s="174" t="s">
        <v>120</v>
      </c>
      <c r="B53" s="131" t="str">
        <f t="shared" si="0"/>
        <v>07</v>
      </c>
      <c r="C53" s="71" t="str">
        <f t="shared" si="1"/>
        <v>LAPAROSCOPIC CHOLECYSTECTOMY W/O C.D.E. W/O CC/MCC</v>
      </c>
      <c r="D53" s="132">
        <f t="shared" si="2"/>
        <v>265</v>
      </c>
      <c r="E53" s="121" t="str">
        <f t="shared" si="3"/>
        <v>A</v>
      </c>
      <c r="F53" s="163" t="str">
        <f t="shared" si="4"/>
        <v>A</v>
      </c>
      <c r="G53" s="98"/>
      <c r="H53" s="181">
        <f t="shared" si="5"/>
        <v>1.4006000000000001</v>
      </c>
      <c r="I53" s="72">
        <f t="shared" si="6"/>
        <v>1.4923999999999999</v>
      </c>
      <c r="J53" s="165">
        <f t="shared" si="7"/>
        <v>6.5543338569184553E-2</v>
      </c>
      <c r="K53" s="98"/>
      <c r="L53" s="183">
        <f t="shared" si="9"/>
        <v>371.15899999999999</v>
      </c>
      <c r="M53" s="133">
        <f t="shared" si="8"/>
        <v>395.48599999999999</v>
      </c>
      <c r="N53" s="150">
        <f t="shared" si="10"/>
        <v>24.326999999999998</v>
      </c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</row>
    <row r="54" spans="1:25" x14ac:dyDescent="0.25">
      <c r="A54" s="173" t="s">
        <v>320</v>
      </c>
      <c r="B54" s="125" t="str">
        <f t="shared" si="0"/>
        <v>01</v>
      </c>
      <c r="C54" s="61" t="str">
        <f t="shared" si="1"/>
        <v>PERIPH/CRANIAL NERVE &amp; OTHER NERV SYST PROC W CC OR PERIPH NEUROSTIM</v>
      </c>
      <c r="D54" s="123">
        <f t="shared" si="2"/>
        <v>23</v>
      </c>
      <c r="E54" s="118" t="str">
        <f t="shared" si="3"/>
        <v>A</v>
      </c>
      <c r="F54" s="162" t="str">
        <f t="shared" si="4"/>
        <v>AP</v>
      </c>
      <c r="G54" s="98"/>
      <c r="H54" s="180">
        <f t="shared" si="5"/>
        <v>2.1953999999999998</v>
      </c>
      <c r="I54" s="51">
        <f t="shared" si="6"/>
        <v>3.2467000000000001</v>
      </c>
      <c r="J54" s="164">
        <f t="shared" si="7"/>
        <v>0.47886489933497334</v>
      </c>
      <c r="K54" s="98"/>
      <c r="L54" s="182">
        <f t="shared" si="9"/>
        <v>50.494199999999992</v>
      </c>
      <c r="M54" s="124">
        <f t="shared" si="8"/>
        <v>74.67410000000001</v>
      </c>
      <c r="N54" s="149">
        <f t="shared" si="10"/>
        <v>24.179900000000018</v>
      </c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</row>
    <row r="55" spans="1:25" x14ac:dyDescent="0.25">
      <c r="A55" s="172" t="s">
        <v>100</v>
      </c>
      <c r="B55" s="125" t="str">
        <f t="shared" ref="B55:B118" si="11">VLOOKUP($A55, Data_Tab, 2, FALSE)</f>
        <v>06</v>
      </c>
      <c r="C55" s="61" t="str">
        <f t="shared" ref="C55:C118" si="12">VLOOKUP($A55, DRG_Tab, 2, FALSE)</f>
        <v>ESOPHAGITIS, GASTROENT &amp; MISC DIGEST DISORDERS W/O MCC</v>
      </c>
      <c r="D55" s="123">
        <f t="shared" ref="D55:D118" si="13">VLOOKUP($A55, DRG_Tab, 9, FALSE)</f>
        <v>1290</v>
      </c>
      <c r="E55" s="118" t="str">
        <f t="shared" ref="E55:E118" si="14">IFERROR(VLOOKUP($A55, Previous_Update, 5, FALSE),"")</f>
        <v>A</v>
      </c>
      <c r="F55" s="162" t="str">
        <f t="shared" ref="F55:F118" si="15">VLOOKUP($A55, DRG_Tab, 18, FALSE)</f>
        <v>A</v>
      </c>
      <c r="G55" s="98"/>
      <c r="H55" s="180">
        <f t="shared" ref="H55:H118" si="16">IFERROR(VLOOKUP($A55, Previous_Update, 4, FALSE),"")</f>
        <v>0.75260000000000005</v>
      </c>
      <c r="I55" s="51">
        <f t="shared" ref="I55:I118" si="17">VLOOKUP($A55, DRG_Tab, 22, FALSE)</f>
        <v>0.77080000000000004</v>
      </c>
      <c r="J55" s="164">
        <f t="shared" ref="J55:J118" si="18">(I55 - H55) / H55</f>
        <v>2.4182832846133394E-2</v>
      </c>
      <c r="K55" s="98"/>
      <c r="L55" s="182">
        <f t="shared" ref="L55:L118" si="19">$D55 * H55</f>
        <v>970.85400000000004</v>
      </c>
      <c r="M55" s="124">
        <f t="shared" ref="M55:M118" si="20">$D55 * I55</f>
        <v>994.33200000000011</v>
      </c>
      <c r="N55" s="149">
        <f t="shared" ref="N55:N118" si="21">M55 - L55</f>
        <v>23.478000000000065</v>
      </c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</row>
    <row r="56" spans="1:25" x14ac:dyDescent="0.25">
      <c r="A56" s="172" t="s">
        <v>573</v>
      </c>
      <c r="B56" s="125" t="str">
        <f t="shared" si="11"/>
        <v>11</v>
      </c>
      <c r="C56" s="61" t="str">
        <f t="shared" si="12"/>
        <v>OTHER KIDNEY &amp; URINARY TRACT DIAGNOSES W CC</v>
      </c>
      <c r="D56" s="123">
        <f t="shared" si="13"/>
        <v>121</v>
      </c>
      <c r="E56" s="118" t="str">
        <f t="shared" si="14"/>
        <v>A</v>
      </c>
      <c r="F56" s="162" t="str">
        <f t="shared" si="15"/>
        <v>A</v>
      </c>
      <c r="G56" s="98"/>
      <c r="H56" s="180">
        <f t="shared" si="16"/>
        <v>0.95220000000000005</v>
      </c>
      <c r="I56" s="51">
        <f t="shared" si="17"/>
        <v>1.1417999999999999</v>
      </c>
      <c r="J56" s="164">
        <f t="shared" si="18"/>
        <v>0.19911783238815361</v>
      </c>
      <c r="K56" s="98"/>
      <c r="L56" s="182">
        <f t="shared" si="19"/>
        <v>115.2162</v>
      </c>
      <c r="M56" s="124">
        <f t="shared" si="20"/>
        <v>138.15779999999998</v>
      </c>
      <c r="N56" s="149">
        <f t="shared" si="21"/>
        <v>22.94159999999998</v>
      </c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</row>
    <row r="57" spans="1:25" x14ac:dyDescent="0.25">
      <c r="A57" s="172" t="s">
        <v>807</v>
      </c>
      <c r="B57" s="125" t="str">
        <f t="shared" si="11"/>
        <v>05</v>
      </c>
      <c r="C57" s="61" t="str">
        <f t="shared" si="12"/>
        <v>PERCUTANEOUS INTRACARDIAC PROCEDURES W/O MCC</v>
      </c>
      <c r="D57" s="123">
        <f t="shared" si="13"/>
        <v>68</v>
      </c>
      <c r="E57" s="118" t="str">
        <f t="shared" si="14"/>
        <v>A</v>
      </c>
      <c r="F57" s="162" t="str">
        <f t="shared" si="15"/>
        <v>A</v>
      </c>
      <c r="G57" s="98"/>
      <c r="H57" s="180">
        <f t="shared" si="16"/>
        <v>3.3967000000000001</v>
      </c>
      <c r="I57" s="51">
        <f t="shared" si="17"/>
        <v>3.7227000000000001</v>
      </c>
      <c r="J57" s="164">
        <f t="shared" si="18"/>
        <v>9.5975505637824962E-2</v>
      </c>
      <c r="K57" s="98"/>
      <c r="L57" s="182">
        <f t="shared" si="19"/>
        <v>230.97560000000001</v>
      </c>
      <c r="M57" s="124">
        <f t="shared" si="20"/>
        <v>253.14360000000002</v>
      </c>
      <c r="N57" s="149">
        <f t="shared" si="21"/>
        <v>22.168000000000006</v>
      </c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</row>
    <row r="58" spans="1:25" x14ac:dyDescent="0.25">
      <c r="A58" s="174" t="s">
        <v>1560</v>
      </c>
      <c r="B58" s="131" t="str">
        <f t="shared" si="11"/>
        <v>09</v>
      </c>
      <c r="C58" s="71" t="str">
        <f t="shared" si="12"/>
        <v>SKIN DEBRIDEMENT W CC</v>
      </c>
      <c r="D58" s="132">
        <f t="shared" si="13"/>
        <v>88</v>
      </c>
      <c r="E58" s="121" t="str">
        <f t="shared" si="14"/>
        <v>A</v>
      </c>
      <c r="F58" s="163" t="str">
        <f t="shared" si="15"/>
        <v>A</v>
      </c>
      <c r="G58" s="98"/>
      <c r="H58" s="181">
        <f t="shared" si="16"/>
        <v>1.3771</v>
      </c>
      <c r="I58" s="72">
        <f t="shared" si="17"/>
        <v>1.6182000000000001</v>
      </c>
      <c r="J58" s="165">
        <f t="shared" si="18"/>
        <v>0.17507806259530906</v>
      </c>
      <c r="K58" s="98"/>
      <c r="L58" s="183">
        <f t="shared" si="19"/>
        <v>121.1848</v>
      </c>
      <c r="M58" s="133">
        <f t="shared" si="20"/>
        <v>142.4016</v>
      </c>
      <c r="N58" s="150">
        <f t="shared" si="21"/>
        <v>21.216800000000006</v>
      </c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</row>
    <row r="59" spans="1:25" x14ac:dyDescent="0.25">
      <c r="A59" s="172" t="s">
        <v>141</v>
      </c>
      <c r="B59" s="125" t="str">
        <f t="shared" si="11"/>
        <v>07</v>
      </c>
      <c r="C59" s="61" t="str">
        <f t="shared" si="12"/>
        <v>DISORDERS OF LIVER EXCEPT MALIG,CIRR,ALC HEPA W CC</v>
      </c>
      <c r="D59" s="123">
        <f t="shared" si="13"/>
        <v>266</v>
      </c>
      <c r="E59" s="118" t="str">
        <f t="shared" si="14"/>
        <v>A</v>
      </c>
      <c r="F59" s="162" t="str">
        <f t="shared" si="15"/>
        <v>A</v>
      </c>
      <c r="G59" s="98"/>
      <c r="H59" s="180">
        <f t="shared" si="16"/>
        <v>0.89119999999999999</v>
      </c>
      <c r="I59" s="51">
        <f t="shared" si="17"/>
        <v>0.97070000000000001</v>
      </c>
      <c r="J59" s="164">
        <f t="shared" si="18"/>
        <v>8.9205565529622999E-2</v>
      </c>
      <c r="K59" s="98"/>
      <c r="L59" s="182">
        <f t="shared" si="19"/>
        <v>237.0592</v>
      </c>
      <c r="M59" s="124">
        <f t="shared" si="20"/>
        <v>258.20620000000002</v>
      </c>
      <c r="N59" s="149">
        <f t="shared" si="21"/>
        <v>21.14700000000002</v>
      </c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</row>
    <row r="60" spans="1:25" x14ac:dyDescent="0.25">
      <c r="A60" s="172" t="s">
        <v>504</v>
      </c>
      <c r="B60" s="125" t="str">
        <f t="shared" si="11"/>
        <v>05</v>
      </c>
      <c r="C60" s="61" t="str">
        <f t="shared" si="12"/>
        <v>ACUTE MYOCARDIAL INFARCTION, EXPIRED W MCC</v>
      </c>
      <c r="D60" s="123">
        <f t="shared" si="13"/>
        <v>29</v>
      </c>
      <c r="E60" s="118" t="str">
        <f t="shared" si="14"/>
        <v>A</v>
      </c>
      <c r="F60" s="162" t="str">
        <f t="shared" si="15"/>
        <v>A</v>
      </c>
      <c r="G60" s="98"/>
      <c r="H60" s="180">
        <f t="shared" si="16"/>
        <v>1.7406999999999999</v>
      </c>
      <c r="I60" s="51">
        <f t="shared" si="17"/>
        <v>2.4582000000000002</v>
      </c>
      <c r="J60" s="164">
        <f t="shared" si="18"/>
        <v>0.41219049807548702</v>
      </c>
      <c r="K60" s="98"/>
      <c r="L60" s="182">
        <f t="shared" si="19"/>
        <v>50.4803</v>
      </c>
      <c r="M60" s="124">
        <f t="shared" si="20"/>
        <v>71.287800000000004</v>
      </c>
      <c r="N60" s="149">
        <f t="shared" si="21"/>
        <v>20.807500000000005</v>
      </c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</row>
    <row r="61" spans="1:25" x14ac:dyDescent="0.25">
      <c r="A61" s="172" t="s">
        <v>758</v>
      </c>
      <c r="B61" s="125" t="str">
        <f t="shared" si="11"/>
        <v>24</v>
      </c>
      <c r="C61" s="61" t="str">
        <f t="shared" si="12"/>
        <v>OTHER O.R. PROCEDURES FOR MULTIPLE SIGNIFICANT TRAUMA W CC</v>
      </c>
      <c r="D61" s="123">
        <f t="shared" si="13"/>
        <v>59</v>
      </c>
      <c r="E61" s="118" t="str">
        <f t="shared" si="14"/>
        <v>A</v>
      </c>
      <c r="F61" s="162" t="str">
        <f t="shared" si="15"/>
        <v>A</v>
      </c>
      <c r="G61" s="98"/>
      <c r="H61" s="180">
        <f t="shared" si="16"/>
        <v>4.3475000000000001</v>
      </c>
      <c r="I61" s="51">
        <f t="shared" si="17"/>
        <v>4.6906999999999996</v>
      </c>
      <c r="J61" s="164">
        <f t="shared" si="18"/>
        <v>7.8941920644048189E-2</v>
      </c>
      <c r="K61" s="98"/>
      <c r="L61" s="182">
        <f t="shared" si="19"/>
        <v>256.5025</v>
      </c>
      <c r="M61" s="124">
        <f t="shared" si="20"/>
        <v>276.75129999999996</v>
      </c>
      <c r="N61" s="149">
        <f t="shared" si="21"/>
        <v>20.24879999999996</v>
      </c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</row>
    <row r="62" spans="1:25" x14ac:dyDescent="0.25">
      <c r="A62" s="172" t="s">
        <v>343</v>
      </c>
      <c r="B62" s="125" t="str">
        <f t="shared" si="11"/>
        <v>12</v>
      </c>
      <c r="C62" s="61" t="str">
        <f t="shared" si="12"/>
        <v>INFLAMMATION OF THE MALE REPRODUCTIVE SYSTEM W/O MCC</v>
      </c>
      <c r="D62" s="123">
        <f t="shared" si="13"/>
        <v>62</v>
      </c>
      <c r="E62" s="118" t="str">
        <f t="shared" si="14"/>
        <v>A</v>
      </c>
      <c r="F62" s="162" t="str">
        <f t="shared" si="15"/>
        <v>A</v>
      </c>
      <c r="G62" s="98"/>
      <c r="H62" s="180">
        <f t="shared" si="16"/>
        <v>0.71560000000000001</v>
      </c>
      <c r="I62" s="51">
        <f t="shared" si="17"/>
        <v>1.04</v>
      </c>
      <c r="J62" s="164">
        <f t="shared" si="18"/>
        <v>0.45332588038010063</v>
      </c>
      <c r="K62" s="98"/>
      <c r="L62" s="182">
        <f t="shared" si="19"/>
        <v>44.367200000000004</v>
      </c>
      <c r="M62" s="124">
        <f t="shared" si="20"/>
        <v>64.48</v>
      </c>
      <c r="N62" s="149">
        <f t="shared" si="21"/>
        <v>20.1128</v>
      </c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</row>
    <row r="63" spans="1:25" x14ac:dyDescent="0.25">
      <c r="A63" s="174" t="s">
        <v>602</v>
      </c>
      <c r="B63" s="131" t="str">
        <f t="shared" si="11"/>
        <v>06</v>
      </c>
      <c r="C63" s="71" t="str">
        <f t="shared" si="12"/>
        <v>G.I. HEMORRHAGE W CC</v>
      </c>
      <c r="D63" s="132">
        <f t="shared" si="13"/>
        <v>446</v>
      </c>
      <c r="E63" s="121" t="str">
        <f t="shared" si="14"/>
        <v>A</v>
      </c>
      <c r="F63" s="163" t="str">
        <f t="shared" si="15"/>
        <v>A</v>
      </c>
      <c r="G63" s="98"/>
      <c r="H63" s="181">
        <f t="shared" si="16"/>
        <v>1.1392</v>
      </c>
      <c r="I63" s="72">
        <f t="shared" si="17"/>
        <v>1.1841999999999999</v>
      </c>
      <c r="J63" s="165">
        <f t="shared" si="18"/>
        <v>3.9501404494381963E-2</v>
      </c>
      <c r="K63" s="98"/>
      <c r="L63" s="183">
        <f t="shared" si="19"/>
        <v>508.08319999999998</v>
      </c>
      <c r="M63" s="133">
        <f t="shared" si="20"/>
        <v>528.15319999999997</v>
      </c>
      <c r="N63" s="150">
        <f t="shared" si="21"/>
        <v>20.069999999999993</v>
      </c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</row>
    <row r="64" spans="1:25" x14ac:dyDescent="0.25">
      <c r="A64" s="173" t="s">
        <v>804</v>
      </c>
      <c r="B64" s="125" t="str">
        <f t="shared" si="11"/>
        <v>05</v>
      </c>
      <c r="C64" s="61" t="str">
        <f t="shared" si="12"/>
        <v>OTHER MAJOR CARDIOVASCULAR PROCEDURES W CC</v>
      </c>
      <c r="D64" s="123">
        <f t="shared" si="13"/>
        <v>100</v>
      </c>
      <c r="E64" s="118" t="str">
        <f t="shared" si="14"/>
        <v>A</v>
      </c>
      <c r="F64" s="162" t="str">
        <f t="shared" si="15"/>
        <v>A</v>
      </c>
      <c r="G64" s="98"/>
      <c r="H64" s="180">
        <f t="shared" si="16"/>
        <v>4.2938000000000001</v>
      </c>
      <c r="I64" s="51">
        <f t="shared" si="17"/>
        <v>4.4871999999999996</v>
      </c>
      <c r="J64" s="164">
        <f t="shared" si="18"/>
        <v>4.5041688015277741E-2</v>
      </c>
      <c r="K64" s="98"/>
      <c r="L64" s="182">
        <f t="shared" si="19"/>
        <v>429.38</v>
      </c>
      <c r="M64" s="124">
        <f t="shared" si="20"/>
        <v>448.71999999999997</v>
      </c>
      <c r="N64" s="149">
        <f t="shared" si="21"/>
        <v>19.339999999999975</v>
      </c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</row>
    <row r="65" spans="1:25" x14ac:dyDescent="0.25">
      <c r="A65" s="172" t="s">
        <v>425</v>
      </c>
      <c r="B65" s="125" t="str">
        <f t="shared" si="11"/>
        <v>04</v>
      </c>
      <c r="C65" s="61" t="str">
        <f t="shared" si="12"/>
        <v>PULMONARY EMBOLISM W MCC</v>
      </c>
      <c r="D65" s="123">
        <f t="shared" si="13"/>
        <v>139</v>
      </c>
      <c r="E65" s="118" t="str">
        <f t="shared" si="14"/>
        <v>A</v>
      </c>
      <c r="F65" s="162" t="str">
        <f t="shared" si="15"/>
        <v>A</v>
      </c>
      <c r="G65" s="98"/>
      <c r="H65" s="180">
        <f t="shared" si="16"/>
        <v>1.5729</v>
      </c>
      <c r="I65" s="51">
        <f t="shared" si="17"/>
        <v>1.7115</v>
      </c>
      <c r="J65" s="164">
        <f t="shared" si="18"/>
        <v>8.8117489986648909E-2</v>
      </c>
      <c r="K65" s="98"/>
      <c r="L65" s="182">
        <f t="shared" si="19"/>
        <v>218.63309999999998</v>
      </c>
      <c r="M65" s="124">
        <f t="shared" si="20"/>
        <v>237.89850000000001</v>
      </c>
      <c r="N65" s="149">
        <f t="shared" si="21"/>
        <v>19.265400000000028</v>
      </c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</row>
    <row r="66" spans="1:25" x14ac:dyDescent="0.25">
      <c r="A66" s="179" t="s">
        <v>777</v>
      </c>
      <c r="B66" s="125" t="str">
        <f t="shared" si="11"/>
        <v>15</v>
      </c>
      <c r="C66" s="61" t="str">
        <f t="shared" si="12"/>
        <v>Level III: Neonates, Died or Transferred to Another Acute Care Facility</v>
      </c>
      <c r="D66" s="123">
        <f t="shared" si="13"/>
        <v>83</v>
      </c>
      <c r="E66" s="118" t="str">
        <f t="shared" si="14"/>
        <v>A</v>
      </c>
      <c r="F66" s="162" t="str">
        <f t="shared" si="15"/>
        <v>A</v>
      </c>
      <c r="G66" s="98"/>
      <c r="H66" s="180">
        <f t="shared" si="16"/>
        <v>7.9471999999999996</v>
      </c>
      <c r="I66" s="51">
        <f t="shared" si="17"/>
        <v>8.1791999999999998</v>
      </c>
      <c r="J66" s="164">
        <f t="shared" si="18"/>
        <v>2.9192671632776352E-2</v>
      </c>
      <c r="K66" s="98"/>
      <c r="L66" s="182">
        <f t="shared" si="19"/>
        <v>659.61759999999992</v>
      </c>
      <c r="M66" s="124">
        <f t="shared" si="20"/>
        <v>678.87360000000001</v>
      </c>
      <c r="N66" s="149">
        <f t="shared" si="21"/>
        <v>19.256000000000085</v>
      </c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</row>
    <row r="67" spans="1:25" x14ac:dyDescent="0.25">
      <c r="A67" s="172" t="s">
        <v>163</v>
      </c>
      <c r="B67" s="125" t="str">
        <f t="shared" si="11"/>
        <v>08</v>
      </c>
      <c r="C67" s="61" t="str">
        <f t="shared" si="12"/>
        <v>SPINAL FUSION EXCEPT CERVICAL W/O MCC</v>
      </c>
      <c r="D67" s="123">
        <f t="shared" si="13"/>
        <v>254</v>
      </c>
      <c r="E67" s="118" t="str">
        <f t="shared" si="14"/>
        <v>A</v>
      </c>
      <c r="F67" s="162" t="str">
        <f t="shared" si="15"/>
        <v>A</v>
      </c>
      <c r="G67" s="98"/>
      <c r="H67" s="180">
        <f t="shared" si="16"/>
        <v>4.6121999999999996</v>
      </c>
      <c r="I67" s="51">
        <f t="shared" si="17"/>
        <v>4.6871999999999998</v>
      </c>
      <c r="J67" s="164">
        <f t="shared" si="18"/>
        <v>1.6261220241966998E-2</v>
      </c>
      <c r="K67" s="98"/>
      <c r="L67" s="182">
        <f t="shared" si="19"/>
        <v>1171.4987999999998</v>
      </c>
      <c r="M67" s="124">
        <f t="shared" si="20"/>
        <v>1190.5488</v>
      </c>
      <c r="N67" s="149">
        <f t="shared" si="21"/>
        <v>19.050000000000182</v>
      </c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</row>
    <row r="68" spans="1:25" x14ac:dyDescent="0.25">
      <c r="A68" s="174" t="s">
        <v>1597</v>
      </c>
      <c r="B68" s="131" t="str">
        <f t="shared" si="11"/>
        <v>08</v>
      </c>
      <c r="C68" s="71" t="str">
        <f t="shared" si="12"/>
        <v>BACK &amp; NECK PROC EXC SPINAL FUSION W/O CC/MCC</v>
      </c>
      <c r="D68" s="132">
        <f t="shared" si="13"/>
        <v>56</v>
      </c>
      <c r="E68" s="121" t="str">
        <f t="shared" si="14"/>
        <v>A</v>
      </c>
      <c r="F68" s="163" t="str">
        <f t="shared" si="15"/>
        <v>A</v>
      </c>
      <c r="G68" s="98"/>
      <c r="H68" s="181">
        <f t="shared" si="16"/>
        <v>1.4325000000000001</v>
      </c>
      <c r="I68" s="72">
        <f t="shared" si="17"/>
        <v>1.7703</v>
      </c>
      <c r="J68" s="165">
        <f t="shared" si="18"/>
        <v>0.23581151832460723</v>
      </c>
      <c r="K68" s="98"/>
      <c r="L68" s="183">
        <f t="shared" si="19"/>
        <v>80.22</v>
      </c>
      <c r="M68" s="133">
        <f t="shared" si="20"/>
        <v>99.136799999999994</v>
      </c>
      <c r="N68" s="150">
        <f t="shared" si="21"/>
        <v>18.916799999999995</v>
      </c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</row>
    <row r="69" spans="1:25" x14ac:dyDescent="0.25">
      <c r="A69" s="179" t="s">
        <v>667</v>
      </c>
      <c r="B69" s="125" t="str">
        <f t="shared" si="11"/>
        <v>17</v>
      </c>
      <c r="C69" s="61" t="str">
        <f t="shared" si="12"/>
        <v>MYELOPROLIFERATIVE DISORDERS OR POORLY DIFFERENTIATED NEOPLASMS W OTHER PROCEDURE W CC/MCC</v>
      </c>
      <c r="D69" s="123">
        <f t="shared" si="13"/>
        <v>12</v>
      </c>
      <c r="E69" s="118" t="str">
        <f t="shared" si="14"/>
        <v>A</v>
      </c>
      <c r="F69" s="162" t="str">
        <f t="shared" si="15"/>
        <v>A</v>
      </c>
      <c r="G69" s="98"/>
      <c r="H69" s="180">
        <f t="shared" si="16"/>
        <v>2.1901999999999999</v>
      </c>
      <c r="I69" s="51">
        <f t="shared" si="17"/>
        <v>3.7416999999999998</v>
      </c>
      <c r="J69" s="164">
        <f t="shared" si="18"/>
        <v>0.70838279609168109</v>
      </c>
      <c r="K69" s="98"/>
      <c r="L69" s="182">
        <f t="shared" si="19"/>
        <v>26.282399999999999</v>
      </c>
      <c r="M69" s="124">
        <f t="shared" si="20"/>
        <v>44.900399999999998</v>
      </c>
      <c r="N69" s="149">
        <f t="shared" si="21"/>
        <v>18.617999999999999</v>
      </c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</row>
    <row r="70" spans="1:25" x14ac:dyDescent="0.25">
      <c r="A70" s="172" t="s">
        <v>1562</v>
      </c>
      <c r="B70" s="125" t="str">
        <f t="shared" si="11"/>
        <v>09</v>
      </c>
      <c r="C70" s="61" t="str">
        <f t="shared" si="12"/>
        <v>SKIN DEBRIDEMENT W/O CC/MCC</v>
      </c>
      <c r="D70" s="123">
        <f t="shared" si="13"/>
        <v>50</v>
      </c>
      <c r="E70" s="118" t="str">
        <f t="shared" si="14"/>
        <v>A</v>
      </c>
      <c r="F70" s="162" t="str">
        <f t="shared" si="15"/>
        <v>A</v>
      </c>
      <c r="G70" s="98"/>
      <c r="H70" s="180">
        <f t="shared" si="16"/>
        <v>0.98570000000000002</v>
      </c>
      <c r="I70" s="51">
        <f t="shared" si="17"/>
        <v>1.3486</v>
      </c>
      <c r="J70" s="164">
        <f t="shared" si="18"/>
        <v>0.36816475601095666</v>
      </c>
      <c r="K70" s="98"/>
      <c r="L70" s="182">
        <f t="shared" si="19"/>
        <v>49.285000000000004</v>
      </c>
      <c r="M70" s="124">
        <f t="shared" si="20"/>
        <v>67.430000000000007</v>
      </c>
      <c r="N70" s="149">
        <f t="shared" si="21"/>
        <v>18.145000000000003</v>
      </c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</row>
    <row r="71" spans="1:25" x14ac:dyDescent="0.25">
      <c r="A71" s="173" t="s">
        <v>537</v>
      </c>
      <c r="B71" s="125" t="str">
        <f t="shared" si="11"/>
        <v>11</v>
      </c>
      <c r="C71" s="61" t="str">
        <f t="shared" si="12"/>
        <v>KIDNEY &amp; URETER PROCEDURES FOR NEOPLASM W/O CC/MCC</v>
      </c>
      <c r="D71" s="123">
        <f t="shared" si="13"/>
        <v>55</v>
      </c>
      <c r="E71" s="118" t="str">
        <f t="shared" si="14"/>
        <v>A</v>
      </c>
      <c r="F71" s="162" t="str">
        <f t="shared" si="15"/>
        <v>A</v>
      </c>
      <c r="G71" s="98"/>
      <c r="H71" s="180">
        <f t="shared" si="16"/>
        <v>1.9907999999999999</v>
      </c>
      <c r="I71" s="51">
        <f t="shared" si="17"/>
        <v>2.3166000000000002</v>
      </c>
      <c r="J71" s="164">
        <f t="shared" si="18"/>
        <v>0.16365280289330938</v>
      </c>
      <c r="K71" s="98"/>
      <c r="L71" s="182">
        <f t="shared" si="19"/>
        <v>109.494</v>
      </c>
      <c r="M71" s="124">
        <f t="shared" si="20"/>
        <v>127.41300000000001</v>
      </c>
      <c r="N71" s="149">
        <f t="shared" si="21"/>
        <v>17.919000000000011</v>
      </c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</row>
    <row r="72" spans="1:25" x14ac:dyDescent="0.25">
      <c r="A72" s="172" t="s">
        <v>604</v>
      </c>
      <c r="B72" s="125" t="str">
        <f t="shared" si="11"/>
        <v>13</v>
      </c>
      <c r="C72" s="61" t="str">
        <f t="shared" si="12"/>
        <v>UTERINE,ADNEXA PROC FOR NON-OVARIAN/ADNEXAL MALIG W CC</v>
      </c>
      <c r="D72" s="123">
        <f t="shared" si="13"/>
        <v>33</v>
      </c>
      <c r="E72" s="118" t="str">
        <f t="shared" si="14"/>
        <v>A</v>
      </c>
      <c r="F72" s="162" t="str">
        <f t="shared" si="15"/>
        <v>A</v>
      </c>
      <c r="G72" s="98"/>
      <c r="H72" s="180">
        <f t="shared" si="16"/>
        <v>1.6211</v>
      </c>
      <c r="I72" s="51">
        <f t="shared" si="17"/>
        <v>2.1581999999999999</v>
      </c>
      <c r="J72" s="164">
        <f t="shared" si="18"/>
        <v>0.33131824070075871</v>
      </c>
      <c r="K72" s="98"/>
      <c r="L72" s="182">
        <f t="shared" si="19"/>
        <v>53.496299999999998</v>
      </c>
      <c r="M72" s="124">
        <f t="shared" si="20"/>
        <v>71.22059999999999</v>
      </c>
      <c r="N72" s="149">
        <f t="shared" si="21"/>
        <v>17.724299999999992</v>
      </c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</row>
    <row r="73" spans="1:25" x14ac:dyDescent="0.25">
      <c r="A73" s="174" t="s">
        <v>101</v>
      </c>
      <c r="B73" s="131" t="str">
        <f t="shared" si="11"/>
        <v>06</v>
      </c>
      <c r="C73" s="71" t="str">
        <f t="shared" si="12"/>
        <v>OTHER DIGESTIVE SYSTEM DIAGNOSES W MCC</v>
      </c>
      <c r="D73" s="132">
        <f t="shared" si="13"/>
        <v>75</v>
      </c>
      <c r="E73" s="121" t="str">
        <f t="shared" si="14"/>
        <v>A</v>
      </c>
      <c r="F73" s="163" t="str">
        <f t="shared" si="15"/>
        <v>A</v>
      </c>
      <c r="G73" s="98"/>
      <c r="H73" s="181">
        <f t="shared" si="16"/>
        <v>1.9212</v>
      </c>
      <c r="I73" s="72">
        <f t="shared" si="17"/>
        <v>2.153</v>
      </c>
      <c r="J73" s="165">
        <f t="shared" si="18"/>
        <v>0.12065375806787425</v>
      </c>
      <c r="K73" s="98"/>
      <c r="L73" s="183">
        <f t="shared" si="19"/>
        <v>144.09</v>
      </c>
      <c r="M73" s="133">
        <f t="shared" si="20"/>
        <v>161.47499999999999</v>
      </c>
      <c r="N73" s="150">
        <f t="shared" si="21"/>
        <v>17.384999999999991</v>
      </c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</row>
    <row r="74" spans="1:25" x14ac:dyDescent="0.25">
      <c r="A74" s="172" t="s">
        <v>517</v>
      </c>
      <c r="B74" s="125" t="str">
        <f t="shared" si="11"/>
        <v>05</v>
      </c>
      <c r="C74" s="61" t="str">
        <f t="shared" si="12"/>
        <v>CARDIAC ARREST, UNEXPLAINED W MCC OR PERIPHERAL EXTRACORPOREAL MEMBRANE OXYGENATION (ECMO)</v>
      </c>
      <c r="D74" s="123">
        <f t="shared" si="13"/>
        <v>24</v>
      </c>
      <c r="E74" s="118" t="str">
        <f t="shared" si="14"/>
        <v>A</v>
      </c>
      <c r="F74" s="162" t="str">
        <f t="shared" si="15"/>
        <v>A</v>
      </c>
      <c r="G74" s="98"/>
      <c r="H74" s="180">
        <f t="shared" si="16"/>
        <v>1.7041999999999999</v>
      </c>
      <c r="I74" s="51">
        <f t="shared" si="17"/>
        <v>2.4108999999999998</v>
      </c>
      <c r="J74" s="164">
        <f t="shared" si="18"/>
        <v>0.4146813754254195</v>
      </c>
      <c r="K74" s="98"/>
      <c r="L74" s="182">
        <f t="shared" si="19"/>
        <v>40.900799999999997</v>
      </c>
      <c r="M74" s="124">
        <f t="shared" si="20"/>
        <v>57.861599999999996</v>
      </c>
      <c r="N74" s="149">
        <f t="shared" si="21"/>
        <v>16.960799999999999</v>
      </c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</row>
    <row r="75" spans="1:25" x14ac:dyDescent="0.25">
      <c r="A75" s="172" t="s">
        <v>199</v>
      </c>
      <c r="B75" s="125" t="str">
        <f t="shared" si="11"/>
        <v>PRE</v>
      </c>
      <c r="C75" s="61" t="str">
        <f t="shared" si="12"/>
        <v>ECMO OR TRACH W MV &gt;96 HRS OR PDX EXC FACE, MOUTH &amp; NECK W MAJ O.R.</v>
      </c>
      <c r="D75" s="123">
        <f t="shared" si="13"/>
        <v>80</v>
      </c>
      <c r="E75" s="118" t="str">
        <f t="shared" si="14"/>
        <v>A</v>
      </c>
      <c r="F75" s="162" t="str">
        <f t="shared" si="15"/>
        <v>A</v>
      </c>
      <c r="G75" s="98"/>
      <c r="H75" s="180">
        <f t="shared" si="16"/>
        <v>15.8347</v>
      </c>
      <c r="I75" s="51">
        <f t="shared" si="17"/>
        <v>16.049199999999999</v>
      </c>
      <c r="J75" s="164">
        <f t="shared" si="18"/>
        <v>1.3546199170176843E-2</v>
      </c>
      <c r="K75" s="98"/>
      <c r="L75" s="182">
        <f t="shared" si="19"/>
        <v>1266.7760000000001</v>
      </c>
      <c r="M75" s="124">
        <f t="shared" si="20"/>
        <v>1283.9359999999999</v>
      </c>
      <c r="N75" s="149">
        <f t="shared" si="21"/>
        <v>17.159999999999854</v>
      </c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</row>
    <row r="76" spans="1:25" x14ac:dyDescent="0.25">
      <c r="A76" s="172" t="s">
        <v>765</v>
      </c>
      <c r="B76" s="125" t="str">
        <f t="shared" si="11"/>
        <v>25</v>
      </c>
      <c r="C76" s="61" t="str">
        <f t="shared" si="12"/>
        <v>HIV W MAJOR RELATED CONDITION W MCC</v>
      </c>
      <c r="D76" s="123">
        <f t="shared" si="13"/>
        <v>18</v>
      </c>
      <c r="E76" s="118" t="str">
        <f t="shared" si="14"/>
        <v>A</v>
      </c>
      <c r="F76" s="162" t="str">
        <f t="shared" si="15"/>
        <v>A</v>
      </c>
      <c r="G76" s="98"/>
      <c r="H76" s="180">
        <f t="shared" si="16"/>
        <v>2.3978000000000002</v>
      </c>
      <c r="I76" s="51">
        <f t="shared" si="17"/>
        <v>3.3357000000000001</v>
      </c>
      <c r="J76" s="164">
        <f t="shared" si="18"/>
        <v>0.3911502210359496</v>
      </c>
      <c r="K76" s="98"/>
      <c r="L76" s="182">
        <f t="shared" si="19"/>
        <v>43.160400000000003</v>
      </c>
      <c r="M76" s="124">
        <f t="shared" si="20"/>
        <v>60.0426</v>
      </c>
      <c r="N76" s="149">
        <f t="shared" si="21"/>
        <v>16.882199999999997</v>
      </c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</row>
    <row r="77" spans="1:25" x14ac:dyDescent="0.25">
      <c r="A77" s="172" t="s">
        <v>589</v>
      </c>
      <c r="B77" s="125" t="str">
        <f t="shared" si="11"/>
        <v>06</v>
      </c>
      <c r="C77" s="61" t="str">
        <f t="shared" si="12"/>
        <v>OTHER DIGESTIVE SYSTEM O.R. PROCEDURES W CC</v>
      </c>
      <c r="D77" s="123">
        <f t="shared" si="13"/>
        <v>35</v>
      </c>
      <c r="E77" s="118" t="str">
        <f t="shared" si="14"/>
        <v>A</v>
      </c>
      <c r="F77" s="162" t="str">
        <f t="shared" si="15"/>
        <v>A</v>
      </c>
      <c r="G77" s="98"/>
      <c r="H77" s="180">
        <f t="shared" si="16"/>
        <v>1.9845999999999999</v>
      </c>
      <c r="I77" s="51">
        <f t="shared" si="17"/>
        <v>2.4523000000000001</v>
      </c>
      <c r="J77" s="164">
        <f t="shared" si="18"/>
        <v>0.23566461755517498</v>
      </c>
      <c r="K77" s="98"/>
      <c r="L77" s="182">
        <f t="shared" si="19"/>
        <v>69.460999999999999</v>
      </c>
      <c r="M77" s="124">
        <f t="shared" si="20"/>
        <v>85.830500000000001</v>
      </c>
      <c r="N77" s="149">
        <f t="shared" si="21"/>
        <v>16.369500000000002</v>
      </c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</row>
    <row r="78" spans="1:25" x14ac:dyDescent="0.25">
      <c r="A78" s="174" t="s">
        <v>689</v>
      </c>
      <c r="B78" s="131" t="str">
        <f t="shared" si="11"/>
        <v>18</v>
      </c>
      <c r="C78" s="71" t="str">
        <f t="shared" si="12"/>
        <v>POSTOPERATIVE OR POST-TRAUMATIC INFECTIONS W O.R. PROC W CC</v>
      </c>
      <c r="D78" s="132">
        <f t="shared" si="13"/>
        <v>108</v>
      </c>
      <c r="E78" s="121" t="str">
        <f t="shared" si="14"/>
        <v>A</v>
      </c>
      <c r="F78" s="163" t="str">
        <f t="shared" si="15"/>
        <v>A</v>
      </c>
      <c r="G78" s="98"/>
      <c r="H78" s="181">
        <f t="shared" si="16"/>
        <v>1.8647</v>
      </c>
      <c r="I78" s="72">
        <f t="shared" si="17"/>
        <v>2.0085000000000002</v>
      </c>
      <c r="J78" s="165">
        <f t="shared" si="18"/>
        <v>7.7116962514077417E-2</v>
      </c>
      <c r="K78" s="98"/>
      <c r="L78" s="183">
        <f t="shared" si="19"/>
        <v>201.38759999999999</v>
      </c>
      <c r="M78" s="133">
        <f t="shared" si="20"/>
        <v>216.91800000000001</v>
      </c>
      <c r="N78" s="150">
        <f t="shared" si="21"/>
        <v>15.530400000000014</v>
      </c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</row>
    <row r="79" spans="1:25" x14ac:dyDescent="0.25">
      <c r="A79" s="172" t="s">
        <v>653</v>
      </c>
      <c r="B79" s="125" t="str">
        <f t="shared" si="11"/>
        <v>16</v>
      </c>
      <c r="C79" s="61" t="str">
        <f t="shared" si="12"/>
        <v>RED BLOOD CELL DISORDERS W/O MCC</v>
      </c>
      <c r="D79" s="123">
        <f t="shared" si="13"/>
        <v>263</v>
      </c>
      <c r="E79" s="118" t="str">
        <f t="shared" si="14"/>
        <v>A</v>
      </c>
      <c r="F79" s="162" t="str">
        <f t="shared" si="15"/>
        <v>A</v>
      </c>
      <c r="G79" s="98"/>
      <c r="H79" s="180">
        <f t="shared" si="16"/>
        <v>0.89639999999999997</v>
      </c>
      <c r="I79" s="51">
        <f t="shared" si="17"/>
        <v>0.95520000000000005</v>
      </c>
      <c r="J79" s="164">
        <f t="shared" si="18"/>
        <v>6.5595716198125917E-2</v>
      </c>
      <c r="K79" s="98"/>
      <c r="L79" s="182">
        <f t="shared" si="19"/>
        <v>235.75319999999999</v>
      </c>
      <c r="M79" s="124">
        <f t="shared" si="20"/>
        <v>251.2176</v>
      </c>
      <c r="N79" s="149">
        <f t="shared" si="21"/>
        <v>15.464400000000012</v>
      </c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</row>
    <row r="80" spans="1:25" x14ac:dyDescent="0.25">
      <c r="A80" s="172" t="s">
        <v>567</v>
      </c>
      <c r="B80" s="125" t="str">
        <f t="shared" si="11"/>
        <v>11</v>
      </c>
      <c r="C80" s="61" t="str">
        <f t="shared" si="12"/>
        <v>URINARY STONES W/O ESW LITHOTRIPSY W/O MCC</v>
      </c>
      <c r="D80" s="123">
        <f t="shared" si="13"/>
        <v>244</v>
      </c>
      <c r="E80" s="118" t="str">
        <f t="shared" si="14"/>
        <v>A</v>
      </c>
      <c r="F80" s="162" t="str">
        <f t="shared" si="15"/>
        <v>A</v>
      </c>
      <c r="G80" s="98"/>
      <c r="H80" s="180">
        <f t="shared" si="16"/>
        <v>0.78879999999999995</v>
      </c>
      <c r="I80" s="51">
        <f t="shared" si="17"/>
        <v>0.8518</v>
      </c>
      <c r="J80" s="164">
        <f t="shared" si="18"/>
        <v>7.9868154158215091E-2</v>
      </c>
      <c r="K80" s="98"/>
      <c r="L80" s="182">
        <f t="shared" si="19"/>
        <v>192.46719999999999</v>
      </c>
      <c r="M80" s="124">
        <f t="shared" si="20"/>
        <v>207.83920000000001</v>
      </c>
      <c r="N80" s="149">
        <f t="shared" si="21"/>
        <v>15.372000000000014</v>
      </c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</row>
    <row r="81" spans="1:25" x14ac:dyDescent="0.25">
      <c r="A81" s="173" t="s">
        <v>809</v>
      </c>
      <c r="B81" s="125" t="str">
        <f t="shared" si="11"/>
        <v>05</v>
      </c>
      <c r="C81" s="61" t="str">
        <f t="shared" si="12"/>
        <v>ACUTE MYOCARDIAL INFARCTION, DISCHARGED ALIVE W CC</v>
      </c>
      <c r="D81" s="123">
        <f t="shared" si="13"/>
        <v>215</v>
      </c>
      <c r="E81" s="118" t="str">
        <f t="shared" si="14"/>
        <v>A</v>
      </c>
      <c r="F81" s="162" t="str">
        <f t="shared" si="15"/>
        <v>A</v>
      </c>
      <c r="G81" s="98"/>
      <c r="H81" s="180">
        <f t="shared" si="16"/>
        <v>1.3872</v>
      </c>
      <c r="I81" s="51">
        <f t="shared" si="17"/>
        <v>1.458</v>
      </c>
      <c r="J81" s="164">
        <f t="shared" si="18"/>
        <v>5.1038062283737008E-2</v>
      </c>
      <c r="K81" s="98"/>
      <c r="L81" s="182">
        <f t="shared" si="19"/>
        <v>298.24799999999999</v>
      </c>
      <c r="M81" s="124">
        <f t="shared" si="20"/>
        <v>313.46999999999997</v>
      </c>
      <c r="N81" s="149">
        <f t="shared" si="21"/>
        <v>15.22199999999998</v>
      </c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</row>
    <row r="82" spans="1:25" x14ac:dyDescent="0.25">
      <c r="A82" s="172" t="s">
        <v>508</v>
      </c>
      <c r="B82" s="125" t="str">
        <f t="shared" si="11"/>
        <v>05</v>
      </c>
      <c r="C82" s="61" t="str">
        <f t="shared" si="12"/>
        <v>CIRCULATORY DISORDERS EXCEPT AMI, W CARD CATH W/O MCC</v>
      </c>
      <c r="D82" s="123">
        <f t="shared" si="13"/>
        <v>514</v>
      </c>
      <c r="E82" s="118" t="str">
        <f t="shared" si="14"/>
        <v>A</v>
      </c>
      <c r="F82" s="162" t="str">
        <f t="shared" si="15"/>
        <v>A</v>
      </c>
      <c r="G82" s="98"/>
      <c r="H82" s="180">
        <f t="shared" si="16"/>
        <v>1.4853000000000001</v>
      </c>
      <c r="I82" s="51">
        <f t="shared" si="17"/>
        <v>1.5148999999999999</v>
      </c>
      <c r="J82" s="164">
        <f t="shared" si="18"/>
        <v>1.9928633946004071E-2</v>
      </c>
      <c r="K82" s="98"/>
      <c r="L82" s="182">
        <f t="shared" si="19"/>
        <v>763.44420000000002</v>
      </c>
      <c r="M82" s="124">
        <f t="shared" si="20"/>
        <v>778.65859999999998</v>
      </c>
      <c r="N82" s="149">
        <f t="shared" si="21"/>
        <v>15.214399999999955</v>
      </c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</row>
    <row r="83" spans="1:25" x14ac:dyDescent="0.25">
      <c r="A83" s="174" t="s">
        <v>681</v>
      </c>
      <c r="B83" s="131" t="str">
        <f t="shared" si="11"/>
        <v>17</v>
      </c>
      <c r="C83" s="71" t="str">
        <f t="shared" si="12"/>
        <v>CHEMOTHERAPY W/O ACUTE LEUKEMIA AS SECONDARY DIAGNOSIS W MCC</v>
      </c>
      <c r="D83" s="132">
        <f t="shared" si="13"/>
        <v>36</v>
      </c>
      <c r="E83" s="121" t="str">
        <f t="shared" si="14"/>
        <v>A</v>
      </c>
      <c r="F83" s="163" t="str">
        <f t="shared" si="15"/>
        <v>A</v>
      </c>
      <c r="G83" s="98"/>
      <c r="H83" s="181">
        <f t="shared" si="16"/>
        <v>0.92810000000000004</v>
      </c>
      <c r="I83" s="72">
        <f t="shared" si="17"/>
        <v>1.3405</v>
      </c>
      <c r="J83" s="165">
        <f t="shared" si="18"/>
        <v>0.44434866932442624</v>
      </c>
      <c r="K83" s="98"/>
      <c r="L83" s="183">
        <f t="shared" si="19"/>
        <v>33.4116</v>
      </c>
      <c r="M83" s="133">
        <f t="shared" si="20"/>
        <v>48.258000000000003</v>
      </c>
      <c r="N83" s="150">
        <f t="shared" si="21"/>
        <v>14.846400000000003</v>
      </c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</row>
    <row r="84" spans="1:25" x14ac:dyDescent="0.25">
      <c r="A84" s="173" t="s">
        <v>805</v>
      </c>
      <c r="B84" s="125" t="str">
        <f t="shared" si="11"/>
        <v>05</v>
      </c>
      <c r="C84" s="61" t="str">
        <f t="shared" si="12"/>
        <v>OTHER MAJOR CARDIOVASCULAR PROCEDURES W/O CC/MCC</v>
      </c>
      <c r="D84" s="123">
        <f t="shared" si="13"/>
        <v>42</v>
      </c>
      <c r="E84" s="118" t="str">
        <f t="shared" si="14"/>
        <v>A</v>
      </c>
      <c r="F84" s="162" t="str">
        <f t="shared" si="15"/>
        <v>A</v>
      </c>
      <c r="G84" s="98"/>
      <c r="H84" s="180">
        <f t="shared" si="16"/>
        <v>2.6490999999999998</v>
      </c>
      <c r="I84" s="51">
        <f t="shared" si="17"/>
        <v>2.9958</v>
      </c>
      <c r="J84" s="164">
        <f t="shared" si="18"/>
        <v>0.13087463666905752</v>
      </c>
      <c r="K84" s="98"/>
      <c r="L84" s="182">
        <f t="shared" si="19"/>
        <v>111.26219999999999</v>
      </c>
      <c r="M84" s="124">
        <f t="shared" si="20"/>
        <v>125.8236</v>
      </c>
      <c r="N84" s="149">
        <f t="shared" si="21"/>
        <v>14.561400000000006</v>
      </c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</row>
    <row r="85" spans="1:25" x14ac:dyDescent="0.25">
      <c r="A85" s="172" t="s">
        <v>503</v>
      </c>
      <c r="B85" s="125" t="str">
        <f t="shared" si="11"/>
        <v>05</v>
      </c>
      <c r="C85" s="61" t="str">
        <f t="shared" si="12"/>
        <v>ACUTE MYOCARDIAL INFARCTION, DISCHARGED ALIVE W/O CC/MCC</v>
      </c>
      <c r="D85" s="123">
        <f t="shared" si="13"/>
        <v>150</v>
      </c>
      <c r="E85" s="118" t="str">
        <f t="shared" si="14"/>
        <v>A</v>
      </c>
      <c r="F85" s="162" t="str">
        <f t="shared" si="15"/>
        <v>A</v>
      </c>
      <c r="G85" s="98"/>
      <c r="H85" s="180">
        <f t="shared" si="16"/>
        <v>1.1873</v>
      </c>
      <c r="I85" s="51">
        <f t="shared" si="17"/>
        <v>1.2814000000000001</v>
      </c>
      <c r="J85" s="164">
        <f t="shared" si="18"/>
        <v>7.9255453550071644E-2</v>
      </c>
      <c r="K85" s="98"/>
      <c r="L85" s="182">
        <f t="shared" si="19"/>
        <v>178.095</v>
      </c>
      <c r="M85" s="124">
        <f t="shared" si="20"/>
        <v>192.21</v>
      </c>
      <c r="N85" s="149">
        <f t="shared" si="21"/>
        <v>14.115000000000009</v>
      </c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</row>
    <row r="86" spans="1:25" x14ac:dyDescent="0.25">
      <c r="A86" s="172" t="s">
        <v>480</v>
      </c>
      <c r="B86" s="125" t="str">
        <f t="shared" si="11"/>
        <v>05</v>
      </c>
      <c r="C86" s="61" t="str">
        <f t="shared" si="12"/>
        <v>CORONARY BYPASS W/O CARDIAC CATH W/O MCC</v>
      </c>
      <c r="D86" s="123">
        <f t="shared" si="13"/>
        <v>208</v>
      </c>
      <c r="E86" s="118" t="str">
        <f t="shared" si="14"/>
        <v>A</v>
      </c>
      <c r="F86" s="162" t="str">
        <f t="shared" si="15"/>
        <v>A</v>
      </c>
      <c r="G86" s="98"/>
      <c r="H86" s="180">
        <f t="shared" si="16"/>
        <v>4.9873000000000003</v>
      </c>
      <c r="I86" s="51">
        <f t="shared" si="17"/>
        <v>5.0551000000000004</v>
      </c>
      <c r="J86" s="164">
        <f t="shared" si="18"/>
        <v>1.3594530106470451E-2</v>
      </c>
      <c r="K86" s="98"/>
      <c r="L86" s="182">
        <f t="shared" si="19"/>
        <v>1037.3584000000001</v>
      </c>
      <c r="M86" s="124">
        <f t="shared" si="20"/>
        <v>1051.4608000000001</v>
      </c>
      <c r="N86" s="149">
        <f t="shared" si="21"/>
        <v>14.102399999999989</v>
      </c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</row>
    <row r="87" spans="1:25" x14ac:dyDescent="0.25">
      <c r="A87" s="172" t="s">
        <v>536</v>
      </c>
      <c r="B87" s="125" t="str">
        <f t="shared" si="11"/>
        <v>11</v>
      </c>
      <c r="C87" s="61" t="str">
        <f t="shared" si="12"/>
        <v>KIDNEY &amp; URETER PROCEDURES FOR NEOPLASM W CC</v>
      </c>
      <c r="D87" s="123">
        <f t="shared" si="13"/>
        <v>43</v>
      </c>
      <c r="E87" s="118" t="str">
        <f t="shared" si="14"/>
        <v>A</v>
      </c>
      <c r="F87" s="162" t="str">
        <f t="shared" si="15"/>
        <v>A</v>
      </c>
      <c r="G87" s="98"/>
      <c r="H87" s="180">
        <f t="shared" si="16"/>
        <v>2.6198000000000001</v>
      </c>
      <c r="I87" s="51">
        <f t="shared" si="17"/>
        <v>2.9466999999999999</v>
      </c>
      <c r="J87" s="164">
        <f t="shared" si="18"/>
        <v>0.12478051759676301</v>
      </c>
      <c r="K87" s="98"/>
      <c r="L87" s="182">
        <f t="shared" si="19"/>
        <v>112.65140000000001</v>
      </c>
      <c r="M87" s="124">
        <f t="shared" si="20"/>
        <v>126.7081</v>
      </c>
      <c r="N87" s="149">
        <f t="shared" si="21"/>
        <v>14.056699999999992</v>
      </c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</row>
    <row r="88" spans="1:25" x14ac:dyDescent="0.25">
      <c r="A88" s="174" t="s">
        <v>231</v>
      </c>
      <c r="B88" s="131" t="str">
        <f t="shared" si="11"/>
        <v>01</v>
      </c>
      <c r="C88" s="71" t="str">
        <f t="shared" si="12"/>
        <v>NONSPECIFIC CEREBROVASCULAR DISORDERS W MCC</v>
      </c>
      <c r="D88" s="132">
        <f t="shared" si="13"/>
        <v>51</v>
      </c>
      <c r="E88" s="121" t="str">
        <f t="shared" si="14"/>
        <v>A</v>
      </c>
      <c r="F88" s="163" t="str">
        <f t="shared" si="15"/>
        <v>A</v>
      </c>
      <c r="G88" s="98"/>
      <c r="H88" s="181">
        <f t="shared" si="16"/>
        <v>1.9605999999999999</v>
      </c>
      <c r="I88" s="72">
        <f t="shared" si="17"/>
        <v>2.2359</v>
      </c>
      <c r="J88" s="165">
        <f t="shared" si="18"/>
        <v>0.14041619912271761</v>
      </c>
      <c r="K88" s="98"/>
      <c r="L88" s="183">
        <f t="shared" si="19"/>
        <v>99.990600000000001</v>
      </c>
      <c r="M88" s="133">
        <f t="shared" si="20"/>
        <v>114.0309</v>
      </c>
      <c r="N88" s="150">
        <f t="shared" si="21"/>
        <v>14.040300000000002</v>
      </c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</row>
    <row r="89" spans="1:25" x14ac:dyDescent="0.25">
      <c r="A89" s="172" t="s">
        <v>82</v>
      </c>
      <c r="B89" s="125" t="str">
        <f t="shared" si="11"/>
        <v>06</v>
      </c>
      <c r="C89" s="61" t="str">
        <f t="shared" si="12"/>
        <v>COMPLICATED PEPTIC ULCER W MCC</v>
      </c>
      <c r="D89" s="123">
        <f t="shared" si="13"/>
        <v>17</v>
      </c>
      <c r="E89" s="118" t="str">
        <f t="shared" si="14"/>
        <v>A</v>
      </c>
      <c r="F89" s="162" t="str">
        <f t="shared" si="15"/>
        <v>A</v>
      </c>
      <c r="G89" s="98"/>
      <c r="H89" s="180">
        <f t="shared" si="16"/>
        <v>1.4134</v>
      </c>
      <c r="I89" s="51">
        <f t="shared" si="17"/>
        <v>2.2198000000000002</v>
      </c>
      <c r="J89" s="164">
        <f t="shared" si="18"/>
        <v>0.57053912551294772</v>
      </c>
      <c r="K89" s="98"/>
      <c r="L89" s="182">
        <f t="shared" si="19"/>
        <v>24.027799999999999</v>
      </c>
      <c r="M89" s="124">
        <f t="shared" si="20"/>
        <v>37.736600000000003</v>
      </c>
      <c r="N89" s="149">
        <f t="shared" si="21"/>
        <v>13.708800000000004</v>
      </c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</row>
    <row r="90" spans="1:25" x14ac:dyDescent="0.25">
      <c r="A90" s="172" t="s">
        <v>547</v>
      </c>
      <c r="B90" s="125" t="str">
        <f t="shared" si="11"/>
        <v>11</v>
      </c>
      <c r="C90" s="61" t="str">
        <f t="shared" si="12"/>
        <v>TRANSURETHRAL PROCEDURES W MCC</v>
      </c>
      <c r="D90" s="123">
        <f t="shared" si="13"/>
        <v>7</v>
      </c>
      <c r="E90" s="118" t="str">
        <f t="shared" si="14"/>
        <v>A</v>
      </c>
      <c r="F90" s="162" t="str">
        <f t="shared" si="15"/>
        <v>M</v>
      </c>
      <c r="G90" s="98"/>
      <c r="H90" s="180">
        <f t="shared" si="16"/>
        <v>2.0745</v>
      </c>
      <c r="I90" s="51">
        <f t="shared" si="17"/>
        <v>4.0320999999999998</v>
      </c>
      <c r="J90" s="164">
        <f t="shared" si="18"/>
        <v>0.94364907206555781</v>
      </c>
      <c r="K90" s="98"/>
      <c r="L90" s="182">
        <f t="shared" si="19"/>
        <v>14.5215</v>
      </c>
      <c r="M90" s="124">
        <f t="shared" si="20"/>
        <v>28.224699999999999</v>
      </c>
      <c r="N90" s="149">
        <f t="shared" si="21"/>
        <v>13.703199999999999</v>
      </c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</row>
    <row r="91" spans="1:25" x14ac:dyDescent="0.25">
      <c r="A91" s="172" t="s">
        <v>290</v>
      </c>
      <c r="B91" s="125" t="str">
        <f t="shared" si="11"/>
        <v>10</v>
      </c>
      <c r="C91" s="61" t="str">
        <f t="shared" si="12"/>
        <v>ENDOCRINE DISORDERS W CC</v>
      </c>
      <c r="D91" s="123">
        <f t="shared" si="13"/>
        <v>61</v>
      </c>
      <c r="E91" s="118" t="str">
        <f t="shared" si="14"/>
        <v>A</v>
      </c>
      <c r="F91" s="162" t="str">
        <f t="shared" si="15"/>
        <v>A</v>
      </c>
      <c r="G91" s="98"/>
      <c r="H91" s="180">
        <f t="shared" si="16"/>
        <v>0.82379999999999998</v>
      </c>
      <c r="I91" s="51">
        <f t="shared" si="17"/>
        <v>1.0472999999999999</v>
      </c>
      <c r="J91" s="164">
        <f t="shared" si="18"/>
        <v>0.27130371449380908</v>
      </c>
      <c r="K91" s="98"/>
      <c r="L91" s="182">
        <f t="shared" si="19"/>
        <v>50.251799999999996</v>
      </c>
      <c r="M91" s="124">
        <f t="shared" si="20"/>
        <v>63.885299999999994</v>
      </c>
      <c r="N91" s="149">
        <f t="shared" si="21"/>
        <v>13.633499999999998</v>
      </c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</row>
    <row r="92" spans="1:25" x14ac:dyDescent="0.25">
      <c r="A92" s="172" t="s">
        <v>595</v>
      </c>
      <c r="B92" s="125" t="str">
        <f t="shared" si="11"/>
        <v>06</v>
      </c>
      <c r="C92" s="61" t="str">
        <f t="shared" si="12"/>
        <v>MAJOR GASTROINTESTINAL DISORDERS &amp; PERITONEAL INFECTIONS W CC</v>
      </c>
      <c r="D92" s="123">
        <f t="shared" si="13"/>
        <v>185</v>
      </c>
      <c r="E92" s="118" t="str">
        <f t="shared" si="14"/>
        <v>A</v>
      </c>
      <c r="F92" s="162" t="str">
        <f t="shared" si="15"/>
        <v>A</v>
      </c>
      <c r="G92" s="98"/>
      <c r="H92" s="180">
        <f t="shared" si="16"/>
        <v>0.97130000000000005</v>
      </c>
      <c r="I92" s="51">
        <f t="shared" si="17"/>
        <v>1.0443</v>
      </c>
      <c r="J92" s="164">
        <f t="shared" si="18"/>
        <v>7.5157006074333316E-2</v>
      </c>
      <c r="K92" s="98"/>
      <c r="L92" s="182">
        <f t="shared" si="19"/>
        <v>179.69050000000001</v>
      </c>
      <c r="M92" s="124">
        <f t="shared" si="20"/>
        <v>193.19550000000001</v>
      </c>
      <c r="N92" s="149">
        <f t="shared" si="21"/>
        <v>13.504999999999995</v>
      </c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</row>
    <row r="93" spans="1:25" x14ac:dyDescent="0.25">
      <c r="A93" s="174" t="s">
        <v>797</v>
      </c>
      <c r="B93" s="131" t="str">
        <f t="shared" si="11"/>
        <v>05</v>
      </c>
      <c r="C93" s="71" t="str">
        <f t="shared" si="12"/>
        <v>OTHER CIRCULATORY SYSTEM O.R. PROCEDURES</v>
      </c>
      <c r="D93" s="132">
        <f t="shared" si="13"/>
        <v>54</v>
      </c>
      <c r="E93" s="121" t="str">
        <f t="shared" si="14"/>
        <v>A</v>
      </c>
      <c r="F93" s="163" t="str">
        <f t="shared" si="15"/>
        <v>A</v>
      </c>
      <c r="G93" s="98"/>
      <c r="H93" s="181">
        <f t="shared" si="16"/>
        <v>2.6623000000000001</v>
      </c>
      <c r="I93" s="72">
        <f t="shared" si="17"/>
        <v>2.9125999999999999</v>
      </c>
      <c r="J93" s="165">
        <f t="shared" si="18"/>
        <v>9.4016451940051732E-2</v>
      </c>
      <c r="K93" s="98"/>
      <c r="L93" s="183">
        <f t="shared" si="19"/>
        <v>143.76420000000002</v>
      </c>
      <c r="M93" s="133">
        <f t="shared" si="20"/>
        <v>157.28039999999999</v>
      </c>
      <c r="N93" s="150">
        <f t="shared" si="21"/>
        <v>13.516199999999969</v>
      </c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</row>
    <row r="94" spans="1:25" x14ac:dyDescent="0.25">
      <c r="A94" s="172" t="s">
        <v>139</v>
      </c>
      <c r="B94" s="125" t="str">
        <f t="shared" si="11"/>
        <v>07</v>
      </c>
      <c r="C94" s="61" t="str">
        <f t="shared" si="12"/>
        <v>DISORDERS OF PANCREAS EXCEPT MALIGNANCY W/O CC/MCC</v>
      </c>
      <c r="D94" s="123">
        <f t="shared" si="13"/>
        <v>392</v>
      </c>
      <c r="E94" s="118" t="str">
        <f t="shared" si="14"/>
        <v>A</v>
      </c>
      <c r="F94" s="162" t="str">
        <f t="shared" si="15"/>
        <v>A</v>
      </c>
      <c r="G94" s="98"/>
      <c r="H94" s="180">
        <f t="shared" si="16"/>
        <v>0.69830000000000003</v>
      </c>
      <c r="I94" s="51">
        <f t="shared" si="17"/>
        <v>0.73250000000000004</v>
      </c>
      <c r="J94" s="164">
        <f t="shared" si="18"/>
        <v>4.8976084777316346E-2</v>
      </c>
      <c r="K94" s="98"/>
      <c r="L94" s="182">
        <f t="shared" si="19"/>
        <v>273.73360000000002</v>
      </c>
      <c r="M94" s="124">
        <f t="shared" si="20"/>
        <v>287.14000000000004</v>
      </c>
      <c r="N94" s="149">
        <f t="shared" si="21"/>
        <v>13.406400000000019</v>
      </c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</row>
    <row r="95" spans="1:25" x14ac:dyDescent="0.25">
      <c r="A95" s="172" t="s">
        <v>787</v>
      </c>
      <c r="B95" s="125" t="str">
        <f t="shared" si="11"/>
        <v>05</v>
      </c>
      <c r="C95" s="61" t="str">
        <f t="shared" si="12"/>
        <v>OTHER VASCULAR PROCEDURES W/O CC/MCC</v>
      </c>
      <c r="D95" s="123">
        <f t="shared" si="13"/>
        <v>131</v>
      </c>
      <c r="E95" s="118" t="str">
        <f t="shared" si="14"/>
        <v>A</v>
      </c>
      <c r="F95" s="162" t="str">
        <f t="shared" si="15"/>
        <v>A</v>
      </c>
      <c r="G95" s="98"/>
      <c r="H95" s="180">
        <f t="shared" si="16"/>
        <v>2.1997</v>
      </c>
      <c r="I95" s="51">
        <f t="shared" si="17"/>
        <v>2.3016000000000001</v>
      </c>
      <c r="J95" s="164">
        <f t="shared" si="18"/>
        <v>4.6324498795290311E-2</v>
      </c>
      <c r="K95" s="98"/>
      <c r="L95" s="182">
        <f t="shared" si="19"/>
        <v>288.16070000000002</v>
      </c>
      <c r="M95" s="124">
        <f t="shared" si="20"/>
        <v>301.50960000000003</v>
      </c>
      <c r="N95" s="149">
        <f t="shared" si="21"/>
        <v>13.348900000000015</v>
      </c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</row>
    <row r="96" spans="1:25" x14ac:dyDescent="0.25">
      <c r="A96" s="172" t="s">
        <v>396</v>
      </c>
      <c r="B96" s="125" t="str">
        <f t="shared" si="11"/>
        <v>03</v>
      </c>
      <c r="C96" s="61" t="str">
        <f t="shared" si="12"/>
        <v>OTHER EAR, NOSE, MOUTH &amp; THROAT O.R. PROCEDURES W CC/MCC</v>
      </c>
      <c r="D96" s="123">
        <f t="shared" si="13"/>
        <v>82</v>
      </c>
      <c r="E96" s="118" t="str">
        <f t="shared" si="14"/>
        <v>A</v>
      </c>
      <c r="F96" s="162" t="str">
        <f t="shared" si="15"/>
        <v>A</v>
      </c>
      <c r="G96" s="98"/>
      <c r="H96" s="180">
        <f t="shared" si="16"/>
        <v>0.92390000000000005</v>
      </c>
      <c r="I96" s="51">
        <f t="shared" si="17"/>
        <v>1.0860000000000001</v>
      </c>
      <c r="J96" s="164">
        <f t="shared" si="18"/>
        <v>0.17545188873254683</v>
      </c>
      <c r="K96" s="98"/>
      <c r="L96" s="182">
        <f t="shared" si="19"/>
        <v>75.759799999999998</v>
      </c>
      <c r="M96" s="124">
        <f t="shared" si="20"/>
        <v>89.052000000000007</v>
      </c>
      <c r="N96" s="149">
        <f t="shared" si="21"/>
        <v>13.292200000000008</v>
      </c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</row>
    <row r="97" spans="1:25" x14ac:dyDescent="0.25">
      <c r="A97" s="172" t="s">
        <v>843</v>
      </c>
      <c r="B97" s="125" t="str">
        <f t="shared" si="11"/>
        <v>06</v>
      </c>
      <c r="C97" s="61" t="str">
        <f t="shared" si="12"/>
        <v>STOMACH, ESOPHAGEAL &amp; DUODENAL PROC W MCC</v>
      </c>
      <c r="D97" s="123">
        <f t="shared" si="13"/>
        <v>71</v>
      </c>
      <c r="E97" s="118" t="str">
        <f t="shared" si="14"/>
        <v>A</v>
      </c>
      <c r="F97" s="162" t="str">
        <f t="shared" si="15"/>
        <v>A</v>
      </c>
      <c r="G97" s="98"/>
      <c r="H97" s="180">
        <f t="shared" si="16"/>
        <v>4.2999000000000001</v>
      </c>
      <c r="I97" s="51">
        <f t="shared" si="17"/>
        <v>4.4855999999999998</v>
      </c>
      <c r="J97" s="164">
        <f t="shared" si="18"/>
        <v>4.318705086164789E-2</v>
      </c>
      <c r="K97" s="98"/>
      <c r="L97" s="182">
        <f t="shared" si="19"/>
        <v>305.29290000000003</v>
      </c>
      <c r="M97" s="124">
        <f t="shared" si="20"/>
        <v>318.4776</v>
      </c>
      <c r="N97" s="149">
        <f t="shared" si="21"/>
        <v>13.184699999999964</v>
      </c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</row>
    <row r="98" spans="1:25" x14ac:dyDescent="0.25">
      <c r="A98" s="174" t="s">
        <v>669</v>
      </c>
      <c r="B98" s="131" t="str">
        <f t="shared" si="11"/>
        <v>17</v>
      </c>
      <c r="C98" s="71" t="str">
        <f t="shared" si="12"/>
        <v>ACUTE LEUKEMIA W/O MAJOR O.R. PROCEDURE W MCC</v>
      </c>
      <c r="D98" s="132">
        <f t="shared" si="13"/>
        <v>17</v>
      </c>
      <c r="E98" s="121" t="str">
        <f t="shared" si="14"/>
        <v>A</v>
      </c>
      <c r="F98" s="163" t="str">
        <f t="shared" si="15"/>
        <v>AO</v>
      </c>
      <c r="G98" s="98"/>
      <c r="H98" s="181">
        <f t="shared" si="16"/>
        <v>7.8183999999999996</v>
      </c>
      <c r="I98" s="72">
        <f t="shared" si="17"/>
        <v>8.5917999999999992</v>
      </c>
      <c r="J98" s="165">
        <f t="shared" si="18"/>
        <v>9.89204952419932E-2</v>
      </c>
      <c r="K98" s="98"/>
      <c r="L98" s="183">
        <f t="shared" si="19"/>
        <v>132.9128</v>
      </c>
      <c r="M98" s="133">
        <f t="shared" si="20"/>
        <v>146.06059999999999</v>
      </c>
      <c r="N98" s="150">
        <f t="shared" si="21"/>
        <v>13.147799999999989</v>
      </c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</row>
    <row r="99" spans="1:25" x14ac:dyDescent="0.25">
      <c r="A99" s="172" t="s">
        <v>785</v>
      </c>
      <c r="B99" s="125" t="str">
        <f t="shared" si="11"/>
        <v>05</v>
      </c>
      <c r="C99" s="61" t="str">
        <f t="shared" si="12"/>
        <v>OTHER VASCULAR PROCEDURES W MCC</v>
      </c>
      <c r="D99" s="123">
        <f t="shared" si="13"/>
        <v>101</v>
      </c>
      <c r="E99" s="118" t="str">
        <f t="shared" si="14"/>
        <v>A</v>
      </c>
      <c r="F99" s="162" t="str">
        <f t="shared" si="15"/>
        <v>A</v>
      </c>
      <c r="G99" s="98"/>
      <c r="H99" s="180">
        <f t="shared" si="16"/>
        <v>3.6772</v>
      </c>
      <c r="I99" s="51">
        <f t="shared" si="17"/>
        <v>3.8062</v>
      </c>
      <c r="J99" s="164">
        <f t="shared" si="18"/>
        <v>3.508103992167954E-2</v>
      </c>
      <c r="K99" s="98"/>
      <c r="L99" s="182">
        <f t="shared" si="19"/>
        <v>371.3972</v>
      </c>
      <c r="M99" s="124">
        <f t="shared" si="20"/>
        <v>384.42619999999999</v>
      </c>
      <c r="N99" s="149">
        <f t="shared" si="21"/>
        <v>13.028999999999996</v>
      </c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</row>
    <row r="100" spans="1:25" x14ac:dyDescent="0.25">
      <c r="A100" s="172" t="s">
        <v>845</v>
      </c>
      <c r="B100" s="125" t="str">
        <f t="shared" si="11"/>
        <v>06</v>
      </c>
      <c r="C100" s="61" t="str">
        <f t="shared" si="12"/>
        <v>STOMACH, ESOPHAGEAL &amp; DUODENAL PROC W/O CC/MCC</v>
      </c>
      <c r="D100" s="123">
        <f t="shared" si="13"/>
        <v>125</v>
      </c>
      <c r="E100" s="118" t="str">
        <f t="shared" si="14"/>
        <v>A</v>
      </c>
      <c r="F100" s="162" t="str">
        <f t="shared" si="15"/>
        <v>A</v>
      </c>
      <c r="G100" s="98"/>
      <c r="H100" s="180">
        <f t="shared" si="16"/>
        <v>1.4097999999999999</v>
      </c>
      <c r="I100" s="51">
        <f t="shared" si="17"/>
        <v>1.5136000000000001</v>
      </c>
      <c r="J100" s="164">
        <f t="shared" si="18"/>
        <v>7.3627464888636765E-2</v>
      </c>
      <c r="K100" s="98"/>
      <c r="L100" s="182">
        <f t="shared" si="19"/>
        <v>176.22499999999999</v>
      </c>
      <c r="M100" s="124">
        <f t="shared" si="20"/>
        <v>189.20000000000002</v>
      </c>
      <c r="N100" s="149">
        <f t="shared" si="21"/>
        <v>12.975000000000023</v>
      </c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</row>
    <row r="101" spans="1:25" x14ac:dyDescent="0.25">
      <c r="A101" s="172" t="s">
        <v>182</v>
      </c>
      <c r="B101" s="125" t="str">
        <f t="shared" si="11"/>
        <v>08</v>
      </c>
      <c r="C101" s="61" t="str">
        <f t="shared" si="12"/>
        <v>BIOPSIES OF MUSCULOSKELETAL SYSTEM &amp; CONNECTIVE TISSUE W CC</v>
      </c>
      <c r="D101" s="123">
        <f t="shared" si="13"/>
        <v>71</v>
      </c>
      <c r="E101" s="118" t="str">
        <f t="shared" si="14"/>
        <v>A</v>
      </c>
      <c r="F101" s="162" t="str">
        <f t="shared" si="15"/>
        <v>A</v>
      </c>
      <c r="G101" s="98"/>
      <c r="H101" s="180">
        <f t="shared" si="16"/>
        <v>2.4340000000000002</v>
      </c>
      <c r="I101" s="51">
        <f t="shared" si="17"/>
        <v>2.613</v>
      </c>
      <c r="J101" s="164">
        <f t="shared" si="18"/>
        <v>7.3541495480690139E-2</v>
      </c>
      <c r="K101" s="98"/>
      <c r="L101" s="182">
        <f t="shared" si="19"/>
        <v>172.81400000000002</v>
      </c>
      <c r="M101" s="124">
        <f t="shared" si="20"/>
        <v>185.523</v>
      </c>
      <c r="N101" s="149">
        <f t="shared" si="21"/>
        <v>12.708999999999975</v>
      </c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</row>
    <row r="102" spans="1:25" x14ac:dyDescent="0.25">
      <c r="A102" s="172" t="s">
        <v>563</v>
      </c>
      <c r="B102" s="125" t="str">
        <f t="shared" si="11"/>
        <v>11</v>
      </c>
      <c r="C102" s="61" t="str">
        <f t="shared" si="12"/>
        <v>KIDNEY &amp; URINARY TRACT INFECTIONS W/O MCC</v>
      </c>
      <c r="D102" s="123">
        <f t="shared" si="13"/>
        <v>665</v>
      </c>
      <c r="E102" s="118" t="str">
        <f t="shared" si="14"/>
        <v>A</v>
      </c>
      <c r="F102" s="162" t="str">
        <f t="shared" si="15"/>
        <v>A</v>
      </c>
      <c r="G102" s="98"/>
      <c r="H102" s="180">
        <f t="shared" si="16"/>
        <v>0.70840000000000003</v>
      </c>
      <c r="I102" s="51">
        <f t="shared" si="17"/>
        <v>0.72750000000000004</v>
      </c>
      <c r="J102" s="164">
        <f t="shared" si="18"/>
        <v>2.6962168266516099E-2</v>
      </c>
      <c r="K102" s="98"/>
      <c r="L102" s="182">
        <f t="shared" si="19"/>
        <v>471.08600000000001</v>
      </c>
      <c r="M102" s="124">
        <f t="shared" si="20"/>
        <v>483.78750000000002</v>
      </c>
      <c r="N102" s="149">
        <f t="shared" si="21"/>
        <v>12.70150000000001</v>
      </c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</row>
    <row r="103" spans="1:25" x14ac:dyDescent="0.25">
      <c r="A103" s="174" t="s">
        <v>692</v>
      </c>
      <c r="B103" s="131" t="str">
        <f t="shared" si="11"/>
        <v>18</v>
      </c>
      <c r="C103" s="71" t="str">
        <f t="shared" si="12"/>
        <v>POSTOPERATIVE &amp; POST-TRAUMATIC INFECTIONS W/O MCC</v>
      </c>
      <c r="D103" s="132">
        <f t="shared" si="13"/>
        <v>136</v>
      </c>
      <c r="E103" s="121" t="str">
        <f t="shared" si="14"/>
        <v>A</v>
      </c>
      <c r="F103" s="163" t="str">
        <f t="shared" si="15"/>
        <v>A</v>
      </c>
      <c r="G103" s="98"/>
      <c r="H103" s="181">
        <f t="shared" si="16"/>
        <v>0.88749999999999996</v>
      </c>
      <c r="I103" s="72">
        <f t="shared" si="17"/>
        <v>0.98080000000000001</v>
      </c>
      <c r="J103" s="165">
        <f t="shared" si="18"/>
        <v>0.10512676056338034</v>
      </c>
      <c r="K103" s="98"/>
      <c r="L103" s="183">
        <f t="shared" si="19"/>
        <v>120.69999999999999</v>
      </c>
      <c r="M103" s="133">
        <f t="shared" si="20"/>
        <v>133.3888</v>
      </c>
      <c r="N103" s="150">
        <f t="shared" si="21"/>
        <v>12.688800000000015</v>
      </c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</row>
    <row r="104" spans="1:25" x14ac:dyDescent="0.25">
      <c r="A104" s="172" t="s">
        <v>490</v>
      </c>
      <c r="B104" s="125" t="str">
        <f t="shared" si="11"/>
        <v>05</v>
      </c>
      <c r="C104" s="61" t="str">
        <f t="shared" si="12"/>
        <v>PERCUTANEOUS CARDIOVASCULAR PROCEDURES W NON-DRUG-ELUTING STENT W MCC OR 4+ ARTERIES OR STENTS</v>
      </c>
      <c r="D104" s="123">
        <f t="shared" si="13"/>
        <v>33</v>
      </c>
      <c r="E104" s="118" t="str">
        <f t="shared" si="14"/>
        <v>A</v>
      </c>
      <c r="F104" s="162" t="str">
        <f t="shared" si="15"/>
        <v>A</v>
      </c>
      <c r="G104" s="98"/>
      <c r="H104" s="180">
        <f t="shared" si="16"/>
        <v>3.7225999999999999</v>
      </c>
      <c r="I104" s="51">
        <f t="shared" si="17"/>
        <v>4.0972</v>
      </c>
      <c r="J104" s="164">
        <f t="shared" si="18"/>
        <v>0.10062859291892765</v>
      </c>
      <c r="K104" s="98"/>
      <c r="L104" s="182">
        <f t="shared" si="19"/>
        <v>122.8458</v>
      </c>
      <c r="M104" s="124">
        <f t="shared" si="20"/>
        <v>135.20759999999999</v>
      </c>
      <c r="N104" s="149">
        <f t="shared" si="21"/>
        <v>12.361799999999988</v>
      </c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</row>
    <row r="105" spans="1:25" x14ac:dyDescent="0.25">
      <c r="A105" s="172" t="s">
        <v>235</v>
      </c>
      <c r="B105" s="125" t="str">
        <f t="shared" si="11"/>
        <v>01</v>
      </c>
      <c r="C105" s="61" t="str">
        <f t="shared" si="12"/>
        <v>CRANIAL &amp; PERIPHERAL NERVE DISORDERS W/O MCC</v>
      </c>
      <c r="D105" s="123">
        <f t="shared" si="13"/>
        <v>105</v>
      </c>
      <c r="E105" s="118" t="str">
        <f t="shared" si="14"/>
        <v>A</v>
      </c>
      <c r="F105" s="162" t="str">
        <f t="shared" si="15"/>
        <v>A</v>
      </c>
      <c r="G105" s="98"/>
      <c r="H105" s="180">
        <f t="shared" si="16"/>
        <v>0.93820000000000003</v>
      </c>
      <c r="I105" s="51">
        <f t="shared" si="17"/>
        <v>1.0536000000000001</v>
      </c>
      <c r="J105" s="164">
        <f t="shared" si="18"/>
        <v>0.1230014922191431</v>
      </c>
      <c r="K105" s="98"/>
      <c r="L105" s="182">
        <f t="shared" si="19"/>
        <v>98.51100000000001</v>
      </c>
      <c r="M105" s="124">
        <f t="shared" si="20"/>
        <v>110.62800000000001</v>
      </c>
      <c r="N105" s="149">
        <f t="shared" si="21"/>
        <v>12.117000000000004</v>
      </c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</row>
    <row r="106" spans="1:25" x14ac:dyDescent="0.25">
      <c r="A106" s="172" t="s">
        <v>592</v>
      </c>
      <c r="B106" s="125" t="str">
        <f t="shared" si="11"/>
        <v>06</v>
      </c>
      <c r="C106" s="61" t="str">
        <f t="shared" si="12"/>
        <v>MAJOR ESOPHAGEAL DISORDERS W CC</v>
      </c>
      <c r="D106" s="123">
        <f t="shared" si="13"/>
        <v>42</v>
      </c>
      <c r="E106" s="118" t="str">
        <f t="shared" si="14"/>
        <v>A</v>
      </c>
      <c r="F106" s="162" t="str">
        <f t="shared" si="15"/>
        <v>A</v>
      </c>
      <c r="G106" s="98"/>
      <c r="H106" s="180">
        <f t="shared" si="16"/>
        <v>1.0607</v>
      </c>
      <c r="I106" s="51">
        <f t="shared" si="17"/>
        <v>1.3487</v>
      </c>
      <c r="J106" s="164">
        <f t="shared" si="18"/>
        <v>0.27151880833411901</v>
      </c>
      <c r="K106" s="98"/>
      <c r="L106" s="182">
        <f t="shared" si="19"/>
        <v>44.549399999999999</v>
      </c>
      <c r="M106" s="124">
        <f t="shared" si="20"/>
        <v>56.645400000000002</v>
      </c>
      <c r="N106" s="149">
        <f t="shared" si="21"/>
        <v>12.096000000000004</v>
      </c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</row>
    <row r="107" spans="1:25" x14ac:dyDescent="0.25">
      <c r="A107" s="172" t="s">
        <v>873</v>
      </c>
      <c r="B107" s="125" t="str">
        <f t="shared" si="11"/>
        <v>08</v>
      </c>
      <c r="C107" s="61" t="str">
        <f t="shared" si="12"/>
        <v>SOFT TISSUE PROCEDURES W MCC</v>
      </c>
      <c r="D107" s="123">
        <f t="shared" si="13"/>
        <v>20</v>
      </c>
      <c r="E107" s="118" t="str">
        <f t="shared" si="14"/>
        <v>A</v>
      </c>
      <c r="F107" s="162" t="str">
        <f t="shared" si="15"/>
        <v>A</v>
      </c>
      <c r="G107" s="98"/>
      <c r="H107" s="180">
        <f t="shared" si="16"/>
        <v>2.3351000000000002</v>
      </c>
      <c r="I107" s="51">
        <f t="shared" si="17"/>
        <v>2.9378000000000002</v>
      </c>
      <c r="J107" s="164">
        <f t="shared" si="18"/>
        <v>0.25810457796239988</v>
      </c>
      <c r="K107" s="98"/>
      <c r="L107" s="182">
        <f t="shared" si="19"/>
        <v>46.702000000000005</v>
      </c>
      <c r="M107" s="124">
        <f t="shared" si="20"/>
        <v>58.756</v>
      </c>
      <c r="N107" s="149">
        <f t="shared" si="21"/>
        <v>12.053999999999995</v>
      </c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</row>
    <row r="108" spans="1:25" x14ac:dyDescent="0.25">
      <c r="A108" s="174" t="s">
        <v>650</v>
      </c>
      <c r="B108" s="131" t="str">
        <f t="shared" si="11"/>
        <v>16</v>
      </c>
      <c r="C108" s="71" t="str">
        <f t="shared" si="12"/>
        <v>MAJOR HEMATOL/IMMUN DIAG EXC SICKLE CELL CRISIS &amp; COAGUL W CC</v>
      </c>
      <c r="D108" s="132">
        <f t="shared" si="13"/>
        <v>166</v>
      </c>
      <c r="E108" s="121" t="str">
        <f t="shared" si="14"/>
        <v>A</v>
      </c>
      <c r="F108" s="163" t="str">
        <f t="shared" si="15"/>
        <v>A</v>
      </c>
      <c r="G108" s="98"/>
      <c r="H108" s="181">
        <f t="shared" si="16"/>
        <v>1.1207</v>
      </c>
      <c r="I108" s="72">
        <f t="shared" si="17"/>
        <v>1.1930000000000001</v>
      </c>
      <c r="J108" s="165">
        <f t="shared" si="18"/>
        <v>6.4513250646917125E-2</v>
      </c>
      <c r="K108" s="98"/>
      <c r="L108" s="183">
        <f t="shared" si="19"/>
        <v>186.03620000000001</v>
      </c>
      <c r="M108" s="133">
        <f t="shared" si="20"/>
        <v>198.03800000000001</v>
      </c>
      <c r="N108" s="150">
        <f t="shared" si="21"/>
        <v>12.001800000000003</v>
      </c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</row>
    <row r="109" spans="1:25" x14ac:dyDescent="0.25">
      <c r="A109" s="173" t="s">
        <v>287</v>
      </c>
      <c r="B109" s="125" t="str">
        <f t="shared" si="11"/>
        <v>10</v>
      </c>
      <c r="C109" s="61" t="str">
        <f t="shared" si="12"/>
        <v>MISC DISORDERS OF NUTRITION,METABOLISM,FLUIDS/ELECTROLYTES W/O MCC</v>
      </c>
      <c r="D109" s="123">
        <f t="shared" si="13"/>
        <v>588</v>
      </c>
      <c r="E109" s="118" t="str">
        <f t="shared" si="14"/>
        <v>A</v>
      </c>
      <c r="F109" s="162" t="str">
        <f t="shared" si="15"/>
        <v>A</v>
      </c>
      <c r="G109" s="98"/>
      <c r="H109" s="180">
        <f t="shared" si="16"/>
        <v>0.72019999999999995</v>
      </c>
      <c r="I109" s="51">
        <f t="shared" si="17"/>
        <v>0.74050000000000005</v>
      </c>
      <c r="J109" s="164">
        <f t="shared" si="18"/>
        <v>2.8186614829214241E-2</v>
      </c>
      <c r="K109" s="98"/>
      <c r="L109" s="182">
        <f t="shared" si="19"/>
        <v>423.4776</v>
      </c>
      <c r="M109" s="124">
        <f t="shared" si="20"/>
        <v>435.41400000000004</v>
      </c>
      <c r="N109" s="149">
        <f t="shared" si="21"/>
        <v>11.936400000000049</v>
      </c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</row>
    <row r="110" spans="1:25" x14ac:dyDescent="0.25">
      <c r="A110" s="172" t="s">
        <v>352</v>
      </c>
      <c r="B110" s="125" t="str">
        <f t="shared" si="11"/>
        <v>08</v>
      </c>
      <c r="C110" s="61" t="str">
        <f t="shared" si="12"/>
        <v>AFTERCARE, MUSCULOSKELETAL SYSTEM &amp; CONNECTIVE TISSUE W CC</v>
      </c>
      <c r="D110" s="123">
        <f t="shared" si="13"/>
        <v>33</v>
      </c>
      <c r="E110" s="118" t="str">
        <f t="shared" si="14"/>
        <v>A</v>
      </c>
      <c r="F110" s="162" t="str">
        <f t="shared" si="15"/>
        <v>A</v>
      </c>
      <c r="G110" s="98"/>
      <c r="H110" s="180">
        <f t="shared" si="16"/>
        <v>0.86619999999999997</v>
      </c>
      <c r="I110" s="51">
        <f t="shared" si="17"/>
        <v>1.218</v>
      </c>
      <c r="J110" s="164">
        <f t="shared" si="18"/>
        <v>0.40614176864465484</v>
      </c>
      <c r="K110" s="98"/>
      <c r="L110" s="182">
        <f t="shared" si="19"/>
        <v>28.584599999999998</v>
      </c>
      <c r="M110" s="124">
        <f t="shared" si="20"/>
        <v>40.194000000000003</v>
      </c>
      <c r="N110" s="149">
        <f t="shared" si="21"/>
        <v>11.609400000000004</v>
      </c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</row>
    <row r="111" spans="1:25" x14ac:dyDescent="0.25">
      <c r="A111" s="172" t="s">
        <v>95</v>
      </c>
      <c r="B111" s="125" t="str">
        <f t="shared" si="11"/>
        <v>06</v>
      </c>
      <c r="C111" s="61" t="str">
        <f t="shared" si="12"/>
        <v>G.I. OBSTRUCTION W MCC</v>
      </c>
      <c r="D111" s="123">
        <f t="shared" si="13"/>
        <v>57</v>
      </c>
      <c r="E111" s="118" t="str">
        <f t="shared" si="14"/>
        <v>A</v>
      </c>
      <c r="F111" s="162" t="str">
        <f t="shared" si="15"/>
        <v>A</v>
      </c>
      <c r="G111" s="98"/>
      <c r="H111" s="180">
        <f t="shared" si="16"/>
        <v>1.2347999999999999</v>
      </c>
      <c r="I111" s="51">
        <f t="shared" si="17"/>
        <v>1.4353</v>
      </c>
      <c r="J111" s="164">
        <f t="shared" si="18"/>
        <v>0.16237447359896351</v>
      </c>
      <c r="K111" s="98"/>
      <c r="L111" s="182">
        <f t="shared" si="19"/>
        <v>70.383600000000001</v>
      </c>
      <c r="M111" s="124">
        <f t="shared" si="20"/>
        <v>81.812100000000001</v>
      </c>
      <c r="N111" s="149">
        <f t="shared" si="21"/>
        <v>11.4285</v>
      </c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</row>
    <row r="112" spans="1:25" x14ac:dyDescent="0.25">
      <c r="A112" s="172" t="s">
        <v>105</v>
      </c>
      <c r="B112" s="125" t="str">
        <f t="shared" si="11"/>
        <v>07</v>
      </c>
      <c r="C112" s="61" t="str">
        <f t="shared" si="12"/>
        <v>PANCREAS, LIVER &amp; SHUNT PROCEDURES W MCC</v>
      </c>
      <c r="D112" s="123">
        <f t="shared" si="13"/>
        <v>20</v>
      </c>
      <c r="E112" s="118" t="str">
        <f t="shared" si="14"/>
        <v>A</v>
      </c>
      <c r="F112" s="162" t="str">
        <f t="shared" si="15"/>
        <v>A</v>
      </c>
      <c r="G112" s="98"/>
      <c r="H112" s="180">
        <f t="shared" si="16"/>
        <v>4.7515999999999998</v>
      </c>
      <c r="I112" s="51">
        <f t="shared" si="17"/>
        <v>5.3181000000000003</v>
      </c>
      <c r="J112" s="164">
        <f t="shared" si="18"/>
        <v>0.1192229985689032</v>
      </c>
      <c r="K112" s="98"/>
      <c r="L112" s="182">
        <f t="shared" si="19"/>
        <v>95.031999999999996</v>
      </c>
      <c r="M112" s="124">
        <f t="shared" si="20"/>
        <v>106.36200000000001</v>
      </c>
      <c r="N112" s="149">
        <f t="shared" si="21"/>
        <v>11.330000000000013</v>
      </c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</row>
    <row r="113" spans="1:25" x14ac:dyDescent="0.25">
      <c r="A113" s="174" t="s">
        <v>443</v>
      </c>
      <c r="B113" s="131" t="str">
        <f t="shared" si="11"/>
        <v>04</v>
      </c>
      <c r="C113" s="71" t="str">
        <f t="shared" si="12"/>
        <v>SIMPLE PNEUMONIA &amp; PLEURISY W MCC</v>
      </c>
      <c r="D113" s="132">
        <f t="shared" si="13"/>
        <v>513</v>
      </c>
      <c r="E113" s="121" t="str">
        <f t="shared" si="14"/>
        <v>A</v>
      </c>
      <c r="F113" s="163" t="str">
        <f t="shared" si="15"/>
        <v>A</v>
      </c>
      <c r="G113" s="98"/>
      <c r="H113" s="181">
        <f t="shared" si="16"/>
        <v>1.4599</v>
      </c>
      <c r="I113" s="72">
        <f t="shared" si="17"/>
        <v>1.4819</v>
      </c>
      <c r="J113" s="165">
        <f t="shared" si="18"/>
        <v>1.506952530995275E-2</v>
      </c>
      <c r="K113" s="98"/>
      <c r="L113" s="183">
        <f t="shared" si="19"/>
        <v>748.92869999999994</v>
      </c>
      <c r="M113" s="133">
        <f t="shared" si="20"/>
        <v>760.21469999999999</v>
      </c>
      <c r="N113" s="150">
        <f t="shared" si="21"/>
        <v>11.286000000000058</v>
      </c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</row>
    <row r="114" spans="1:25" x14ac:dyDescent="0.25">
      <c r="A114" s="179" t="s">
        <v>442</v>
      </c>
      <c r="B114" s="125" t="str">
        <f t="shared" si="11"/>
        <v>04</v>
      </c>
      <c r="C114" s="61" t="str">
        <f t="shared" si="12"/>
        <v>CHRONIC OBSTRUCTIVE PULMONARY DISEASE W/O CC/MCC</v>
      </c>
      <c r="D114" s="123">
        <f t="shared" si="13"/>
        <v>297</v>
      </c>
      <c r="E114" s="118" t="str">
        <f t="shared" si="14"/>
        <v>A</v>
      </c>
      <c r="F114" s="162" t="str">
        <f t="shared" si="15"/>
        <v>A</v>
      </c>
      <c r="G114" s="98"/>
      <c r="H114" s="180">
        <f t="shared" si="16"/>
        <v>0.74609999999999999</v>
      </c>
      <c r="I114" s="51">
        <f t="shared" si="17"/>
        <v>0.78380000000000005</v>
      </c>
      <c r="J114" s="164">
        <f t="shared" si="18"/>
        <v>5.052941964884073E-2</v>
      </c>
      <c r="K114" s="98"/>
      <c r="L114" s="182">
        <f t="shared" si="19"/>
        <v>221.5917</v>
      </c>
      <c r="M114" s="124">
        <f t="shared" si="20"/>
        <v>232.7886</v>
      </c>
      <c r="N114" s="149">
        <f t="shared" si="21"/>
        <v>11.196899999999999</v>
      </c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</row>
    <row r="115" spans="1:25" x14ac:dyDescent="0.25">
      <c r="A115" s="179" t="s">
        <v>426</v>
      </c>
      <c r="B115" s="125" t="str">
        <f t="shared" si="11"/>
        <v>04</v>
      </c>
      <c r="C115" s="61" t="str">
        <f t="shared" si="12"/>
        <v>PULMONARY EMBOLISM W/O MCC</v>
      </c>
      <c r="D115" s="123">
        <f t="shared" si="13"/>
        <v>284</v>
      </c>
      <c r="E115" s="118" t="str">
        <f t="shared" si="14"/>
        <v>A</v>
      </c>
      <c r="F115" s="162" t="str">
        <f t="shared" si="15"/>
        <v>A</v>
      </c>
      <c r="G115" s="98"/>
      <c r="H115" s="180">
        <f t="shared" si="16"/>
        <v>1.0792999999999999</v>
      </c>
      <c r="I115" s="51">
        <f t="shared" si="17"/>
        <v>1.1187</v>
      </c>
      <c r="J115" s="164">
        <f t="shared" si="18"/>
        <v>3.6505142221810533E-2</v>
      </c>
      <c r="K115" s="98"/>
      <c r="L115" s="182">
        <f t="shared" si="19"/>
        <v>306.52119999999996</v>
      </c>
      <c r="M115" s="124">
        <f t="shared" si="20"/>
        <v>317.71080000000001</v>
      </c>
      <c r="N115" s="149">
        <f t="shared" si="21"/>
        <v>11.189600000000041</v>
      </c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</row>
    <row r="116" spans="1:25" x14ac:dyDescent="0.25">
      <c r="A116" s="172" t="s">
        <v>329</v>
      </c>
      <c r="B116" s="125" t="str">
        <f t="shared" si="11"/>
        <v>12</v>
      </c>
      <c r="C116" s="61" t="str">
        <f t="shared" si="12"/>
        <v>TESTES PROCEDURES W CC/MCC</v>
      </c>
      <c r="D116" s="123">
        <f t="shared" si="13"/>
        <v>8</v>
      </c>
      <c r="E116" s="118" t="str">
        <f t="shared" si="14"/>
        <v>A</v>
      </c>
      <c r="F116" s="162" t="str">
        <f t="shared" si="15"/>
        <v>M</v>
      </c>
      <c r="G116" s="98"/>
      <c r="H116" s="180">
        <f t="shared" si="16"/>
        <v>1.5940000000000001</v>
      </c>
      <c r="I116" s="51">
        <f t="shared" si="17"/>
        <v>2.9847999999999999</v>
      </c>
      <c r="J116" s="164">
        <f t="shared" si="18"/>
        <v>0.87252195734002491</v>
      </c>
      <c r="K116" s="98"/>
      <c r="L116" s="182">
        <f t="shared" si="19"/>
        <v>12.752000000000001</v>
      </c>
      <c r="M116" s="124">
        <f t="shared" si="20"/>
        <v>23.878399999999999</v>
      </c>
      <c r="N116" s="149">
        <f t="shared" si="21"/>
        <v>11.126399999999999</v>
      </c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</row>
    <row r="117" spans="1:25" x14ac:dyDescent="0.25">
      <c r="A117" s="172" t="s">
        <v>723</v>
      </c>
      <c r="B117" s="125" t="str">
        <f t="shared" si="11"/>
        <v>21</v>
      </c>
      <c r="C117" s="61" t="str">
        <f t="shared" si="12"/>
        <v>OTHER O.R. PROCEDURES FOR INJURIES W CC</v>
      </c>
      <c r="D117" s="123">
        <f t="shared" si="13"/>
        <v>87</v>
      </c>
      <c r="E117" s="118" t="str">
        <f t="shared" si="14"/>
        <v>A</v>
      </c>
      <c r="F117" s="162" t="str">
        <f t="shared" si="15"/>
        <v>A</v>
      </c>
      <c r="G117" s="98"/>
      <c r="H117" s="180">
        <f t="shared" si="16"/>
        <v>1.9121999999999999</v>
      </c>
      <c r="I117" s="51">
        <f t="shared" si="17"/>
        <v>2.0381</v>
      </c>
      <c r="J117" s="164">
        <f t="shared" si="18"/>
        <v>6.5840393264302965E-2</v>
      </c>
      <c r="K117" s="98"/>
      <c r="L117" s="182">
        <f t="shared" si="19"/>
        <v>166.3614</v>
      </c>
      <c r="M117" s="124">
        <f t="shared" si="20"/>
        <v>177.31470000000002</v>
      </c>
      <c r="N117" s="149">
        <f t="shared" si="21"/>
        <v>10.953300000000013</v>
      </c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</row>
    <row r="118" spans="1:25" x14ac:dyDescent="0.25">
      <c r="A118" s="174" t="s">
        <v>682</v>
      </c>
      <c r="B118" s="131" t="str">
        <f t="shared" si="11"/>
        <v>17</v>
      </c>
      <c r="C118" s="71" t="str">
        <f t="shared" si="12"/>
        <v>CHEMOTHERAPY W/O ACUTE LEUKEMIA AS SECONDARY DIAGNOSIS W CC</v>
      </c>
      <c r="D118" s="132">
        <f t="shared" si="13"/>
        <v>269</v>
      </c>
      <c r="E118" s="121" t="str">
        <f t="shared" si="14"/>
        <v>A</v>
      </c>
      <c r="F118" s="163" t="str">
        <f t="shared" si="15"/>
        <v>A</v>
      </c>
      <c r="G118" s="98"/>
      <c r="H118" s="181">
        <f t="shared" si="16"/>
        <v>0.84240000000000004</v>
      </c>
      <c r="I118" s="72">
        <f t="shared" si="17"/>
        <v>0.88260000000000005</v>
      </c>
      <c r="J118" s="165">
        <f t="shared" si="18"/>
        <v>4.7720797720797736E-2</v>
      </c>
      <c r="K118" s="98"/>
      <c r="L118" s="183">
        <f t="shared" si="19"/>
        <v>226.60560000000001</v>
      </c>
      <c r="M118" s="133">
        <f t="shared" si="20"/>
        <v>237.41940000000002</v>
      </c>
      <c r="N118" s="150">
        <f t="shared" si="21"/>
        <v>10.813800000000015</v>
      </c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</row>
    <row r="119" spans="1:25" x14ac:dyDescent="0.25">
      <c r="A119" s="173" t="s">
        <v>847</v>
      </c>
      <c r="B119" s="125" t="str">
        <f t="shared" ref="B119:B182" si="22">VLOOKUP($A119, Data_Tab, 2, FALSE)</f>
        <v>06</v>
      </c>
      <c r="C119" s="61" t="str">
        <f t="shared" ref="C119:C182" si="23">VLOOKUP($A119, DRG_Tab, 2, FALSE)</f>
        <v>MAJOR SMALL &amp; LARGE BOWEL PROCEDURES W CC</v>
      </c>
      <c r="D119" s="123">
        <f t="shared" ref="D119:D182" si="24">VLOOKUP($A119, DRG_Tab, 9, FALSE)</f>
        <v>388</v>
      </c>
      <c r="E119" s="118" t="str">
        <f t="shared" ref="E119:E182" si="25">IFERROR(VLOOKUP($A119, Previous_Update, 5, FALSE),"")</f>
        <v>A</v>
      </c>
      <c r="F119" s="162" t="str">
        <f t="shared" ref="F119:F182" si="26">VLOOKUP($A119, DRG_Tab, 18, FALSE)</f>
        <v>A</v>
      </c>
      <c r="G119" s="98"/>
      <c r="H119" s="180">
        <f t="shared" ref="H119:H182" si="27">IFERROR(VLOOKUP($A119, Previous_Update, 4, FALSE),"")</f>
        <v>2.9493999999999998</v>
      </c>
      <c r="I119" s="51">
        <f t="shared" ref="I119:I182" si="28">VLOOKUP($A119, DRG_Tab, 22, FALSE)</f>
        <v>2.9771000000000001</v>
      </c>
      <c r="J119" s="164">
        <f t="shared" ref="J119:J182" si="29">(I119 - H119) / H119</f>
        <v>9.3917406930224059E-3</v>
      </c>
      <c r="K119" s="98"/>
      <c r="L119" s="182">
        <f t="shared" ref="L119:L182" si="30">$D119 * H119</f>
        <v>1144.3671999999999</v>
      </c>
      <c r="M119" s="124">
        <f t="shared" ref="M119:M182" si="31">$D119 * I119</f>
        <v>1155.1148000000001</v>
      </c>
      <c r="N119" s="149">
        <f t="shared" ref="N119:N182" si="32">M119 - L119</f>
        <v>10.747600000000148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</row>
    <row r="120" spans="1:25" x14ac:dyDescent="0.25">
      <c r="A120" s="172" t="s">
        <v>119</v>
      </c>
      <c r="B120" s="125" t="str">
        <f t="shared" si="22"/>
        <v>07</v>
      </c>
      <c r="C120" s="61" t="str">
        <f t="shared" si="23"/>
        <v>LAPAROSCOPIC CHOLECYSTECTOMY W/O C.D.E. W CC</v>
      </c>
      <c r="D120" s="123">
        <f t="shared" si="24"/>
        <v>229</v>
      </c>
      <c r="E120" s="118" t="str">
        <f t="shared" si="25"/>
        <v>A</v>
      </c>
      <c r="F120" s="162" t="str">
        <f t="shared" si="26"/>
        <v>A</v>
      </c>
      <c r="G120" s="98"/>
      <c r="H120" s="180">
        <f t="shared" si="27"/>
        <v>1.8182</v>
      </c>
      <c r="I120" s="51">
        <f t="shared" si="28"/>
        <v>1.8645</v>
      </c>
      <c r="J120" s="164">
        <f t="shared" si="29"/>
        <v>2.5464745352546479E-2</v>
      </c>
      <c r="K120" s="98"/>
      <c r="L120" s="182">
        <f t="shared" si="30"/>
        <v>416.36779999999999</v>
      </c>
      <c r="M120" s="124">
        <f t="shared" si="31"/>
        <v>426.97050000000002</v>
      </c>
      <c r="N120" s="149">
        <f t="shared" si="32"/>
        <v>10.602700000000027</v>
      </c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</row>
    <row r="121" spans="1:25" x14ac:dyDescent="0.25">
      <c r="A121" s="172" t="s">
        <v>450</v>
      </c>
      <c r="B121" s="125" t="str">
        <f t="shared" si="22"/>
        <v>04</v>
      </c>
      <c r="C121" s="61" t="str">
        <f t="shared" si="23"/>
        <v>PNEUMOTHORAX W CC</v>
      </c>
      <c r="D121" s="123">
        <f t="shared" si="24"/>
        <v>84</v>
      </c>
      <c r="E121" s="118" t="str">
        <f t="shared" si="25"/>
        <v>A</v>
      </c>
      <c r="F121" s="162" t="str">
        <f t="shared" si="26"/>
        <v>A</v>
      </c>
      <c r="G121" s="98"/>
      <c r="H121" s="180">
        <f t="shared" si="27"/>
        <v>1.2072000000000001</v>
      </c>
      <c r="I121" s="51">
        <f t="shared" si="28"/>
        <v>1.3323</v>
      </c>
      <c r="J121" s="164">
        <f t="shared" si="29"/>
        <v>0.10362823061630218</v>
      </c>
      <c r="K121" s="98"/>
      <c r="L121" s="182">
        <f t="shared" si="30"/>
        <v>101.40480000000001</v>
      </c>
      <c r="M121" s="124">
        <f t="shared" si="31"/>
        <v>111.9132</v>
      </c>
      <c r="N121" s="149">
        <f t="shared" si="32"/>
        <v>10.508399999999995</v>
      </c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</row>
    <row r="122" spans="1:25" x14ac:dyDescent="0.25">
      <c r="A122" s="172" t="s">
        <v>865</v>
      </c>
      <c r="B122" s="125" t="str">
        <f t="shared" si="22"/>
        <v>08</v>
      </c>
      <c r="C122" s="61" t="str">
        <f t="shared" si="23"/>
        <v>LOWER EXTREM &amp; HUMER PROC EXCEPT HIP,FOOT,FEMUR W CC</v>
      </c>
      <c r="D122" s="123">
        <f t="shared" si="24"/>
        <v>148</v>
      </c>
      <c r="E122" s="118" t="str">
        <f t="shared" si="25"/>
        <v>A</v>
      </c>
      <c r="F122" s="162" t="str">
        <f t="shared" si="26"/>
        <v>A</v>
      </c>
      <c r="G122" s="98"/>
      <c r="H122" s="180">
        <f t="shared" si="27"/>
        <v>2.6972</v>
      </c>
      <c r="I122" s="51">
        <f t="shared" si="28"/>
        <v>2.7658</v>
      </c>
      <c r="J122" s="164">
        <f t="shared" si="29"/>
        <v>2.5433783182559688E-2</v>
      </c>
      <c r="K122" s="98"/>
      <c r="L122" s="182">
        <f t="shared" si="30"/>
        <v>399.18560000000002</v>
      </c>
      <c r="M122" s="124">
        <f t="shared" si="31"/>
        <v>409.33839999999998</v>
      </c>
      <c r="N122" s="149">
        <f t="shared" si="32"/>
        <v>10.152799999999957</v>
      </c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</row>
    <row r="123" spans="1:25" x14ac:dyDescent="0.25">
      <c r="A123" s="174" t="s">
        <v>121</v>
      </c>
      <c r="B123" s="131" t="str">
        <f t="shared" si="22"/>
        <v>07</v>
      </c>
      <c r="C123" s="71" t="str">
        <f t="shared" si="23"/>
        <v>HEPATOBILIARY DIAGNOSTIC PROCEDURES W MCC</v>
      </c>
      <c r="D123" s="132">
        <f t="shared" si="24"/>
        <v>5</v>
      </c>
      <c r="E123" s="121" t="str">
        <f t="shared" si="25"/>
        <v>A</v>
      </c>
      <c r="F123" s="163" t="str">
        <f t="shared" si="26"/>
        <v>M</v>
      </c>
      <c r="G123" s="98"/>
      <c r="H123" s="181">
        <f t="shared" si="27"/>
        <v>3.0146999999999999</v>
      </c>
      <c r="I123" s="72">
        <f t="shared" si="28"/>
        <v>5.0391000000000004</v>
      </c>
      <c r="J123" s="165">
        <f t="shared" si="29"/>
        <v>0.67150960294556683</v>
      </c>
      <c r="K123" s="98"/>
      <c r="L123" s="183">
        <f t="shared" si="30"/>
        <v>15.073499999999999</v>
      </c>
      <c r="M123" s="133">
        <f t="shared" si="31"/>
        <v>25.195500000000003</v>
      </c>
      <c r="N123" s="150">
        <f t="shared" si="32"/>
        <v>10.122000000000003</v>
      </c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</row>
    <row r="124" spans="1:25" x14ac:dyDescent="0.25">
      <c r="A124" s="179" t="s">
        <v>138</v>
      </c>
      <c r="B124" s="125" t="str">
        <f t="shared" si="22"/>
        <v>07</v>
      </c>
      <c r="C124" s="61" t="str">
        <f t="shared" si="23"/>
        <v>DISORDERS OF PANCREAS EXCEPT MALIGNANCY W CC</v>
      </c>
      <c r="D124" s="123">
        <f t="shared" si="24"/>
        <v>578</v>
      </c>
      <c r="E124" s="118" t="str">
        <f t="shared" si="25"/>
        <v>A</v>
      </c>
      <c r="F124" s="162" t="str">
        <f t="shared" si="26"/>
        <v>A</v>
      </c>
      <c r="G124" s="98"/>
      <c r="H124" s="180">
        <f t="shared" si="27"/>
        <v>0.93059999999999998</v>
      </c>
      <c r="I124" s="51">
        <f t="shared" si="28"/>
        <v>0.94810000000000005</v>
      </c>
      <c r="J124" s="164">
        <f t="shared" si="29"/>
        <v>1.8805071996561434E-2</v>
      </c>
      <c r="K124" s="98"/>
      <c r="L124" s="182">
        <f t="shared" si="30"/>
        <v>537.88679999999999</v>
      </c>
      <c r="M124" s="124">
        <f t="shared" si="31"/>
        <v>548.0018</v>
      </c>
      <c r="N124" s="149">
        <f t="shared" si="32"/>
        <v>10.115000000000009</v>
      </c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</row>
    <row r="125" spans="1:25" x14ac:dyDescent="0.25">
      <c r="A125" s="173" t="s">
        <v>830</v>
      </c>
      <c r="B125" s="125" t="str">
        <f t="shared" si="22"/>
        <v>08</v>
      </c>
      <c r="C125" s="61" t="str">
        <f t="shared" si="23"/>
        <v>TENDONITIS, MYOSITIS &amp; BURSITIS W/O MCC</v>
      </c>
      <c r="D125" s="123">
        <f t="shared" si="24"/>
        <v>121</v>
      </c>
      <c r="E125" s="118" t="str">
        <f t="shared" si="25"/>
        <v>A</v>
      </c>
      <c r="F125" s="162" t="str">
        <f t="shared" si="26"/>
        <v>A</v>
      </c>
      <c r="G125" s="98"/>
      <c r="H125" s="180">
        <f t="shared" si="27"/>
        <v>0.68910000000000005</v>
      </c>
      <c r="I125" s="51">
        <f t="shared" si="28"/>
        <v>0.77200000000000002</v>
      </c>
      <c r="J125" s="164">
        <f t="shared" si="29"/>
        <v>0.12030184298360175</v>
      </c>
      <c r="K125" s="98"/>
      <c r="L125" s="182">
        <f t="shared" si="30"/>
        <v>83.381100000000004</v>
      </c>
      <c r="M125" s="124">
        <f t="shared" si="31"/>
        <v>93.412000000000006</v>
      </c>
      <c r="N125" s="149">
        <f t="shared" si="32"/>
        <v>10.030900000000003</v>
      </c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</row>
    <row r="126" spans="1:25" x14ac:dyDescent="0.25">
      <c r="A126" s="172" t="s">
        <v>858</v>
      </c>
      <c r="B126" s="125" t="str">
        <f t="shared" si="22"/>
        <v>06</v>
      </c>
      <c r="C126" s="61" t="str">
        <f t="shared" si="23"/>
        <v>APPENDECTOMY W/O COMPLICATED PRINCIPAL DIAG W MCC</v>
      </c>
      <c r="D126" s="123">
        <f t="shared" si="24"/>
        <v>9</v>
      </c>
      <c r="E126" s="118" t="str">
        <f t="shared" si="25"/>
        <v>A</v>
      </c>
      <c r="F126" s="162" t="str">
        <f t="shared" si="26"/>
        <v>M</v>
      </c>
      <c r="G126" s="98"/>
      <c r="H126" s="180">
        <f t="shared" si="27"/>
        <v>2.1604000000000001</v>
      </c>
      <c r="I126" s="51">
        <f t="shared" si="28"/>
        <v>3.2726999999999999</v>
      </c>
      <c r="J126" s="164">
        <f t="shared" si="29"/>
        <v>0.51485835956304382</v>
      </c>
      <c r="K126" s="98"/>
      <c r="L126" s="182">
        <f t="shared" si="30"/>
        <v>19.4436</v>
      </c>
      <c r="M126" s="124">
        <f t="shared" si="31"/>
        <v>29.4543</v>
      </c>
      <c r="N126" s="149">
        <f t="shared" si="32"/>
        <v>10.0107</v>
      </c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</row>
    <row r="127" spans="1:25" x14ac:dyDescent="0.25">
      <c r="A127" s="172" t="s">
        <v>122</v>
      </c>
      <c r="B127" s="125" t="str">
        <f t="shared" si="22"/>
        <v>07</v>
      </c>
      <c r="C127" s="61" t="str">
        <f t="shared" si="23"/>
        <v>HEPATOBILIARY DIAGNOSTIC PROCEDURES W CC</v>
      </c>
      <c r="D127" s="123">
        <f t="shared" si="24"/>
        <v>10</v>
      </c>
      <c r="E127" s="118" t="str">
        <f t="shared" si="25"/>
        <v>A</v>
      </c>
      <c r="F127" s="162" t="str">
        <f t="shared" si="26"/>
        <v>A</v>
      </c>
      <c r="G127" s="98"/>
      <c r="H127" s="180">
        <f t="shared" si="27"/>
        <v>1.7656000000000001</v>
      </c>
      <c r="I127" s="51">
        <f t="shared" si="28"/>
        <v>2.766</v>
      </c>
      <c r="J127" s="164">
        <f t="shared" si="29"/>
        <v>0.56660625283189847</v>
      </c>
      <c r="K127" s="98"/>
      <c r="L127" s="182">
        <f t="shared" si="30"/>
        <v>17.655999999999999</v>
      </c>
      <c r="M127" s="124">
        <f t="shared" si="31"/>
        <v>27.66</v>
      </c>
      <c r="N127" s="149">
        <f t="shared" si="32"/>
        <v>10.004000000000001</v>
      </c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</row>
    <row r="128" spans="1:25" x14ac:dyDescent="0.25">
      <c r="A128" s="174" t="s">
        <v>534</v>
      </c>
      <c r="B128" s="131" t="str">
        <f t="shared" si="22"/>
        <v>05</v>
      </c>
      <c r="C128" s="71" t="str">
        <f t="shared" si="23"/>
        <v>SYNCOPE &amp; COLLAPSE</v>
      </c>
      <c r="D128" s="132">
        <f t="shared" si="24"/>
        <v>185</v>
      </c>
      <c r="E128" s="121" t="str">
        <f t="shared" si="25"/>
        <v>A</v>
      </c>
      <c r="F128" s="163" t="str">
        <f t="shared" si="26"/>
        <v>A</v>
      </c>
      <c r="G128" s="98"/>
      <c r="H128" s="181">
        <f t="shared" si="27"/>
        <v>0.9577</v>
      </c>
      <c r="I128" s="72">
        <f t="shared" si="28"/>
        <v>1.0111000000000001</v>
      </c>
      <c r="J128" s="165">
        <f t="shared" si="29"/>
        <v>5.5758588284431566E-2</v>
      </c>
      <c r="K128" s="98"/>
      <c r="L128" s="183">
        <f t="shared" si="30"/>
        <v>177.17449999999999</v>
      </c>
      <c r="M128" s="133">
        <f t="shared" si="31"/>
        <v>187.05350000000001</v>
      </c>
      <c r="N128" s="150">
        <f t="shared" si="32"/>
        <v>9.8790000000000191</v>
      </c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</row>
    <row r="129" spans="1:25" x14ac:dyDescent="0.25">
      <c r="A129" s="172" t="s">
        <v>378</v>
      </c>
      <c r="B129" s="125" t="str">
        <f t="shared" si="22"/>
        <v>01</v>
      </c>
      <c r="C129" s="61" t="str">
        <f t="shared" si="23"/>
        <v>HEADACHES W/O MCC</v>
      </c>
      <c r="D129" s="123">
        <f t="shared" si="24"/>
        <v>188</v>
      </c>
      <c r="E129" s="118" t="str">
        <f t="shared" si="25"/>
        <v>A</v>
      </c>
      <c r="F129" s="162" t="str">
        <f t="shared" si="26"/>
        <v>AO</v>
      </c>
      <c r="G129" s="98"/>
      <c r="H129" s="180">
        <f t="shared" si="27"/>
        <v>0.67589999999999995</v>
      </c>
      <c r="I129" s="51">
        <f t="shared" si="28"/>
        <v>0.72770000000000001</v>
      </c>
      <c r="J129" s="164">
        <f t="shared" si="29"/>
        <v>7.6638555999408303E-2</v>
      </c>
      <c r="K129" s="98"/>
      <c r="L129" s="182">
        <f t="shared" si="30"/>
        <v>127.0692</v>
      </c>
      <c r="M129" s="124">
        <f t="shared" si="31"/>
        <v>136.80760000000001</v>
      </c>
      <c r="N129" s="149">
        <f t="shared" si="32"/>
        <v>9.7384000000000128</v>
      </c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</row>
    <row r="130" spans="1:25" x14ac:dyDescent="0.25">
      <c r="A130" s="172" t="s">
        <v>869</v>
      </c>
      <c r="B130" s="125" t="str">
        <f t="shared" si="22"/>
        <v>08</v>
      </c>
      <c r="C130" s="61" t="str">
        <f t="shared" si="23"/>
        <v>LOCAL EXCISION &amp; REMOVAL INT FIX DEVICES EXC HIP &amp; FEMUR W CC</v>
      </c>
      <c r="D130" s="123">
        <f t="shared" si="24"/>
        <v>13</v>
      </c>
      <c r="E130" s="118" t="str">
        <f t="shared" si="25"/>
        <v>A</v>
      </c>
      <c r="F130" s="162" t="str">
        <f t="shared" si="26"/>
        <v>AP</v>
      </c>
      <c r="G130" s="98"/>
      <c r="H130" s="180">
        <f t="shared" si="27"/>
        <v>1.9771000000000001</v>
      </c>
      <c r="I130" s="51">
        <f t="shared" si="28"/>
        <v>2.7229999999999999</v>
      </c>
      <c r="J130" s="164">
        <f t="shared" si="29"/>
        <v>0.37726973850589235</v>
      </c>
      <c r="K130" s="98"/>
      <c r="L130" s="182">
        <f t="shared" si="30"/>
        <v>25.702300000000001</v>
      </c>
      <c r="M130" s="124">
        <f t="shared" si="31"/>
        <v>35.399000000000001</v>
      </c>
      <c r="N130" s="149">
        <f t="shared" si="32"/>
        <v>9.6966999999999999</v>
      </c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</row>
    <row r="131" spans="1:25" x14ac:dyDescent="0.25">
      <c r="A131" s="172" t="s">
        <v>491</v>
      </c>
      <c r="B131" s="125" t="str">
        <f t="shared" si="22"/>
        <v>05</v>
      </c>
      <c r="C131" s="61" t="str">
        <f t="shared" si="23"/>
        <v>PERC CARDIOVASC PROC W NON-DRUG-ELUTING STENT W/O MCC</v>
      </c>
      <c r="D131" s="123">
        <f t="shared" si="24"/>
        <v>110</v>
      </c>
      <c r="E131" s="118" t="str">
        <f t="shared" si="25"/>
        <v>A</v>
      </c>
      <c r="F131" s="162" t="str">
        <f t="shared" si="26"/>
        <v>A</v>
      </c>
      <c r="G131" s="98"/>
      <c r="H131" s="180">
        <f t="shared" si="27"/>
        <v>2.7696999999999998</v>
      </c>
      <c r="I131" s="51">
        <f t="shared" si="28"/>
        <v>2.8576999999999999</v>
      </c>
      <c r="J131" s="164">
        <f t="shared" si="29"/>
        <v>3.1772394122107118E-2</v>
      </c>
      <c r="K131" s="98"/>
      <c r="L131" s="182">
        <f t="shared" si="30"/>
        <v>304.66699999999997</v>
      </c>
      <c r="M131" s="124">
        <f t="shared" si="31"/>
        <v>314.34699999999998</v>
      </c>
      <c r="N131" s="149">
        <f t="shared" si="32"/>
        <v>9.6800000000000068</v>
      </c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</row>
    <row r="132" spans="1:25" x14ac:dyDescent="0.25">
      <c r="A132" s="172" t="s">
        <v>760</v>
      </c>
      <c r="B132" s="125" t="str">
        <f t="shared" si="22"/>
        <v>24</v>
      </c>
      <c r="C132" s="61" t="str">
        <f t="shared" si="23"/>
        <v>OTHER MULTIPLE SIGNIFICANT TRAUMA W MCC</v>
      </c>
      <c r="D132" s="123">
        <f t="shared" si="24"/>
        <v>19</v>
      </c>
      <c r="E132" s="118" t="str">
        <f t="shared" si="25"/>
        <v>A</v>
      </c>
      <c r="F132" s="162" t="str">
        <f t="shared" si="26"/>
        <v>A</v>
      </c>
      <c r="G132" s="98"/>
      <c r="H132" s="180">
        <f t="shared" si="27"/>
        <v>3.2195</v>
      </c>
      <c r="I132" s="51">
        <f t="shared" si="28"/>
        <v>3.7286000000000001</v>
      </c>
      <c r="J132" s="164">
        <f t="shared" si="29"/>
        <v>0.15813014443236531</v>
      </c>
      <c r="K132" s="98"/>
      <c r="L132" s="182">
        <f t="shared" si="30"/>
        <v>61.170500000000004</v>
      </c>
      <c r="M132" s="124">
        <f t="shared" si="31"/>
        <v>70.843400000000003</v>
      </c>
      <c r="N132" s="149">
        <f t="shared" si="32"/>
        <v>9.6728999999999985</v>
      </c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</row>
    <row r="133" spans="1:25" x14ac:dyDescent="0.25">
      <c r="A133" s="174" t="s">
        <v>99</v>
      </c>
      <c r="B133" s="131" t="str">
        <f t="shared" si="22"/>
        <v>06</v>
      </c>
      <c r="C133" s="71" t="str">
        <f t="shared" si="23"/>
        <v>ESOPHAGITIS, GASTROENT &amp; MISC DIGEST DISORDERS W MCC</v>
      </c>
      <c r="D133" s="132">
        <f t="shared" si="24"/>
        <v>153</v>
      </c>
      <c r="E133" s="121" t="str">
        <f t="shared" si="25"/>
        <v>A</v>
      </c>
      <c r="F133" s="163" t="str">
        <f t="shared" si="26"/>
        <v>A</v>
      </c>
      <c r="G133" s="98"/>
      <c r="H133" s="181">
        <f t="shared" si="27"/>
        <v>1.2508999999999999</v>
      </c>
      <c r="I133" s="72">
        <f t="shared" si="28"/>
        <v>1.3140000000000001</v>
      </c>
      <c r="J133" s="165">
        <f t="shared" si="29"/>
        <v>5.0443680550004123E-2</v>
      </c>
      <c r="K133" s="98"/>
      <c r="L133" s="183">
        <f t="shared" si="30"/>
        <v>191.3877</v>
      </c>
      <c r="M133" s="133">
        <f t="shared" si="31"/>
        <v>201.042</v>
      </c>
      <c r="N133" s="150">
        <f t="shared" si="32"/>
        <v>9.6543000000000063</v>
      </c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</row>
    <row r="134" spans="1:25" x14ac:dyDescent="0.25">
      <c r="A134" s="172" t="s">
        <v>742</v>
      </c>
      <c r="B134" s="125" t="str">
        <f t="shared" si="22"/>
        <v>22</v>
      </c>
      <c r="C134" s="61" t="str">
        <f t="shared" si="23"/>
        <v>FULL THICKNESS BURN W/O SKIN GRAFT OR INHAL INJ</v>
      </c>
      <c r="D134" s="123">
        <f t="shared" si="24"/>
        <v>19</v>
      </c>
      <c r="E134" s="118" t="str">
        <f t="shared" si="25"/>
        <v>A</v>
      </c>
      <c r="F134" s="162" t="str">
        <f t="shared" si="26"/>
        <v>A</v>
      </c>
      <c r="G134" s="98"/>
      <c r="H134" s="180">
        <f t="shared" si="27"/>
        <v>2.4782000000000002</v>
      </c>
      <c r="I134" s="51">
        <f t="shared" si="28"/>
        <v>2.9763000000000002</v>
      </c>
      <c r="J134" s="164">
        <f t="shared" si="29"/>
        <v>0.20099265595997093</v>
      </c>
      <c r="K134" s="98"/>
      <c r="L134" s="182">
        <f t="shared" si="30"/>
        <v>47.085800000000006</v>
      </c>
      <c r="M134" s="124">
        <f t="shared" si="31"/>
        <v>56.549700000000001</v>
      </c>
      <c r="N134" s="149">
        <f t="shared" si="32"/>
        <v>9.4638999999999953</v>
      </c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</row>
    <row r="135" spans="1:25" x14ac:dyDescent="0.25">
      <c r="A135" s="179" t="s">
        <v>713</v>
      </c>
      <c r="B135" s="125" t="str">
        <f t="shared" si="22"/>
        <v>20</v>
      </c>
      <c r="C135" s="61" t="str">
        <f t="shared" si="23"/>
        <v>ALCOHOL/DRUG ABUSE OR DEPENDENCE W REHABILITATION THERAPY</v>
      </c>
      <c r="D135" s="123">
        <f t="shared" si="24"/>
        <v>19</v>
      </c>
      <c r="E135" s="118" t="str">
        <f t="shared" si="25"/>
        <v>M</v>
      </c>
      <c r="F135" s="162" t="str">
        <f t="shared" si="26"/>
        <v>AP</v>
      </c>
      <c r="G135" s="98"/>
      <c r="H135" s="180">
        <f t="shared" si="27"/>
        <v>2.0958000000000001</v>
      </c>
      <c r="I135" s="51">
        <f t="shared" si="28"/>
        <v>2.5754000000000001</v>
      </c>
      <c r="J135" s="164">
        <f t="shared" si="29"/>
        <v>0.22883862964023285</v>
      </c>
      <c r="K135" s="98"/>
      <c r="L135" s="182">
        <f t="shared" si="30"/>
        <v>39.8202</v>
      </c>
      <c r="M135" s="124">
        <f t="shared" si="31"/>
        <v>48.932600000000001</v>
      </c>
      <c r="N135" s="149">
        <f t="shared" si="32"/>
        <v>9.1124000000000009</v>
      </c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</row>
    <row r="136" spans="1:25" x14ac:dyDescent="0.25">
      <c r="A136" s="172" t="s">
        <v>321</v>
      </c>
      <c r="B136" s="125" t="str">
        <f t="shared" si="22"/>
        <v>01</v>
      </c>
      <c r="C136" s="61" t="str">
        <f t="shared" si="23"/>
        <v>PERIPH/CRANIAL NERVE &amp; OTHER NERV SYST PROC W/O CC/MCC</v>
      </c>
      <c r="D136" s="123">
        <f t="shared" si="24"/>
        <v>16</v>
      </c>
      <c r="E136" s="118" t="str">
        <f t="shared" si="25"/>
        <v>A</v>
      </c>
      <c r="F136" s="162" t="str">
        <f t="shared" si="26"/>
        <v>AP</v>
      </c>
      <c r="G136" s="98"/>
      <c r="H136" s="180">
        <f t="shared" si="27"/>
        <v>1.7319</v>
      </c>
      <c r="I136" s="51">
        <f t="shared" si="28"/>
        <v>2.2991000000000001</v>
      </c>
      <c r="J136" s="164">
        <f t="shared" si="29"/>
        <v>0.32750158785149269</v>
      </c>
      <c r="K136" s="98"/>
      <c r="L136" s="182">
        <f t="shared" si="30"/>
        <v>27.7104</v>
      </c>
      <c r="M136" s="124">
        <f t="shared" si="31"/>
        <v>36.785600000000002</v>
      </c>
      <c r="N136" s="149">
        <f t="shared" si="32"/>
        <v>9.0752000000000024</v>
      </c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</row>
    <row r="137" spans="1:25" x14ac:dyDescent="0.25">
      <c r="A137" s="172" t="s">
        <v>693</v>
      </c>
      <c r="B137" s="125" t="str">
        <f t="shared" si="22"/>
        <v>18</v>
      </c>
      <c r="C137" s="61" t="str">
        <f t="shared" si="23"/>
        <v>FEVER AND INFLAMMATORY CONDITIONS</v>
      </c>
      <c r="D137" s="123">
        <f t="shared" si="24"/>
        <v>105</v>
      </c>
      <c r="E137" s="118" t="str">
        <f t="shared" si="25"/>
        <v>A</v>
      </c>
      <c r="F137" s="162" t="str">
        <f t="shared" si="26"/>
        <v>A</v>
      </c>
      <c r="G137" s="98"/>
      <c r="H137" s="180">
        <f t="shared" si="27"/>
        <v>0.79239999999999999</v>
      </c>
      <c r="I137" s="51">
        <f t="shared" si="28"/>
        <v>0.87709999999999999</v>
      </c>
      <c r="J137" s="164">
        <f t="shared" si="29"/>
        <v>0.10689045936395759</v>
      </c>
      <c r="K137" s="98"/>
      <c r="L137" s="182">
        <f t="shared" si="30"/>
        <v>83.201999999999998</v>
      </c>
      <c r="M137" s="124">
        <f t="shared" si="31"/>
        <v>92.095500000000001</v>
      </c>
      <c r="N137" s="149">
        <f t="shared" si="32"/>
        <v>8.8935000000000031</v>
      </c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</row>
    <row r="138" spans="1:25" x14ac:dyDescent="0.25">
      <c r="A138" s="174" t="s">
        <v>183</v>
      </c>
      <c r="B138" s="131" t="str">
        <f t="shared" si="22"/>
        <v>08</v>
      </c>
      <c r="C138" s="71" t="str">
        <f t="shared" si="23"/>
        <v>BIOPSIES OF MUSCULOSKELETAL SYSTEM &amp; CONNECTIVE TISSUE W/O CC/MCC</v>
      </c>
      <c r="D138" s="132">
        <f t="shared" si="24"/>
        <v>17</v>
      </c>
      <c r="E138" s="121" t="str">
        <f t="shared" si="25"/>
        <v>A</v>
      </c>
      <c r="F138" s="163" t="str">
        <f t="shared" si="26"/>
        <v>A</v>
      </c>
      <c r="G138" s="98"/>
      <c r="H138" s="181">
        <f t="shared" si="27"/>
        <v>1.8224</v>
      </c>
      <c r="I138" s="72">
        <f t="shared" si="28"/>
        <v>2.3439999999999999</v>
      </c>
      <c r="J138" s="165">
        <f t="shared" si="29"/>
        <v>0.2862159789288849</v>
      </c>
      <c r="K138" s="98"/>
      <c r="L138" s="183">
        <f t="shared" si="30"/>
        <v>30.980800000000002</v>
      </c>
      <c r="M138" s="133">
        <f t="shared" si="31"/>
        <v>39.847999999999999</v>
      </c>
      <c r="N138" s="150">
        <f t="shared" si="32"/>
        <v>8.8671999999999969</v>
      </c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</row>
    <row r="139" spans="1:25" x14ac:dyDescent="0.25">
      <c r="A139" s="172" t="s">
        <v>488</v>
      </c>
      <c r="B139" s="125" t="str">
        <f t="shared" si="22"/>
        <v>05</v>
      </c>
      <c r="C139" s="61" t="str">
        <f t="shared" si="23"/>
        <v>PERCUTANEOUS CARDIOVASCULAR PROCEDURES W DRUG-ELUTING STENT W MCC OR 4+ ARTERIES OR STENTS</v>
      </c>
      <c r="D139" s="123">
        <f t="shared" si="24"/>
        <v>187</v>
      </c>
      <c r="E139" s="118" t="str">
        <f t="shared" si="25"/>
        <v>A</v>
      </c>
      <c r="F139" s="162" t="str">
        <f t="shared" si="26"/>
        <v>A</v>
      </c>
      <c r="G139" s="98"/>
      <c r="H139" s="180">
        <f t="shared" si="27"/>
        <v>3.9115000000000002</v>
      </c>
      <c r="I139" s="51">
        <f t="shared" si="28"/>
        <v>3.9582999999999999</v>
      </c>
      <c r="J139" s="164">
        <f t="shared" si="29"/>
        <v>1.1964719417103344E-2</v>
      </c>
      <c r="K139" s="98"/>
      <c r="L139" s="182">
        <f t="shared" si="30"/>
        <v>731.45050000000003</v>
      </c>
      <c r="M139" s="124">
        <f t="shared" si="31"/>
        <v>740.20209999999997</v>
      </c>
      <c r="N139" s="149">
        <f t="shared" si="32"/>
        <v>8.7515999999999394</v>
      </c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</row>
    <row r="140" spans="1:25" x14ac:dyDescent="0.25">
      <c r="A140" s="172" t="s">
        <v>214</v>
      </c>
      <c r="B140" s="125" t="str">
        <f t="shared" si="22"/>
        <v>01</v>
      </c>
      <c r="C140" s="61" t="str">
        <f t="shared" si="23"/>
        <v>NERVOUS SYSTEM NEOPLASMS W MCC</v>
      </c>
      <c r="D140" s="123">
        <f t="shared" si="24"/>
        <v>53</v>
      </c>
      <c r="E140" s="118" t="str">
        <f t="shared" si="25"/>
        <v>A</v>
      </c>
      <c r="F140" s="162" t="str">
        <f t="shared" si="26"/>
        <v>A</v>
      </c>
      <c r="G140" s="98"/>
      <c r="H140" s="180">
        <f t="shared" si="27"/>
        <v>1.4895</v>
      </c>
      <c r="I140" s="51">
        <f t="shared" si="28"/>
        <v>1.6536999999999999</v>
      </c>
      <c r="J140" s="164">
        <f t="shared" si="29"/>
        <v>0.11023833501174884</v>
      </c>
      <c r="K140" s="98"/>
      <c r="L140" s="182">
        <f t="shared" si="30"/>
        <v>78.9435</v>
      </c>
      <c r="M140" s="124">
        <f t="shared" si="31"/>
        <v>87.646100000000004</v>
      </c>
      <c r="N140" s="149">
        <f t="shared" si="32"/>
        <v>8.7026000000000039</v>
      </c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</row>
    <row r="141" spans="1:25" x14ac:dyDescent="0.25">
      <c r="A141" s="172" t="s">
        <v>102</v>
      </c>
      <c r="B141" s="125" t="str">
        <f t="shared" si="22"/>
        <v>06</v>
      </c>
      <c r="C141" s="61" t="str">
        <f t="shared" si="23"/>
        <v>OTHER DIGESTIVE SYSTEM DIAGNOSES W CC</v>
      </c>
      <c r="D141" s="123">
        <f t="shared" si="24"/>
        <v>148</v>
      </c>
      <c r="E141" s="118" t="str">
        <f t="shared" si="25"/>
        <v>A</v>
      </c>
      <c r="F141" s="162" t="str">
        <f t="shared" si="26"/>
        <v>A</v>
      </c>
      <c r="G141" s="98"/>
      <c r="H141" s="180">
        <f t="shared" si="27"/>
        <v>1.1158999999999999</v>
      </c>
      <c r="I141" s="51">
        <f t="shared" si="28"/>
        <v>1.1741999999999999</v>
      </c>
      <c r="J141" s="164">
        <f t="shared" si="29"/>
        <v>5.224482480509008E-2</v>
      </c>
      <c r="K141" s="98"/>
      <c r="L141" s="182">
        <f t="shared" si="30"/>
        <v>165.15319999999997</v>
      </c>
      <c r="M141" s="124">
        <f t="shared" si="31"/>
        <v>173.7816</v>
      </c>
      <c r="N141" s="149">
        <f t="shared" si="32"/>
        <v>8.6284000000000276</v>
      </c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</row>
    <row r="142" spans="1:25" x14ac:dyDescent="0.25">
      <c r="A142" s="172" t="s">
        <v>303</v>
      </c>
      <c r="B142" s="125" t="str">
        <f t="shared" si="22"/>
        <v>01</v>
      </c>
      <c r="C142" s="61" t="str">
        <f t="shared" si="23"/>
        <v>CRANIOTOMY &amp; ENDOVASCULAR INTRACRANIAL PROCEDURES W MCC</v>
      </c>
      <c r="D142" s="123">
        <f t="shared" si="24"/>
        <v>107</v>
      </c>
      <c r="E142" s="118" t="str">
        <f t="shared" si="25"/>
        <v>A</v>
      </c>
      <c r="F142" s="162" t="str">
        <f t="shared" si="26"/>
        <v>A</v>
      </c>
      <c r="G142" s="98"/>
      <c r="H142" s="180">
        <f t="shared" si="27"/>
        <v>5.5224000000000002</v>
      </c>
      <c r="I142" s="51">
        <f t="shared" si="28"/>
        <v>5.6013999999999999</v>
      </c>
      <c r="J142" s="164">
        <f t="shared" si="29"/>
        <v>1.4305374474865953E-2</v>
      </c>
      <c r="K142" s="98"/>
      <c r="L142" s="182">
        <f t="shared" si="30"/>
        <v>590.89679999999998</v>
      </c>
      <c r="M142" s="124">
        <f t="shared" si="31"/>
        <v>599.34979999999996</v>
      </c>
      <c r="N142" s="149">
        <f t="shared" si="32"/>
        <v>8.4529999999999745</v>
      </c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</row>
    <row r="143" spans="1:25" x14ac:dyDescent="0.25">
      <c r="A143" s="174" t="s">
        <v>523</v>
      </c>
      <c r="B143" s="131" t="str">
        <f t="shared" si="22"/>
        <v>05</v>
      </c>
      <c r="C143" s="71" t="str">
        <f t="shared" si="23"/>
        <v>ATHEROSCLEROSIS W MCC</v>
      </c>
      <c r="D143" s="132">
        <f t="shared" si="24"/>
        <v>19</v>
      </c>
      <c r="E143" s="121" t="str">
        <f t="shared" si="25"/>
        <v>A</v>
      </c>
      <c r="F143" s="163" t="str">
        <f t="shared" si="26"/>
        <v>A</v>
      </c>
      <c r="G143" s="98"/>
      <c r="H143" s="181">
        <f t="shared" si="27"/>
        <v>1.1033999999999999</v>
      </c>
      <c r="I143" s="72">
        <f t="shared" si="28"/>
        <v>1.5445</v>
      </c>
      <c r="J143" s="165">
        <f t="shared" si="29"/>
        <v>0.39976436469095528</v>
      </c>
      <c r="K143" s="98"/>
      <c r="L143" s="183">
        <f t="shared" si="30"/>
        <v>20.964599999999997</v>
      </c>
      <c r="M143" s="133">
        <f t="shared" si="31"/>
        <v>29.345500000000001</v>
      </c>
      <c r="N143" s="150">
        <f t="shared" si="32"/>
        <v>8.380900000000004</v>
      </c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</row>
    <row r="144" spans="1:25" x14ac:dyDescent="0.25">
      <c r="A144" s="172" t="s">
        <v>806</v>
      </c>
      <c r="B144" s="125" t="str">
        <f t="shared" si="22"/>
        <v>05</v>
      </c>
      <c r="C144" s="61" t="str">
        <f t="shared" si="23"/>
        <v>PERCUTANEOUS INTRACARDIAC PROCEDURES W MCC</v>
      </c>
      <c r="D144" s="123">
        <f t="shared" si="24"/>
        <v>18</v>
      </c>
      <c r="E144" s="118" t="str">
        <f t="shared" si="25"/>
        <v>A</v>
      </c>
      <c r="F144" s="162" t="str">
        <f t="shared" si="26"/>
        <v>A</v>
      </c>
      <c r="G144" s="98"/>
      <c r="H144" s="180">
        <f t="shared" si="27"/>
        <v>4.3644999999999996</v>
      </c>
      <c r="I144" s="51">
        <f t="shared" si="28"/>
        <v>4.8285</v>
      </c>
      <c r="J144" s="164">
        <f t="shared" si="29"/>
        <v>0.10631229235880409</v>
      </c>
      <c r="K144" s="98"/>
      <c r="L144" s="182">
        <f t="shared" si="30"/>
        <v>78.560999999999993</v>
      </c>
      <c r="M144" s="124">
        <f t="shared" si="31"/>
        <v>86.912999999999997</v>
      </c>
      <c r="N144" s="149">
        <f t="shared" si="32"/>
        <v>8.3520000000000039</v>
      </c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</row>
    <row r="145" spans="1:25" x14ac:dyDescent="0.25">
      <c r="A145" s="172" t="s">
        <v>726</v>
      </c>
      <c r="B145" s="125" t="str">
        <f t="shared" si="22"/>
        <v>21</v>
      </c>
      <c r="C145" s="61" t="str">
        <f t="shared" si="23"/>
        <v>TRAUMATIC INJURY W/O MCC</v>
      </c>
      <c r="D145" s="123">
        <f t="shared" si="24"/>
        <v>29</v>
      </c>
      <c r="E145" s="118" t="str">
        <f t="shared" si="25"/>
        <v>A</v>
      </c>
      <c r="F145" s="162" t="str">
        <f t="shared" si="26"/>
        <v>A</v>
      </c>
      <c r="G145" s="98"/>
      <c r="H145" s="180">
        <f t="shared" si="27"/>
        <v>0.61609999999999998</v>
      </c>
      <c r="I145" s="51">
        <f t="shared" si="28"/>
        <v>0.90329999999999999</v>
      </c>
      <c r="J145" s="164">
        <f t="shared" si="29"/>
        <v>0.46615809121895802</v>
      </c>
      <c r="K145" s="98"/>
      <c r="L145" s="182">
        <f t="shared" si="30"/>
        <v>17.866900000000001</v>
      </c>
      <c r="M145" s="124">
        <f t="shared" si="31"/>
        <v>26.195699999999999</v>
      </c>
      <c r="N145" s="149">
        <f t="shared" si="32"/>
        <v>8.3287999999999975</v>
      </c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</row>
    <row r="146" spans="1:25" x14ac:dyDescent="0.25">
      <c r="A146" s="172" t="s">
        <v>132</v>
      </c>
      <c r="B146" s="125" t="str">
        <f t="shared" si="22"/>
        <v>07</v>
      </c>
      <c r="C146" s="61" t="str">
        <f t="shared" si="23"/>
        <v>CIRRHOSIS &amp; ALCOHOLIC HEPATITIS W CC</v>
      </c>
      <c r="D146" s="123">
        <f t="shared" si="24"/>
        <v>214</v>
      </c>
      <c r="E146" s="118" t="str">
        <f t="shared" si="25"/>
        <v>A</v>
      </c>
      <c r="F146" s="162" t="str">
        <f t="shared" si="26"/>
        <v>A</v>
      </c>
      <c r="G146" s="98"/>
      <c r="H146" s="180">
        <f t="shared" si="27"/>
        <v>1.1686000000000001</v>
      </c>
      <c r="I146" s="51">
        <f t="shared" si="28"/>
        <v>1.2073</v>
      </c>
      <c r="J146" s="164">
        <f t="shared" si="29"/>
        <v>3.3116549717610778E-2</v>
      </c>
      <c r="K146" s="98"/>
      <c r="L146" s="182">
        <f t="shared" si="30"/>
        <v>250.08040000000003</v>
      </c>
      <c r="M146" s="124">
        <f t="shared" si="31"/>
        <v>258.36220000000003</v>
      </c>
      <c r="N146" s="149">
        <f t="shared" si="32"/>
        <v>8.281800000000004</v>
      </c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</row>
    <row r="147" spans="1:25" x14ac:dyDescent="0.25">
      <c r="A147" s="172" t="s">
        <v>189</v>
      </c>
      <c r="B147" s="125" t="str">
        <f t="shared" si="22"/>
        <v>08</v>
      </c>
      <c r="C147" s="61" t="str">
        <f t="shared" si="23"/>
        <v>KNEE PROCEDURES W PDX OF INFECTION W CC</v>
      </c>
      <c r="D147" s="123">
        <f t="shared" si="24"/>
        <v>11</v>
      </c>
      <c r="E147" s="118" t="str">
        <f t="shared" si="25"/>
        <v>A</v>
      </c>
      <c r="F147" s="162" t="str">
        <f t="shared" si="26"/>
        <v>A</v>
      </c>
      <c r="G147" s="98"/>
      <c r="H147" s="180">
        <f t="shared" si="27"/>
        <v>1.8563000000000001</v>
      </c>
      <c r="I147" s="51">
        <f t="shared" si="28"/>
        <v>2.6032000000000002</v>
      </c>
      <c r="J147" s="164">
        <f t="shared" si="29"/>
        <v>0.40235953240316763</v>
      </c>
      <c r="K147" s="98"/>
      <c r="L147" s="182">
        <f t="shared" si="30"/>
        <v>20.4193</v>
      </c>
      <c r="M147" s="124">
        <f t="shared" si="31"/>
        <v>28.635200000000001</v>
      </c>
      <c r="N147" s="149">
        <f t="shared" si="32"/>
        <v>8.2159000000000013</v>
      </c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</row>
    <row r="148" spans="1:25" x14ac:dyDescent="0.25">
      <c r="A148" s="174" t="s">
        <v>877</v>
      </c>
      <c r="B148" s="131" t="str">
        <f t="shared" si="22"/>
        <v>08</v>
      </c>
      <c r="C148" s="71" t="str">
        <f t="shared" si="23"/>
        <v>FOOT PROCEDURES W CC</v>
      </c>
      <c r="D148" s="132">
        <f t="shared" si="24"/>
        <v>54</v>
      </c>
      <c r="E148" s="121" t="str">
        <f t="shared" si="25"/>
        <v>A</v>
      </c>
      <c r="F148" s="163" t="str">
        <f t="shared" si="26"/>
        <v>A</v>
      </c>
      <c r="G148" s="98"/>
      <c r="H148" s="181">
        <f t="shared" si="27"/>
        <v>1.849</v>
      </c>
      <c r="I148" s="72">
        <f t="shared" si="28"/>
        <v>1.9959</v>
      </c>
      <c r="J148" s="165">
        <f t="shared" si="29"/>
        <v>7.9448350459707967E-2</v>
      </c>
      <c r="K148" s="98"/>
      <c r="L148" s="183">
        <f t="shared" si="30"/>
        <v>99.846000000000004</v>
      </c>
      <c r="M148" s="133">
        <f t="shared" si="31"/>
        <v>107.7786</v>
      </c>
      <c r="N148" s="150">
        <f t="shared" si="32"/>
        <v>7.9325999999999937</v>
      </c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</row>
    <row r="149" spans="1:25" x14ac:dyDescent="0.25">
      <c r="A149" s="172" t="s">
        <v>676</v>
      </c>
      <c r="B149" s="125" t="str">
        <f t="shared" si="22"/>
        <v>17</v>
      </c>
      <c r="C149" s="61" t="str">
        <f t="shared" si="23"/>
        <v>LYMPHOMA &amp; NON-ACUTE LEUKEMIA W CC</v>
      </c>
      <c r="D149" s="123">
        <f t="shared" si="24"/>
        <v>25</v>
      </c>
      <c r="E149" s="118" t="str">
        <f t="shared" si="25"/>
        <v>A</v>
      </c>
      <c r="F149" s="162" t="str">
        <f t="shared" si="26"/>
        <v>A</v>
      </c>
      <c r="G149" s="98"/>
      <c r="H149" s="180">
        <f t="shared" si="27"/>
        <v>1.9263999999999999</v>
      </c>
      <c r="I149" s="51">
        <f t="shared" si="28"/>
        <v>2.2385999999999999</v>
      </c>
      <c r="J149" s="164">
        <f t="shared" si="29"/>
        <v>0.16206395348837213</v>
      </c>
      <c r="K149" s="98"/>
      <c r="L149" s="182">
        <f t="shared" si="30"/>
        <v>48.16</v>
      </c>
      <c r="M149" s="124">
        <f t="shared" si="31"/>
        <v>55.964999999999996</v>
      </c>
      <c r="N149" s="149">
        <f t="shared" si="32"/>
        <v>7.8049999999999997</v>
      </c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</row>
    <row r="150" spans="1:25" x14ac:dyDescent="0.25">
      <c r="A150" s="172" t="s">
        <v>227</v>
      </c>
      <c r="B150" s="125" t="str">
        <f t="shared" si="22"/>
        <v>01</v>
      </c>
      <c r="C150" s="61" t="str">
        <f t="shared" si="23"/>
        <v>INTRACRANIAL HEMORRHAGE OR CEREBRAL INFARCTION W/O CC/MCC</v>
      </c>
      <c r="D150" s="123">
        <f t="shared" si="24"/>
        <v>120</v>
      </c>
      <c r="E150" s="118" t="str">
        <f t="shared" si="25"/>
        <v>A</v>
      </c>
      <c r="F150" s="162" t="str">
        <f t="shared" si="26"/>
        <v>A</v>
      </c>
      <c r="G150" s="98"/>
      <c r="H150" s="180">
        <f t="shared" si="27"/>
        <v>1.0607</v>
      </c>
      <c r="I150" s="51">
        <f t="shared" si="28"/>
        <v>1.1254999999999999</v>
      </c>
      <c r="J150" s="164">
        <f t="shared" si="29"/>
        <v>6.109173187517674E-2</v>
      </c>
      <c r="K150" s="98"/>
      <c r="L150" s="182">
        <f t="shared" si="30"/>
        <v>127.28399999999999</v>
      </c>
      <c r="M150" s="124">
        <f t="shared" si="31"/>
        <v>135.06</v>
      </c>
      <c r="N150" s="149">
        <f t="shared" si="32"/>
        <v>7.7760000000000105</v>
      </c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</row>
    <row r="151" spans="1:25" x14ac:dyDescent="0.25">
      <c r="A151" s="172" t="s">
        <v>707</v>
      </c>
      <c r="B151" s="125" t="str">
        <f t="shared" si="22"/>
        <v>19</v>
      </c>
      <c r="C151" s="61" t="str">
        <f t="shared" si="23"/>
        <v>ORGANIC DISTURBANCES &amp; INTELLECTUAL DISABILITY</v>
      </c>
      <c r="D151" s="123">
        <f t="shared" si="24"/>
        <v>74</v>
      </c>
      <c r="E151" s="118" t="str">
        <f t="shared" si="25"/>
        <v>A</v>
      </c>
      <c r="F151" s="162" t="str">
        <f t="shared" si="26"/>
        <v>A</v>
      </c>
      <c r="G151" s="98"/>
      <c r="H151" s="180">
        <f t="shared" si="27"/>
        <v>0.44790000000000002</v>
      </c>
      <c r="I151" s="51">
        <f t="shared" si="28"/>
        <v>0.55230000000000001</v>
      </c>
      <c r="J151" s="164">
        <f t="shared" si="29"/>
        <v>0.23308774279973205</v>
      </c>
      <c r="K151" s="98"/>
      <c r="L151" s="182">
        <f t="shared" si="30"/>
        <v>33.144600000000004</v>
      </c>
      <c r="M151" s="124">
        <f t="shared" si="31"/>
        <v>40.870200000000004</v>
      </c>
      <c r="N151" s="149">
        <f t="shared" si="32"/>
        <v>7.7256</v>
      </c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</row>
    <row r="152" spans="1:25" x14ac:dyDescent="0.25">
      <c r="A152" s="172" t="s">
        <v>857</v>
      </c>
      <c r="B152" s="125" t="str">
        <f t="shared" si="22"/>
        <v>06</v>
      </c>
      <c r="C152" s="61" t="str">
        <f t="shared" si="23"/>
        <v>APPENDECTOMY W COMPLICATED PRINCIPAL DIAG W/O CC/MCC</v>
      </c>
      <c r="D152" s="123">
        <f t="shared" si="24"/>
        <v>88</v>
      </c>
      <c r="E152" s="118" t="str">
        <f t="shared" si="25"/>
        <v>A</v>
      </c>
      <c r="F152" s="162" t="str">
        <f t="shared" si="26"/>
        <v>A</v>
      </c>
      <c r="G152" s="98"/>
      <c r="H152" s="180">
        <f t="shared" si="27"/>
        <v>1.4454</v>
      </c>
      <c r="I152" s="51">
        <f t="shared" si="28"/>
        <v>1.5325</v>
      </c>
      <c r="J152" s="164">
        <f t="shared" si="29"/>
        <v>6.0260135602601322E-2</v>
      </c>
      <c r="K152" s="98"/>
      <c r="L152" s="182">
        <f t="shared" si="30"/>
        <v>127.1952</v>
      </c>
      <c r="M152" s="124">
        <f t="shared" si="31"/>
        <v>134.85999999999999</v>
      </c>
      <c r="N152" s="149">
        <f t="shared" si="32"/>
        <v>7.6647999999999854</v>
      </c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</row>
    <row r="153" spans="1:25" x14ac:dyDescent="0.25">
      <c r="A153" s="174" t="s">
        <v>417</v>
      </c>
      <c r="B153" s="131" t="str">
        <f t="shared" si="22"/>
        <v>03</v>
      </c>
      <c r="C153" s="71" t="str">
        <f t="shared" si="23"/>
        <v>DENTAL &amp; ORAL DISEASES W CC</v>
      </c>
      <c r="D153" s="132">
        <f t="shared" si="24"/>
        <v>51</v>
      </c>
      <c r="E153" s="121" t="str">
        <f t="shared" si="25"/>
        <v>A</v>
      </c>
      <c r="F153" s="163" t="str">
        <f t="shared" si="26"/>
        <v>A</v>
      </c>
      <c r="G153" s="98"/>
      <c r="H153" s="181">
        <f t="shared" si="27"/>
        <v>0.8679</v>
      </c>
      <c r="I153" s="72">
        <f t="shared" si="28"/>
        <v>1.0179</v>
      </c>
      <c r="J153" s="165">
        <f t="shared" si="29"/>
        <v>0.17283097131005878</v>
      </c>
      <c r="K153" s="98"/>
      <c r="L153" s="183">
        <f t="shared" si="30"/>
        <v>44.262900000000002</v>
      </c>
      <c r="M153" s="133">
        <f t="shared" si="31"/>
        <v>51.9129</v>
      </c>
      <c r="N153" s="150">
        <f t="shared" si="32"/>
        <v>7.6499999999999986</v>
      </c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</row>
    <row r="154" spans="1:25" x14ac:dyDescent="0.25">
      <c r="A154" s="173" t="s">
        <v>393</v>
      </c>
      <c r="B154" s="125" t="str">
        <f t="shared" si="22"/>
        <v>03</v>
      </c>
      <c r="C154" s="61" t="str">
        <f t="shared" si="23"/>
        <v>MAJOR HEAD &amp; NECK PROCEDURES W/O CC/MCC</v>
      </c>
      <c r="D154" s="123">
        <f t="shared" si="24"/>
        <v>16</v>
      </c>
      <c r="E154" s="118" t="str">
        <f t="shared" si="25"/>
        <v>A</v>
      </c>
      <c r="F154" s="162" t="str">
        <f t="shared" si="26"/>
        <v>A</v>
      </c>
      <c r="G154" s="98"/>
      <c r="H154" s="180">
        <f t="shared" si="27"/>
        <v>1.871</v>
      </c>
      <c r="I154" s="51">
        <f t="shared" si="28"/>
        <v>2.3468</v>
      </c>
      <c r="J154" s="164">
        <f t="shared" si="29"/>
        <v>0.25430251202565474</v>
      </c>
      <c r="K154" s="98"/>
      <c r="L154" s="182">
        <f t="shared" si="30"/>
        <v>29.936</v>
      </c>
      <c r="M154" s="124">
        <f t="shared" si="31"/>
        <v>37.5488</v>
      </c>
      <c r="N154" s="149">
        <f t="shared" si="32"/>
        <v>7.6128</v>
      </c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</row>
    <row r="155" spans="1:25" x14ac:dyDescent="0.25">
      <c r="A155" s="173" t="s">
        <v>470</v>
      </c>
      <c r="B155" s="125" t="str">
        <f t="shared" si="22"/>
        <v>05</v>
      </c>
      <c r="C155" s="61" t="str">
        <f t="shared" si="23"/>
        <v>CARDIAC DEFIBRILLATOR IMPLANT W/O CARDIAC CATH W MCC</v>
      </c>
      <c r="D155" s="123">
        <f t="shared" si="24"/>
        <v>11</v>
      </c>
      <c r="E155" s="118" t="str">
        <f t="shared" si="25"/>
        <v>A</v>
      </c>
      <c r="F155" s="162" t="str">
        <f t="shared" si="26"/>
        <v>A</v>
      </c>
      <c r="G155" s="98"/>
      <c r="H155" s="180">
        <f t="shared" si="27"/>
        <v>6.9413</v>
      </c>
      <c r="I155" s="51">
        <f t="shared" si="28"/>
        <v>7.6314000000000002</v>
      </c>
      <c r="J155" s="164">
        <f t="shared" si="29"/>
        <v>9.9419417112068365E-2</v>
      </c>
      <c r="K155" s="98"/>
      <c r="L155" s="182">
        <f t="shared" si="30"/>
        <v>76.354299999999995</v>
      </c>
      <c r="M155" s="124">
        <f t="shared" si="31"/>
        <v>83.945400000000006</v>
      </c>
      <c r="N155" s="149">
        <f t="shared" si="32"/>
        <v>7.5911000000000115</v>
      </c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</row>
    <row r="156" spans="1:25" x14ac:dyDescent="0.25">
      <c r="A156" s="172" t="s">
        <v>74</v>
      </c>
      <c r="B156" s="125" t="str">
        <f t="shared" si="22"/>
        <v>08</v>
      </c>
      <c r="C156" s="61" t="str">
        <f t="shared" si="23"/>
        <v>OTHER MUSCULOSKELET SYS &amp; CONN TISS O.R. PROC W/O CC/MCC</v>
      </c>
      <c r="D156" s="123">
        <f t="shared" si="24"/>
        <v>89</v>
      </c>
      <c r="E156" s="118" t="str">
        <f t="shared" si="25"/>
        <v>A</v>
      </c>
      <c r="F156" s="162" t="str">
        <f t="shared" si="26"/>
        <v>A</v>
      </c>
      <c r="G156" s="98"/>
      <c r="H156" s="180">
        <f t="shared" si="27"/>
        <v>1.7473000000000001</v>
      </c>
      <c r="I156" s="51">
        <f t="shared" si="28"/>
        <v>1.8322000000000001</v>
      </c>
      <c r="J156" s="164">
        <f t="shared" si="29"/>
        <v>4.8589251988782674E-2</v>
      </c>
      <c r="K156" s="98"/>
      <c r="L156" s="182">
        <f t="shared" si="30"/>
        <v>155.50970000000001</v>
      </c>
      <c r="M156" s="124">
        <f t="shared" si="31"/>
        <v>163.0658</v>
      </c>
      <c r="N156" s="149">
        <f t="shared" si="32"/>
        <v>7.5560999999999865</v>
      </c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</row>
    <row r="157" spans="1:25" x14ac:dyDescent="0.25">
      <c r="A157" s="172" t="s">
        <v>783</v>
      </c>
      <c r="B157" s="125" t="str">
        <f t="shared" si="22"/>
        <v>05</v>
      </c>
      <c r="C157" s="61" t="str">
        <f t="shared" si="23"/>
        <v>PERC CARDIOVASC PROC W/O CORONARY ARTERY STENT W MCC</v>
      </c>
      <c r="D157" s="123">
        <f t="shared" si="24"/>
        <v>12</v>
      </c>
      <c r="E157" s="118" t="str">
        <f t="shared" si="25"/>
        <v>A</v>
      </c>
      <c r="F157" s="162" t="str">
        <f t="shared" si="26"/>
        <v>A</v>
      </c>
      <c r="G157" s="98"/>
      <c r="H157" s="180">
        <f t="shared" si="27"/>
        <v>3.8039000000000001</v>
      </c>
      <c r="I157" s="51">
        <f t="shared" si="28"/>
        <v>4.4222000000000001</v>
      </c>
      <c r="J157" s="164">
        <f t="shared" si="29"/>
        <v>0.16254370514471991</v>
      </c>
      <c r="K157" s="98"/>
      <c r="L157" s="182">
        <f t="shared" si="30"/>
        <v>45.646799999999999</v>
      </c>
      <c r="M157" s="124">
        <f t="shared" si="31"/>
        <v>53.066400000000002</v>
      </c>
      <c r="N157" s="149">
        <f t="shared" si="32"/>
        <v>7.4196000000000026</v>
      </c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</row>
    <row r="158" spans="1:25" x14ac:dyDescent="0.25">
      <c r="A158" s="174" t="s">
        <v>844</v>
      </c>
      <c r="B158" s="131" t="str">
        <f t="shared" si="22"/>
        <v>06</v>
      </c>
      <c r="C158" s="71" t="str">
        <f t="shared" si="23"/>
        <v>STOMACH, ESOPHAGEAL &amp; DUODENAL PROC W CC</v>
      </c>
      <c r="D158" s="132">
        <f t="shared" si="24"/>
        <v>113</v>
      </c>
      <c r="E158" s="121" t="str">
        <f t="shared" si="25"/>
        <v>A</v>
      </c>
      <c r="F158" s="163" t="str">
        <f t="shared" si="26"/>
        <v>A</v>
      </c>
      <c r="G158" s="98"/>
      <c r="H158" s="181">
        <f t="shared" si="27"/>
        <v>2.5299999999999998</v>
      </c>
      <c r="I158" s="72">
        <f t="shared" si="28"/>
        <v>2.5956000000000001</v>
      </c>
      <c r="J158" s="165">
        <f t="shared" si="29"/>
        <v>2.5928853754940841E-2</v>
      </c>
      <c r="K158" s="98"/>
      <c r="L158" s="183">
        <f t="shared" si="30"/>
        <v>285.89</v>
      </c>
      <c r="M158" s="133">
        <f t="shared" si="31"/>
        <v>293.30279999999999</v>
      </c>
      <c r="N158" s="150">
        <f t="shared" si="32"/>
        <v>7.4128000000000043</v>
      </c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</row>
    <row r="159" spans="1:25" x14ac:dyDescent="0.25">
      <c r="A159" s="172" t="s">
        <v>691</v>
      </c>
      <c r="B159" s="125" t="str">
        <f t="shared" si="22"/>
        <v>18</v>
      </c>
      <c r="C159" s="61" t="str">
        <f t="shared" si="23"/>
        <v>POSTOPERATIVE &amp; POST-TRAUMATIC INFECTIONS W MCC</v>
      </c>
      <c r="D159" s="123">
        <f t="shared" si="24"/>
        <v>77</v>
      </c>
      <c r="E159" s="118" t="str">
        <f t="shared" si="25"/>
        <v>A</v>
      </c>
      <c r="F159" s="162" t="str">
        <f t="shared" si="26"/>
        <v>A</v>
      </c>
      <c r="G159" s="98"/>
      <c r="H159" s="180">
        <f t="shared" si="27"/>
        <v>1.5511999999999999</v>
      </c>
      <c r="I159" s="51">
        <f t="shared" si="28"/>
        <v>1.647</v>
      </c>
      <c r="J159" s="164">
        <f t="shared" si="29"/>
        <v>6.1758638473439993E-2</v>
      </c>
      <c r="K159" s="98"/>
      <c r="L159" s="182">
        <f t="shared" si="30"/>
        <v>119.44239999999999</v>
      </c>
      <c r="M159" s="124">
        <f t="shared" si="31"/>
        <v>126.819</v>
      </c>
      <c r="N159" s="149">
        <f t="shared" si="32"/>
        <v>7.3766000000000105</v>
      </c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</row>
    <row r="160" spans="1:25" x14ac:dyDescent="0.25">
      <c r="A160" s="172" t="s">
        <v>308</v>
      </c>
      <c r="B160" s="125" t="str">
        <f t="shared" si="22"/>
        <v>01</v>
      </c>
      <c r="C160" s="61" t="str">
        <f t="shared" si="23"/>
        <v>SPINAL PROCEDURES W/O CC/MCC</v>
      </c>
      <c r="D160" s="123">
        <f t="shared" si="24"/>
        <v>13</v>
      </c>
      <c r="E160" s="118" t="str">
        <f t="shared" si="25"/>
        <v>A</v>
      </c>
      <c r="F160" s="162" t="str">
        <f t="shared" si="26"/>
        <v>A</v>
      </c>
      <c r="G160" s="98"/>
      <c r="H160" s="180">
        <f t="shared" si="27"/>
        <v>2.355</v>
      </c>
      <c r="I160" s="51">
        <f t="shared" si="28"/>
        <v>2.9096000000000002</v>
      </c>
      <c r="J160" s="164">
        <f t="shared" si="29"/>
        <v>0.23549893842887482</v>
      </c>
      <c r="K160" s="98"/>
      <c r="L160" s="182">
        <f t="shared" si="30"/>
        <v>30.614999999999998</v>
      </c>
      <c r="M160" s="124">
        <f t="shared" si="31"/>
        <v>37.824800000000003</v>
      </c>
      <c r="N160" s="149">
        <f t="shared" si="32"/>
        <v>7.2098000000000049</v>
      </c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</row>
    <row r="161" spans="1:25" x14ac:dyDescent="0.25">
      <c r="A161" s="172" t="s">
        <v>684</v>
      </c>
      <c r="B161" s="125" t="str">
        <f t="shared" si="22"/>
        <v>17</v>
      </c>
      <c r="C161" s="61" t="str">
        <f t="shared" si="23"/>
        <v>RADIOTHERAPY</v>
      </c>
      <c r="D161" s="123">
        <f t="shared" si="24"/>
        <v>4</v>
      </c>
      <c r="E161" s="118" t="str">
        <f t="shared" si="25"/>
        <v>A</v>
      </c>
      <c r="F161" s="162" t="str">
        <f t="shared" si="26"/>
        <v>M</v>
      </c>
      <c r="G161" s="98"/>
      <c r="H161" s="180">
        <f t="shared" si="27"/>
        <v>1.0537000000000001</v>
      </c>
      <c r="I161" s="51">
        <f t="shared" si="28"/>
        <v>2.8224</v>
      </c>
      <c r="J161" s="164">
        <f t="shared" si="29"/>
        <v>1.6785612603207742</v>
      </c>
      <c r="K161" s="98"/>
      <c r="L161" s="182">
        <f t="shared" si="30"/>
        <v>4.2148000000000003</v>
      </c>
      <c r="M161" s="124">
        <f t="shared" si="31"/>
        <v>11.2896</v>
      </c>
      <c r="N161" s="149">
        <f t="shared" si="32"/>
        <v>7.0747999999999998</v>
      </c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</row>
    <row r="162" spans="1:25" x14ac:dyDescent="0.25">
      <c r="A162" s="172" t="s">
        <v>538</v>
      </c>
      <c r="B162" s="125" t="str">
        <f t="shared" si="22"/>
        <v>11</v>
      </c>
      <c r="C162" s="61" t="str">
        <f t="shared" si="23"/>
        <v>KIDNEY &amp; URETER PROCEDURES FOR NON-NEOPLASM W MCC</v>
      </c>
      <c r="D162" s="123">
        <f t="shared" si="24"/>
        <v>21</v>
      </c>
      <c r="E162" s="118" t="str">
        <f t="shared" si="25"/>
        <v>A</v>
      </c>
      <c r="F162" s="162" t="str">
        <f t="shared" si="26"/>
        <v>A</v>
      </c>
      <c r="G162" s="98"/>
      <c r="H162" s="180">
        <f t="shared" si="27"/>
        <v>3.0007000000000001</v>
      </c>
      <c r="I162" s="51">
        <f t="shared" si="28"/>
        <v>3.3319000000000001</v>
      </c>
      <c r="J162" s="164">
        <f t="shared" si="29"/>
        <v>0.11037424600926447</v>
      </c>
      <c r="K162" s="98"/>
      <c r="L162" s="182">
        <f t="shared" si="30"/>
        <v>63.014700000000005</v>
      </c>
      <c r="M162" s="124">
        <f t="shared" si="31"/>
        <v>69.969899999999996</v>
      </c>
      <c r="N162" s="149">
        <f t="shared" si="32"/>
        <v>6.9551999999999907</v>
      </c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</row>
    <row r="163" spans="1:25" x14ac:dyDescent="0.25">
      <c r="A163" s="174" t="s">
        <v>283</v>
      </c>
      <c r="B163" s="131" t="str">
        <f t="shared" si="22"/>
        <v>10</v>
      </c>
      <c r="C163" s="71" t="str">
        <f t="shared" si="23"/>
        <v>DIABETES W MCC</v>
      </c>
      <c r="D163" s="132">
        <f t="shared" si="24"/>
        <v>261</v>
      </c>
      <c r="E163" s="121" t="str">
        <f t="shared" si="25"/>
        <v>A</v>
      </c>
      <c r="F163" s="163" t="str">
        <f t="shared" si="26"/>
        <v>A</v>
      </c>
      <c r="G163" s="98"/>
      <c r="H163" s="181">
        <f t="shared" si="27"/>
        <v>1.4746999999999999</v>
      </c>
      <c r="I163" s="72">
        <f t="shared" si="28"/>
        <v>1.5012000000000001</v>
      </c>
      <c r="J163" s="165">
        <f t="shared" si="29"/>
        <v>1.7969756560656535E-2</v>
      </c>
      <c r="K163" s="98"/>
      <c r="L163" s="183">
        <f t="shared" si="30"/>
        <v>384.89669999999995</v>
      </c>
      <c r="M163" s="133">
        <f t="shared" si="31"/>
        <v>391.81320000000005</v>
      </c>
      <c r="N163" s="150">
        <f t="shared" si="32"/>
        <v>6.9165000000000987</v>
      </c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</row>
    <row r="164" spans="1:25" x14ac:dyDescent="0.25">
      <c r="A164" s="172" t="s">
        <v>789</v>
      </c>
      <c r="B164" s="125" t="str">
        <f t="shared" si="22"/>
        <v>05</v>
      </c>
      <c r="C164" s="61" t="str">
        <f t="shared" si="23"/>
        <v>UPPER LIMB &amp; TOE AMPUTATION FOR CIRC SYSTEM DISORDERS W CC</v>
      </c>
      <c r="D164" s="123">
        <f t="shared" si="24"/>
        <v>22</v>
      </c>
      <c r="E164" s="118" t="str">
        <f t="shared" si="25"/>
        <v>A</v>
      </c>
      <c r="F164" s="162" t="str">
        <f t="shared" si="26"/>
        <v>A</v>
      </c>
      <c r="G164" s="98"/>
      <c r="H164" s="180">
        <f t="shared" si="27"/>
        <v>1.6368</v>
      </c>
      <c r="I164" s="51">
        <f t="shared" si="28"/>
        <v>1.9507000000000001</v>
      </c>
      <c r="J164" s="164">
        <f t="shared" si="29"/>
        <v>0.19177663734115349</v>
      </c>
      <c r="K164" s="98"/>
      <c r="L164" s="182">
        <f t="shared" si="30"/>
        <v>36.009599999999999</v>
      </c>
      <c r="M164" s="124">
        <f t="shared" si="31"/>
        <v>42.915400000000005</v>
      </c>
      <c r="N164" s="149">
        <f t="shared" si="32"/>
        <v>6.9058000000000064</v>
      </c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</row>
    <row r="165" spans="1:25" x14ac:dyDescent="0.25">
      <c r="A165" s="172" t="s">
        <v>501</v>
      </c>
      <c r="B165" s="125" t="str">
        <f t="shared" si="22"/>
        <v>09</v>
      </c>
      <c r="C165" s="61" t="str">
        <f t="shared" si="23"/>
        <v>MAJOR SKIN DISORDERS W/O MCC</v>
      </c>
      <c r="D165" s="123">
        <f t="shared" si="24"/>
        <v>16</v>
      </c>
      <c r="E165" s="118" t="str">
        <f t="shared" si="25"/>
        <v>A</v>
      </c>
      <c r="F165" s="162" t="str">
        <f t="shared" si="26"/>
        <v>A</v>
      </c>
      <c r="G165" s="98"/>
      <c r="H165" s="180">
        <f t="shared" si="27"/>
        <v>0.2298</v>
      </c>
      <c r="I165" s="51">
        <f t="shared" si="28"/>
        <v>0.65880000000000005</v>
      </c>
      <c r="J165" s="164">
        <f t="shared" si="29"/>
        <v>1.8668407310704962</v>
      </c>
      <c r="K165" s="98"/>
      <c r="L165" s="182">
        <f t="shared" si="30"/>
        <v>3.6768000000000001</v>
      </c>
      <c r="M165" s="124">
        <f t="shared" si="31"/>
        <v>10.540800000000001</v>
      </c>
      <c r="N165" s="149">
        <f t="shared" si="32"/>
        <v>6.8640000000000008</v>
      </c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</row>
    <row r="166" spans="1:25" x14ac:dyDescent="0.25">
      <c r="A166" s="172" t="s">
        <v>357</v>
      </c>
      <c r="B166" s="125" t="str">
        <f t="shared" si="22"/>
        <v>08</v>
      </c>
      <c r="C166" s="61" t="str">
        <f t="shared" si="23"/>
        <v>OTHER MUSCULOSKELETAL SYS &amp; CONNECTIVE TISSUE DIAGNOSES W CC</v>
      </c>
      <c r="D166" s="123">
        <f t="shared" si="24"/>
        <v>43</v>
      </c>
      <c r="E166" s="118" t="str">
        <f t="shared" si="25"/>
        <v>A</v>
      </c>
      <c r="F166" s="162" t="str">
        <f t="shared" si="26"/>
        <v>A</v>
      </c>
      <c r="G166" s="98"/>
      <c r="H166" s="180">
        <f t="shared" si="27"/>
        <v>0.88839999999999997</v>
      </c>
      <c r="I166" s="51">
        <f t="shared" si="28"/>
        <v>1.0436000000000001</v>
      </c>
      <c r="J166" s="164">
        <f t="shared" si="29"/>
        <v>0.1746960828455652</v>
      </c>
      <c r="K166" s="98"/>
      <c r="L166" s="182">
        <f t="shared" si="30"/>
        <v>38.2012</v>
      </c>
      <c r="M166" s="124">
        <f t="shared" si="31"/>
        <v>44.8748</v>
      </c>
      <c r="N166" s="149">
        <f t="shared" si="32"/>
        <v>6.6736000000000004</v>
      </c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</row>
    <row r="167" spans="1:25" x14ac:dyDescent="0.25">
      <c r="A167" s="172" t="s">
        <v>677</v>
      </c>
      <c r="B167" s="125" t="str">
        <f t="shared" si="22"/>
        <v>17</v>
      </c>
      <c r="C167" s="61" t="str">
        <f t="shared" si="23"/>
        <v>LYMPHOMA &amp; NON-ACUTE LEUKEMIA W/O CC/MCC</v>
      </c>
      <c r="D167" s="123">
        <f t="shared" si="24"/>
        <v>15</v>
      </c>
      <c r="E167" s="118" t="str">
        <f t="shared" si="25"/>
        <v>A</v>
      </c>
      <c r="F167" s="162" t="str">
        <f t="shared" si="26"/>
        <v>A</v>
      </c>
      <c r="G167" s="98"/>
      <c r="H167" s="180">
        <f t="shared" si="27"/>
        <v>1.0177</v>
      </c>
      <c r="I167" s="51">
        <f t="shared" si="28"/>
        <v>1.4556</v>
      </c>
      <c r="J167" s="164">
        <f t="shared" si="29"/>
        <v>0.43028397366610976</v>
      </c>
      <c r="K167" s="98"/>
      <c r="L167" s="182">
        <f t="shared" si="30"/>
        <v>15.265500000000001</v>
      </c>
      <c r="M167" s="124">
        <f t="shared" si="31"/>
        <v>21.834</v>
      </c>
      <c r="N167" s="149">
        <f t="shared" si="32"/>
        <v>6.5684999999999985</v>
      </c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</row>
    <row r="168" spans="1:25" x14ac:dyDescent="0.25">
      <c r="A168" s="174" t="s">
        <v>579</v>
      </c>
      <c r="B168" s="131" t="str">
        <f t="shared" si="22"/>
        <v>08</v>
      </c>
      <c r="C168" s="71" t="str">
        <f t="shared" si="23"/>
        <v>PATHOLOGICAL FRACTURES &amp; MUSCULOSKELET &amp; CONN TISS MALIG W CC</v>
      </c>
      <c r="D168" s="132">
        <f t="shared" si="24"/>
        <v>35</v>
      </c>
      <c r="E168" s="121" t="str">
        <f t="shared" si="25"/>
        <v>A</v>
      </c>
      <c r="F168" s="163" t="str">
        <f t="shared" si="26"/>
        <v>A</v>
      </c>
      <c r="G168" s="98"/>
      <c r="H168" s="181">
        <f t="shared" si="27"/>
        <v>1.3258000000000001</v>
      </c>
      <c r="I168" s="72">
        <f t="shared" si="28"/>
        <v>1.5113000000000001</v>
      </c>
      <c r="J168" s="165">
        <f t="shared" si="29"/>
        <v>0.13991552270327348</v>
      </c>
      <c r="K168" s="98"/>
      <c r="L168" s="183">
        <f t="shared" si="30"/>
        <v>46.403000000000006</v>
      </c>
      <c r="M168" s="133">
        <f t="shared" si="31"/>
        <v>52.895500000000006</v>
      </c>
      <c r="N168" s="150">
        <f t="shared" si="32"/>
        <v>6.4924999999999997</v>
      </c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</row>
    <row r="169" spans="1:25" x14ac:dyDescent="0.25">
      <c r="A169" s="173" t="s">
        <v>364</v>
      </c>
      <c r="B169" s="125" t="str">
        <f t="shared" si="22"/>
        <v>09</v>
      </c>
      <c r="C169" s="61" t="str">
        <f t="shared" si="23"/>
        <v>SKIN GRAFT EXC FOR SKIN ULCER OR CELLULITIS W/O CC/MCC</v>
      </c>
      <c r="D169" s="123">
        <f t="shared" si="24"/>
        <v>9</v>
      </c>
      <c r="E169" s="118" t="str">
        <f t="shared" si="25"/>
        <v>A</v>
      </c>
      <c r="F169" s="162" t="str">
        <f t="shared" si="26"/>
        <v>M</v>
      </c>
      <c r="G169" s="98"/>
      <c r="H169" s="180">
        <f t="shared" si="27"/>
        <v>1.4815</v>
      </c>
      <c r="I169" s="51">
        <f t="shared" si="28"/>
        <v>2.1913</v>
      </c>
      <c r="J169" s="164">
        <f t="shared" si="29"/>
        <v>0.47910901113736076</v>
      </c>
      <c r="K169" s="98"/>
      <c r="L169" s="182">
        <f t="shared" si="30"/>
        <v>13.333500000000001</v>
      </c>
      <c r="M169" s="124">
        <f t="shared" si="31"/>
        <v>19.721699999999998</v>
      </c>
      <c r="N169" s="149">
        <f t="shared" si="32"/>
        <v>6.3881999999999977</v>
      </c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</row>
    <row r="170" spans="1:25" x14ac:dyDescent="0.25">
      <c r="A170" s="172" t="s">
        <v>354</v>
      </c>
      <c r="B170" s="125" t="str">
        <f t="shared" si="22"/>
        <v>08</v>
      </c>
      <c r="C170" s="61" t="str">
        <f t="shared" si="23"/>
        <v>FX, SPRN, STRN &amp; DISL EXCEPT FEMUR, HIP, PELVIS &amp; THIGH W MCC</v>
      </c>
      <c r="D170" s="123">
        <f t="shared" si="24"/>
        <v>7</v>
      </c>
      <c r="E170" s="118" t="str">
        <f t="shared" si="25"/>
        <v>A</v>
      </c>
      <c r="F170" s="162" t="str">
        <f t="shared" si="26"/>
        <v>M</v>
      </c>
      <c r="G170" s="98"/>
      <c r="H170" s="180">
        <f t="shared" si="27"/>
        <v>1.1075999999999999</v>
      </c>
      <c r="I170" s="51">
        <f t="shared" si="28"/>
        <v>2.0171999999999999</v>
      </c>
      <c r="J170" s="164">
        <f t="shared" si="29"/>
        <v>0.82123510292524382</v>
      </c>
      <c r="K170" s="98"/>
      <c r="L170" s="182">
        <f t="shared" si="30"/>
        <v>7.7531999999999996</v>
      </c>
      <c r="M170" s="124">
        <f t="shared" si="31"/>
        <v>14.1204</v>
      </c>
      <c r="N170" s="149">
        <f t="shared" si="32"/>
        <v>6.3672000000000004</v>
      </c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</row>
    <row r="171" spans="1:25" x14ac:dyDescent="0.25">
      <c r="A171" s="172" t="s">
        <v>247</v>
      </c>
      <c r="B171" s="125" t="str">
        <f t="shared" si="22"/>
        <v>01</v>
      </c>
      <c r="C171" s="61" t="str">
        <f t="shared" si="23"/>
        <v>TRAUMATIC STUPOR &amp; COMA, COMA &lt;1 HR W CC</v>
      </c>
      <c r="D171" s="123">
        <f t="shared" si="24"/>
        <v>32</v>
      </c>
      <c r="E171" s="118" t="str">
        <f t="shared" si="25"/>
        <v>A</v>
      </c>
      <c r="F171" s="162" t="str">
        <f t="shared" si="26"/>
        <v>A</v>
      </c>
      <c r="G171" s="98"/>
      <c r="H171" s="180">
        <f t="shared" si="27"/>
        <v>1.1146</v>
      </c>
      <c r="I171" s="51">
        <f t="shared" si="28"/>
        <v>1.3129999999999999</v>
      </c>
      <c r="J171" s="164">
        <f t="shared" si="29"/>
        <v>0.17800107661941494</v>
      </c>
      <c r="K171" s="98"/>
      <c r="L171" s="182">
        <f t="shared" si="30"/>
        <v>35.667200000000001</v>
      </c>
      <c r="M171" s="124">
        <f t="shared" si="31"/>
        <v>42.015999999999998</v>
      </c>
      <c r="N171" s="149">
        <f t="shared" si="32"/>
        <v>6.3487999999999971</v>
      </c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</row>
    <row r="172" spans="1:25" x14ac:dyDescent="0.25">
      <c r="A172" s="172" t="s">
        <v>188</v>
      </c>
      <c r="B172" s="125" t="str">
        <f t="shared" si="22"/>
        <v>08</v>
      </c>
      <c r="C172" s="61" t="str">
        <f t="shared" si="23"/>
        <v>KNEE PROCEDURES W PDX OF INFECTION W MCC</v>
      </c>
      <c r="D172" s="123">
        <f t="shared" si="24"/>
        <v>4</v>
      </c>
      <c r="E172" s="118" t="str">
        <f t="shared" si="25"/>
        <v>M</v>
      </c>
      <c r="F172" s="162" t="str">
        <f t="shared" si="26"/>
        <v>M</v>
      </c>
      <c r="G172" s="98"/>
      <c r="H172" s="180">
        <f t="shared" si="27"/>
        <v>3.1695000000000002</v>
      </c>
      <c r="I172" s="51">
        <f t="shared" si="28"/>
        <v>4.7332000000000001</v>
      </c>
      <c r="J172" s="164">
        <f t="shared" si="29"/>
        <v>0.49335857390755633</v>
      </c>
      <c r="K172" s="98"/>
      <c r="L172" s="182">
        <f t="shared" si="30"/>
        <v>12.678000000000001</v>
      </c>
      <c r="M172" s="124">
        <f t="shared" si="31"/>
        <v>18.9328</v>
      </c>
      <c r="N172" s="149">
        <f t="shared" si="32"/>
        <v>6.2547999999999995</v>
      </c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</row>
    <row r="173" spans="1:25" x14ac:dyDescent="0.25">
      <c r="A173" s="174" t="s">
        <v>670</v>
      </c>
      <c r="B173" s="131" t="str">
        <f t="shared" si="22"/>
        <v>17</v>
      </c>
      <c r="C173" s="71" t="str">
        <f t="shared" si="23"/>
        <v>ACUTE LEUKEMIA W/O MAJOR O.R. PROCEDURE W CC</v>
      </c>
      <c r="D173" s="132">
        <f t="shared" si="24"/>
        <v>13</v>
      </c>
      <c r="E173" s="121" t="str">
        <f t="shared" si="25"/>
        <v>A</v>
      </c>
      <c r="F173" s="163" t="str">
        <f t="shared" si="26"/>
        <v>AO</v>
      </c>
      <c r="G173" s="98"/>
      <c r="H173" s="181">
        <f t="shared" si="27"/>
        <v>4.5045999999999999</v>
      </c>
      <c r="I173" s="72">
        <f t="shared" si="28"/>
        <v>4.9633000000000003</v>
      </c>
      <c r="J173" s="165">
        <f t="shared" si="29"/>
        <v>0.10182924122008621</v>
      </c>
      <c r="K173" s="98"/>
      <c r="L173" s="183">
        <f t="shared" si="30"/>
        <v>58.559799999999996</v>
      </c>
      <c r="M173" s="133">
        <f t="shared" si="31"/>
        <v>64.522900000000007</v>
      </c>
      <c r="N173" s="150">
        <f t="shared" si="32"/>
        <v>5.9631000000000114</v>
      </c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</row>
    <row r="174" spans="1:25" x14ac:dyDescent="0.25">
      <c r="A174" s="173" t="s">
        <v>451</v>
      </c>
      <c r="B174" s="125" t="str">
        <f t="shared" si="22"/>
        <v>04</v>
      </c>
      <c r="C174" s="61" t="str">
        <f t="shared" si="23"/>
        <v>PNEUMOTHORAX W/O CC/MCC</v>
      </c>
      <c r="D174" s="123">
        <f t="shared" si="24"/>
        <v>68</v>
      </c>
      <c r="E174" s="118" t="str">
        <f t="shared" si="25"/>
        <v>A</v>
      </c>
      <c r="F174" s="162" t="str">
        <f t="shared" si="26"/>
        <v>A</v>
      </c>
      <c r="G174" s="98"/>
      <c r="H174" s="180">
        <f t="shared" si="27"/>
        <v>0.75170000000000003</v>
      </c>
      <c r="I174" s="51">
        <f t="shared" si="28"/>
        <v>0.83879999999999999</v>
      </c>
      <c r="J174" s="164">
        <f t="shared" si="29"/>
        <v>0.11587069309564979</v>
      </c>
      <c r="K174" s="98"/>
      <c r="L174" s="182">
        <f t="shared" si="30"/>
        <v>51.115600000000001</v>
      </c>
      <c r="M174" s="124">
        <f t="shared" si="31"/>
        <v>57.038399999999996</v>
      </c>
      <c r="N174" s="149">
        <f t="shared" si="32"/>
        <v>5.9227999999999952</v>
      </c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</row>
    <row r="175" spans="1:25" x14ac:dyDescent="0.25">
      <c r="A175" s="172" t="s">
        <v>732</v>
      </c>
      <c r="B175" s="125" t="str">
        <f t="shared" si="22"/>
        <v>21</v>
      </c>
      <c r="C175" s="61" t="str">
        <f t="shared" si="23"/>
        <v>COMPLICATIONS OF TREATMENT W CC</v>
      </c>
      <c r="D175" s="123">
        <f t="shared" si="24"/>
        <v>95</v>
      </c>
      <c r="E175" s="118" t="str">
        <f t="shared" si="25"/>
        <v>A</v>
      </c>
      <c r="F175" s="162" t="str">
        <f t="shared" si="26"/>
        <v>A</v>
      </c>
      <c r="G175" s="98"/>
      <c r="H175" s="180">
        <f t="shared" si="27"/>
        <v>0.93430000000000002</v>
      </c>
      <c r="I175" s="51">
        <f t="shared" si="28"/>
        <v>0.99609999999999999</v>
      </c>
      <c r="J175" s="164">
        <f t="shared" si="29"/>
        <v>6.6145777587498622E-2</v>
      </c>
      <c r="K175" s="98"/>
      <c r="L175" s="182">
        <f t="shared" si="30"/>
        <v>88.758499999999998</v>
      </c>
      <c r="M175" s="124">
        <f t="shared" si="31"/>
        <v>94.629499999999993</v>
      </c>
      <c r="N175" s="149">
        <f t="shared" si="32"/>
        <v>5.8709999999999951</v>
      </c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</row>
    <row r="176" spans="1:25" x14ac:dyDescent="0.25">
      <c r="A176" s="179" t="s">
        <v>107</v>
      </c>
      <c r="B176" s="125" t="str">
        <f t="shared" si="22"/>
        <v>07</v>
      </c>
      <c r="C176" s="61" t="str">
        <f t="shared" si="23"/>
        <v>PANCREAS, LIVER &amp; SHUNT PROCEDURES W/O CC/MCC</v>
      </c>
      <c r="D176" s="123">
        <f t="shared" si="24"/>
        <v>14</v>
      </c>
      <c r="E176" s="118" t="str">
        <f t="shared" si="25"/>
        <v>A</v>
      </c>
      <c r="F176" s="162" t="str">
        <f t="shared" si="26"/>
        <v>AP</v>
      </c>
      <c r="G176" s="98"/>
      <c r="H176" s="180">
        <f t="shared" si="27"/>
        <v>2.7799</v>
      </c>
      <c r="I176" s="51">
        <f t="shared" si="28"/>
        <v>3.1890999999999998</v>
      </c>
      <c r="J176" s="164">
        <f t="shared" si="29"/>
        <v>0.14719953955178236</v>
      </c>
      <c r="K176" s="98"/>
      <c r="L176" s="182">
        <f t="shared" si="30"/>
        <v>38.918599999999998</v>
      </c>
      <c r="M176" s="124">
        <f t="shared" si="31"/>
        <v>44.647399999999998</v>
      </c>
      <c r="N176" s="149">
        <f t="shared" si="32"/>
        <v>5.7287999999999997</v>
      </c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</row>
    <row r="177" spans="1:25" x14ac:dyDescent="0.25">
      <c r="A177" s="179" t="s">
        <v>525</v>
      </c>
      <c r="B177" s="125" t="str">
        <f t="shared" si="22"/>
        <v>05</v>
      </c>
      <c r="C177" s="61" t="str">
        <f t="shared" si="23"/>
        <v>ATHEROSCLEROSIS W/O MCC</v>
      </c>
      <c r="D177" s="123">
        <f t="shared" si="24"/>
        <v>100</v>
      </c>
      <c r="E177" s="118" t="str">
        <f t="shared" si="25"/>
        <v>A</v>
      </c>
      <c r="F177" s="162" t="str">
        <f t="shared" si="26"/>
        <v>A</v>
      </c>
      <c r="G177" s="98"/>
      <c r="H177" s="180">
        <f t="shared" si="27"/>
        <v>0.90400000000000003</v>
      </c>
      <c r="I177" s="51">
        <f t="shared" si="28"/>
        <v>0.96099999999999997</v>
      </c>
      <c r="J177" s="164">
        <f t="shared" si="29"/>
        <v>6.3053097345132675E-2</v>
      </c>
      <c r="K177" s="98"/>
      <c r="L177" s="182">
        <f t="shared" si="30"/>
        <v>90.4</v>
      </c>
      <c r="M177" s="124">
        <f t="shared" si="31"/>
        <v>96.1</v>
      </c>
      <c r="N177" s="149">
        <f t="shared" si="32"/>
        <v>5.6999999999999886</v>
      </c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</row>
    <row r="178" spans="1:25" x14ac:dyDescent="0.25">
      <c r="A178" s="174" t="s">
        <v>704</v>
      </c>
      <c r="B178" s="131" t="str">
        <f t="shared" si="22"/>
        <v>19</v>
      </c>
      <c r="C178" s="71" t="str">
        <f t="shared" si="23"/>
        <v>DEPRESSIVE NEUROSES</v>
      </c>
      <c r="D178" s="132">
        <f t="shared" si="24"/>
        <v>445</v>
      </c>
      <c r="E178" s="121" t="str">
        <f t="shared" si="25"/>
        <v>A</v>
      </c>
      <c r="F178" s="163" t="str">
        <f t="shared" si="26"/>
        <v>A</v>
      </c>
      <c r="G178" s="98"/>
      <c r="H178" s="181">
        <f t="shared" si="27"/>
        <v>0.54859999999999998</v>
      </c>
      <c r="I178" s="72">
        <f t="shared" si="28"/>
        <v>0.56140000000000001</v>
      </c>
      <c r="J178" s="165">
        <f t="shared" si="29"/>
        <v>2.3332118118848038E-2</v>
      </c>
      <c r="K178" s="98"/>
      <c r="L178" s="183">
        <f t="shared" si="30"/>
        <v>244.12699999999998</v>
      </c>
      <c r="M178" s="133">
        <f t="shared" si="31"/>
        <v>249.82300000000001</v>
      </c>
      <c r="N178" s="150">
        <f t="shared" si="32"/>
        <v>5.6960000000000264</v>
      </c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</row>
    <row r="179" spans="1:25" x14ac:dyDescent="0.25">
      <c r="A179" s="172" t="s">
        <v>295</v>
      </c>
      <c r="B179" s="125" t="str">
        <f t="shared" si="22"/>
        <v>11</v>
      </c>
      <c r="C179" s="61" t="str">
        <f t="shared" si="23"/>
        <v>MAJOR BLADDER PROCEDURES W/O CC/MCC</v>
      </c>
      <c r="D179" s="123">
        <f t="shared" si="24"/>
        <v>9</v>
      </c>
      <c r="E179" s="118" t="str">
        <f t="shared" si="25"/>
        <v>A</v>
      </c>
      <c r="F179" s="162" t="str">
        <f t="shared" si="26"/>
        <v>M</v>
      </c>
      <c r="G179" s="98"/>
      <c r="H179" s="180">
        <f t="shared" si="27"/>
        <v>2.3464999999999998</v>
      </c>
      <c r="I179" s="51">
        <f t="shared" si="28"/>
        <v>2.9756999999999998</v>
      </c>
      <c r="J179" s="164">
        <f t="shared" si="29"/>
        <v>0.26814404432132966</v>
      </c>
      <c r="K179" s="98"/>
      <c r="L179" s="182">
        <f t="shared" si="30"/>
        <v>21.118499999999997</v>
      </c>
      <c r="M179" s="124">
        <f t="shared" si="31"/>
        <v>26.781299999999998</v>
      </c>
      <c r="N179" s="149">
        <f t="shared" si="32"/>
        <v>5.6628000000000007</v>
      </c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</row>
    <row r="180" spans="1:25" x14ac:dyDescent="0.25">
      <c r="A180" s="172" t="s">
        <v>852</v>
      </c>
      <c r="B180" s="125" t="str">
        <f t="shared" si="22"/>
        <v>06</v>
      </c>
      <c r="C180" s="61" t="str">
        <f t="shared" si="23"/>
        <v>PERITONEAL ADHESIOLYSIS W MCC</v>
      </c>
      <c r="D180" s="123">
        <f t="shared" si="24"/>
        <v>22</v>
      </c>
      <c r="E180" s="118" t="str">
        <f t="shared" si="25"/>
        <v>A</v>
      </c>
      <c r="F180" s="162" t="str">
        <f t="shared" si="26"/>
        <v>A</v>
      </c>
      <c r="G180" s="98"/>
      <c r="H180" s="180">
        <f t="shared" si="27"/>
        <v>3.9645999999999999</v>
      </c>
      <c r="I180" s="51">
        <f t="shared" si="28"/>
        <v>4.2198000000000002</v>
      </c>
      <c r="J180" s="164">
        <f t="shared" si="29"/>
        <v>6.4369671593603475E-2</v>
      </c>
      <c r="K180" s="98"/>
      <c r="L180" s="182">
        <f t="shared" si="30"/>
        <v>87.221199999999996</v>
      </c>
      <c r="M180" s="124">
        <f t="shared" si="31"/>
        <v>92.835599999999999</v>
      </c>
      <c r="N180" s="149">
        <f t="shared" si="32"/>
        <v>5.6144000000000034</v>
      </c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</row>
    <row r="181" spans="1:25" x14ac:dyDescent="0.25">
      <c r="A181" s="172" t="s">
        <v>359</v>
      </c>
      <c r="B181" s="125" t="str">
        <f t="shared" si="22"/>
        <v>09</v>
      </c>
      <c r="C181" s="61" t="str">
        <f t="shared" si="23"/>
        <v>SKIN GRAFT FOR SKIN ULCER OR CELLULITIS W MCC</v>
      </c>
      <c r="D181" s="123">
        <f t="shared" si="24"/>
        <v>5</v>
      </c>
      <c r="E181" s="118" t="str">
        <f t="shared" si="25"/>
        <v>M</v>
      </c>
      <c r="F181" s="162" t="str">
        <f t="shared" si="26"/>
        <v>M</v>
      </c>
      <c r="G181" s="98"/>
      <c r="H181" s="180">
        <f t="shared" si="27"/>
        <v>6.4006999999999996</v>
      </c>
      <c r="I181" s="51">
        <f t="shared" si="28"/>
        <v>7.5231000000000003</v>
      </c>
      <c r="J181" s="164">
        <f t="shared" si="29"/>
        <v>0.17535582045713763</v>
      </c>
      <c r="K181" s="98"/>
      <c r="L181" s="182">
        <f t="shared" si="30"/>
        <v>32.003499999999995</v>
      </c>
      <c r="M181" s="124">
        <f t="shared" si="31"/>
        <v>37.615500000000004</v>
      </c>
      <c r="N181" s="149">
        <f t="shared" si="32"/>
        <v>5.612000000000009</v>
      </c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</row>
    <row r="182" spans="1:25" x14ac:dyDescent="0.25">
      <c r="A182" s="172" t="s">
        <v>513</v>
      </c>
      <c r="B182" s="125" t="str">
        <f t="shared" si="22"/>
        <v>05</v>
      </c>
      <c r="C182" s="61" t="str">
        <f t="shared" si="23"/>
        <v>HEART FAILURE &amp; SHOCK W CC</v>
      </c>
      <c r="D182" s="123">
        <f t="shared" si="24"/>
        <v>381</v>
      </c>
      <c r="E182" s="118" t="str">
        <f t="shared" si="25"/>
        <v>A</v>
      </c>
      <c r="F182" s="162" t="str">
        <f t="shared" si="26"/>
        <v>A</v>
      </c>
      <c r="G182" s="98"/>
      <c r="H182" s="180">
        <f t="shared" si="27"/>
        <v>1.03</v>
      </c>
      <c r="I182" s="51">
        <f t="shared" si="28"/>
        <v>1.0447</v>
      </c>
      <c r="J182" s="164">
        <f t="shared" si="29"/>
        <v>1.4271844660194112E-2</v>
      </c>
      <c r="K182" s="98"/>
      <c r="L182" s="182">
        <f t="shared" si="30"/>
        <v>392.43</v>
      </c>
      <c r="M182" s="124">
        <f t="shared" si="31"/>
        <v>398.03069999999997</v>
      </c>
      <c r="N182" s="149">
        <f t="shared" si="32"/>
        <v>5.6006999999999607</v>
      </c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</row>
    <row r="183" spans="1:25" x14ac:dyDescent="0.25">
      <c r="A183" s="174" t="s">
        <v>118</v>
      </c>
      <c r="B183" s="131" t="str">
        <f t="shared" ref="B183:B246" si="33">VLOOKUP($A183, Data_Tab, 2, FALSE)</f>
        <v>07</v>
      </c>
      <c r="C183" s="71" t="str">
        <f t="shared" ref="C183:C246" si="34">VLOOKUP($A183, DRG_Tab, 2, FALSE)</f>
        <v>LAPAROSCOPIC CHOLECYSTECTOMY W/O C.D.E. W MCC</v>
      </c>
      <c r="D183" s="132">
        <f t="shared" ref="D183:D246" si="35">VLOOKUP($A183, DRG_Tab, 9, FALSE)</f>
        <v>78</v>
      </c>
      <c r="E183" s="121" t="str">
        <f t="shared" ref="E183:E246" si="36">IFERROR(VLOOKUP($A183, Previous_Update, 5, FALSE),"")</f>
        <v>A</v>
      </c>
      <c r="F183" s="163" t="str">
        <f t="shared" ref="F183:F246" si="37">VLOOKUP($A183, DRG_Tab, 18, FALSE)</f>
        <v>A</v>
      </c>
      <c r="G183" s="98"/>
      <c r="H183" s="181">
        <f t="shared" ref="H183:H246" si="38">IFERROR(VLOOKUP($A183, Previous_Update, 4, FALSE),"")</f>
        <v>2.1520999999999999</v>
      </c>
      <c r="I183" s="72">
        <f t="shared" ref="I183:I246" si="39">VLOOKUP($A183, DRG_Tab, 22, FALSE)</f>
        <v>2.2235</v>
      </c>
      <c r="J183" s="165">
        <f t="shared" ref="J183:J246" si="40">(I183 - H183) / H183</f>
        <v>3.3176896984340939E-2</v>
      </c>
      <c r="K183" s="98"/>
      <c r="L183" s="183">
        <f t="shared" ref="L183:L246" si="41">$D183 * H183</f>
        <v>167.8638</v>
      </c>
      <c r="M183" s="133">
        <f t="shared" ref="M183:M246" si="42">$D183 * I183</f>
        <v>173.43299999999999</v>
      </c>
      <c r="N183" s="150">
        <f t="shared" ref="N183:N246" si="43">M183 - L183</f>
        <v>5.569199999999995</v>
      </c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</row>
    <row r="184" spans="1:25" x14ac:dyDescent="0.25">
      <c r="A184" s="172" t="s">
        <v>878</v>
      </c>
      <c r="B184" s="125" t="str">
        <f t="shared" si="33"/>
        <v>08</v>
      </c>
      <c r="C184" s="61" t="str">
        <f t="shared" si="34"/>
        <v>FOOT PROCEDURES W/O CC/MCC</v>
      </c>
      <c r="D184" s="123">
        <f t="shared" si="35"/>
        <v>41</v>
      </c>
      <c r="E184" s="118" t="str">
        <f t="shared" si="36"/>
        <v>A</v>
      </c>
      <c r="F184" s="162" t="str">
        <f t="shared" si="37"/>
        <v>A</v>
      </c>
      <c r="G184" s="98"/>
      <c r="H184" s="180">
        <f t="shared" si="38"/>
        <v>1.5256000000000001</v>
      </c>
      <c r="I184" s="51">
        <f t="shared" si="39"/>
        <v>1.6603000000000001</v>
      </c>
      <c r="J184" s="164">
        <f t="shared" si="40"/>
        <v>8.8293130571578421E-2</v>
      </c>
      <c r="K184" s="98"/>
      <c r="L184" s="182">
        <f t="shared" si="41"/>
        <v>62.549600000000005</v>
      </c>
      <c r="M184" s="124">
        <f t="shared" si="42"/>
        <v>68.072299999999998</v>
      </c>
      <c r="N184" s="149">
        <f t="shared" si="43"/>
        <v>5.5226999999999933</v>
      </c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</row>
    <row r="185" spans="1:25" x14ac:dyDescent="0.25">
      <c r="A185" s="172" t="s">
        <v>870</v>
      </c>
      <c r="B185" s="125" t="str">
        <f t="shared" si="33"/>
        <v>08</v>
      </c>
      <c r="C185" s="61" t="str">
        <f t="shared" si="34"/>
        <v>LOCAL EXCISION &amp; REMOVAL INT FIX DEVICES EXC HIP &amp; FEMUR W/O CC/MCC</v>
      </c>
      <c r="D185" s="123">
        <f t="shared" si="35"/>
        <v>14</v>
      </c>
      <c r="E185" s="118" t="str">
        <f t="shared" si="36"/>
        <v>A</v>
      </c>
      <c r="F185" s="162" t="str">
        <f t="shared" si="37"/>
        <v>AP</v>
      </c>
      <c r="G185" s="98"/>
      <c r="H185" s="180">
        <f t="shared" si="38"/>
        <v>1.5366</v>
      </c>
      <c r="I185" s="51">
        <f t="shared" si="39"/>
        <v>1.9282999999999999</v>
      </c>
      <c r="J185" s="164">
        <f t="shared" si="40"/>
        <v>0.25491344526877519</v>
      </c>
      <c r="K185" s="98"/>
      <c r="L185" s="182">
        <f t="shared" si="41"/>
        <v>21.5124</v>
      </c>
      <c r="M185" s="124">
        <f t="shared" si="42"/>
        <v>26.996199999999998</v>
      </c>
      <c r="N185" s="149">
        <f t="shared" si="43"/>
        <v>5.4837999999999987</v>
      </c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</row>
    <row r="186" spans="1:25" x14ac:dyDescent="0.25">
      <c r="A186" s="172" t="s">
        <v>521</v>
      </c>
      <c r="B186" s="125" t="str">
        <f t="shared" si="33"/>
        <v>05</v>
      </c>
      <c r="C186" s="61" t="str">
        <f t="shared" si="34"/>
        <v>PERIPHERAL VASCULAR DISORDERS W CC</v>
      </c>
      <c r="D186" s="123">
        <f t="shared" si="35"/>
        <v>191</v>
      </c>
      <c r="E186" s="118" t="str">
        <f t="shared" si="36"/>
        <v>A</v>
      </c>
      <c r="F186" s="162" t="str">
        <f t="shared" si="37"/>
        <v>A</v>
      </c>
      <c r="G186" s="98"/>
      <c r="H186" s="180">
        <f t="shared" si="38"/>
        <v>0.98740000000000006</v>
      </c>
      <c r="I186" s="51">
        <f t="shared" si="39"/>
        <v>1.0161</v>
      </c>
      <c r="J186" s="164">
        <f t="shared" si="40"/>
        <v>2.906623455539796E-2</v>
      </c>
      <c r="K186" s="98"/>
      <c r="L186" s="182">
        <f t="shared" si="41"/>
        <v>188.5934</v>
      </c>
      <c r="M186" s="124">
        <f t="shared" si="42"/>
        <v>194.07509999999999</v>
      </c>
      <c r="N186" s="149">
        <f t="shared" si="43"/>
        <v>5.4816999999999894</v>
      </c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</row>
    <row r="187" spans="1:25" x14ac:dyDescent="0.25">
      <c r="A187" s="172" t="s">
        <v>135</v>
      </c>
      <c r="B187" s="125" t="str">
        <f t="shared" si="33"/>
        <v>07</v>
      </c>
      <c r="C187" s="61" t="str">
        <f t="shared" si="34"/>
        <v>MALIGNANCY OF HEPATOBILIARY SYSTEM OR PANCREAS W CC</v>
      </c>
      <c r="D187" s="123">
        <f t="shared" si="35"/>
        <v>36</v>
      </c>
      <c r="E187" s="118" t="str">
        <f t="shared" si="36"/>
        <v>A</v>
      </c>
      <c r="F187" s="162" t="str">
        <f t="shared" si="37"/>
        <v>A</v>
      </c>
      <c r="G187" s="98"/>
      <c r="H187" s="180">
        <f t="shared" si="38"/>
        <v>1.3185</v>
      </c>
      <c r="I187" s="51">
        <f t="shared" si="39"/>
        <v>1.4679</v>
      </c>
      <c r="J187" s="164">
        <f t="shared" si="40"/>
        <v>0.11331058020477813</v>
      </c>
      <c r="K187" s="98"/>
      <c r="L187" s="182">
        <f t="shared" si="41"/>
        <v>47.466000000000001</v>
      </c>
      <c r="M187" s="124">
        <f t="shared" si="42"/>
        <v>52.8444</v>
      </c>
      <c r="N187" s="149">
        <f t="shared" si="43"/>
        <v>5.3783999999999992</v>
      </c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</row>
    <row r="188" spans="1:25" x14ac:dyDescent="0.25">
      <c r="A188" s="174" t="s">
        <v>527</v>
      </c>
      <c r="B188" s="131" t="str">
        <f t="shared" si="33"/>
        <v>05</v>
      </c>
      <c r="C188" s="71" t="str">
        <f t="shared" si="34"/>
        <v>HYPERTENSION W/O MCC</v>
      </c>
      <c r="D188" s="132">
        <f t="shared" si="35"/>
        <v>192</v>
      </c>
      <c r="E188" s="121" t="str">
        <f t="shared" si="36"/>
        <v>A</v>
      </c>
      <c r="F188" s="163" t="str">
        <f t="shared" si="37"/>
        <v>A</v>
      </c>
      <c r="G188" s="98"/>
      <c r="H188" s="181">
        <f t="shared" si="38"/>
        <v>0.85170000000000001</v>
      </c>
      <c r="I188" s="72">
        <f t="shared" si="39"/>
        <v>0.87919999999999998</v>
      </c>
      <c r="J188" s="165">
        <f t="shared" si="40"/>
        <v>3.22883644475754E-2</v>
      </c>
      <c r="K188" s="98"/>
      <c r="L188" s="183">
        <f t="shared" si="41"/>
        <v>163.5264</v>
      </c>
      <c r="M188" s="133">
        <f t="shared" si="42"/>
        <v>168.8064</v>
      </c>
      <c r="N188" s="150">
        <f t="shared" si="43"/>
        <v>5.2800000000000011</v>
      </c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</row>
    <row r="189" spans="1:25" x14ac:dyDescent="0.25">
      <c r="A189" s="172" t="s">
        <v>481</v>
      </c>
      <c r="B189" s="125" t="str">
        <f t="shared" si="33"/>
        <v>05</v>
      </c>
      <c r="C189" s="61" t="str">
        <f t="shared" si="34"/>
        <v>AMPUTATION FOR CIRC SYS DISORDERS EXC UPPER LIMB &amp; TOE W MCC</v>
      </c>
      <c r="D189" s="123">
        <f t="shared" si="35"/>
        <v>13</v>
      </c>
      <c r="E189" s="118" t="str">
        <f t="shared" si="36"/>
        <v>A</v>
      </c>
      <c r="F189" s="162" t="str">
        <f t="shared" si="37"/>
        <v>A</v>
      </c>
      <c r="G189" s="98"/>
      <c r="H189" s="180">
        <f t="shared" si="38"/>
        <v>5.3978999999999999</v>
      </c>
      <c r="I189" s="51">
        <f t="shared" si="39"/>
        <v>5.7878999999999996</v>
      </c>
      <c r="J189" s="164">
        <f t="shared" si="40"/>
        <v>7.2250319568721105E-2</v>
      </c>
      <c r="K189" s="98"/>
      <c r="L189" s="182">
        <f t="shared" si="41"/>
        <v>70.172699999999992</v>
      </c>
      <c r="M189" s="124">
        <f t="shared" si="42"/>
        <v>75.242699999999999</v>
      </c>
      <c r="N189" s="149">
        <f t="shared" si="43"/>
        <v>5.0700000000000074</v>
      </c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</row>
    <row r="190" spans="1:25" x14ac:dyDescent="0.25">
      <c r="A190" s="172" t="s">
        <v>651</v>
      </c>
      <c r="B190" s="125" t="str">
        <f t="shared" si="33"/>
        <v>16</v>
      </c>
      <c r="C190" s="61" t="str">
        <f t="shared" si="34"/>
        <v>MAJOR HEMATOL/IMMUN DIAG EXC SICKLE CELL CRISIS &amp; COAGUL W/O CC/MCC</v>
      </c>
      <c r="D190" s="123">
        <f t="shared" si="35"/>
        <v>17</v>
      </c>
      <c r="E190" s="118" t="str">
        <f t="shared" si="36"/>
        <v>A</v>
      </c>
      <c r="F190" s="162" t="str">
        <f t="shared" si="37"/>
        <v>A</v>
      </c>
      <c r="G190" s="98"/>
      <c r="H190" s="180">
        <f t="shared" si="38"/>
        <v>0.54330000000000001</v>
      </c>
      <c r="I190" s="51">
        <f t="shared" si="39"/>
        <v>0.83840000000000003</v>
      </c>
      <c r="J190" s="164">
        <f t="shared" si="40"/>
        <v>0.54316215718755756</v>
      </c>
      <c r="K190" s="98"/>
      <c r="L190" s="182">
        <f t="shared" si="41"/>
        <v>9.2361000000000004</v>
      </c>
      <c r="M190" s="124">
        <f t="shared" si="42"/>
        <v>14.252800000000001</v>
      </c>
      <c r="N190" s="149">
        <f t="shared" si="43"/>
        <v>5.0167000000000002</v>
      </c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</row>
    <row r="191" spans="1:25" x14ac:dyDescent="0.25">
      <c r="A191" s="172" t="s">
        <v>418</v>
      </c>
      <c r="B191" s="125" t="str">
        <f t="shared" si="33"/>
        <v>03</v>
      </c>
      <c r="C191" s="61" t="str">
        <f t="shared" si="34"/>
        <v>DENTAL &amp; ORAL DISEASES W/O CC/MCC</v>
      </c>
      <c r="D191" s="123">
        <f t="shared" si="35"/>
        <v>34</v>
      </c>
      <c r="E191" s="118" t="str">
        <f t="shared" si="36"/>
        <v>A</v>
      </c>
      <c r="F191" s="162" t="str">
        <f t="shared" si="37"/>
        <v>A</v>
      </c>
      <c r="G191" s="98"/>
      <c r="H191" s="180">
        <f t="shared" si="38"/>
        <v>0.58109999999999995</v>
      </c>
      <c r="I191" s="51">
        <f t="shared" si="39"/>
        <v>0.72670000000000001</v>
      </c>
      <c r="J191" s="164">
        <f t="shared" si="40"/>
        <v>0.25055928411633122</v>
      </c>
      <c r="K191" s="98"/>
      <c r="L191" s="182">
        <f t="shared" si="41"/>
        <v>19.757399999999997</v>
      </c>
      <c r="M191" s="124">
        <f t="shared" si="42"/>
        <v>24.707799999999999</v>
      </c>
      <c r="N191" s="149">
        <f t="shared" si="43"/>
        <v>4.9504000000000019</v>
      </c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</row>
    <row r="192" spans="1:25" x14ac:dyDescent="0.25">
      <c r="A192" s="173" t="s">
        <v>251</v>
      </c>
      <c r="B192" s="125" t="str">
        <f t="shared" si="33"/>
        <v>01</v>
      </c>
      <c r="C192" s="61" t="str">
        <f t="shared" si="34"/>
        <v>CONCUSSION W CC</v>
      </c>
      <c r="D192" s="123">
        <f t="shared" si="35"/>
        <v>21</v>
      </c>
      <c r="E192" s="118" t="str">
        <f t="shared" si="36"/>
        <v>A</v>
      </c>
      <c r="F192" s="162" t="str">
        <f t="shared" si="37"/>
        <v>A</v>
      </c>
      <c r="G192" s="98"/>
      <c r="H192" s="180">
        <f t="shared" si="38"/>
        <v>1.1106</v>
      </c>
      <c r="I192" s="51">
        <f t="shared" si="39"/>
        <v>1.3441000000000001</v>
      </c>
      <c r="J192" s="164">
        <f t="shared" si="40"/>
        <v>0.21024671348820462</v>
      </c>
      <c r="K192" s="98"/>
      <c r="L192" s="182">
        <f t="shared" si="41"/>
        <v>23.322600000000001</v>
      </c>
      <c r="M192" s="124">
        <f t="shared" si="42"/>
        <v>28.226100000000002</v>
      </c>
      <c r="N192" s="149">
        <f t="shared" si="43"/>
        <v>4.9035000000000011</v>
      </c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</row>
    <row r="193" spans="1:25" x14ac:dyDescent="0.25">
      <c r="A193" s="174" t="s">
        <v>730</v>
      </c>
      <c r="B193" s="131" t="str">
        <f t="shared" si="33"/>
        <v>21</v>
      </c>
      <c r="C193" s="71" t="str">
        <f t="shared" si="34"/>
        <v>POISONING &amp; TOXIC EFFECTS OF DRUGS W/O MCC</v>
      </c>
      <c r="D193" s="132">
        <f t="shared" si="35"/>
        <v>573</v>
      </c>
      <c r="E193" s="121" t="str">
        <f t="shared" si="36"/>
        <v>A</v>
      </c>
      <c r="F193" s="163" t="str">
        <f t="shared" si="37"/>
        <v>A</v>
      </c>
      <c r="G193" s="98"/>
      <c r="H193" s="181">
        <f t="shared" si="38"/>
        <v>0.627</v>
      </c>
      <c r="I193" s="72">
        <f t="shared" si="39"/>
        <v>0.63539999999999996</v>
      </c>
      <c r="J193" s="165">
        <f t="shared" si="40"/>
        <v>1.3397129186602812E-2</v>
      </c>
      <c r="K193" s="98"/>
      <c r="L193" s="183">
        <f t="shared" si="41"/>
        <v>359.27100000000002</v>
      </c>
      <c r="M193" s="133">
        <f t="shared" si="42"/>
        <v>364.08419999999995</v>
      </c>
      <c r="N193" s="150">
        <f t="shared" si="43"/>
        <v>4.813199999999938</v>
      </c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</row>
    <row r="194" spans="1:25" x14ac:dyDescent="0.25">
      <c r="A194" s="172" t="s">
        <v>265</v>
      </c>
      <c r="B194" s="125" t="str">
        <f t="shared" si="33"/>
        <v>09</v>
      </c>
      <c r="C194" s="61" t="str">
        <f t="shared" si="34"/>
        <v>MINOR SKIN DISORDERS W/O MCC</v>
      </c>
      <c r="D194" s="123">
        <f t="shared" si="35"/>
        <v>70</v>
      </c>
      <c r="E194" s="118" t="str">
        <f t="shared" si="36"/>
        <v>A</v>
      </c>
      <c r="F194" s="162" t="str">
        <f t="shared" si="37"/>
        <v>A</v>
      </c>
      <c r="G194" s="98"/>
      <c r="H194" s="180">
        <f t="shared" si="38"/>
        <v>0.61009999999999998</v>
      </c>
      <c r="I194" s="51">
        <f t="shared" si="39"/>
        <v>0.67730000000000001</v>
      </c>
      <c r="J194" s="164">
        <f t="shared" si="40"/>
        <v>0.11014587772496319</v>
      </c>
      <c r="K194" s="98"/>
      <c r="L194" s="182">
        <f t="shared" si="41"/>
        <v>42.707000000000001</v>
      </c>
      <c r="M194" s="124">
        <f t="shared" si="42"/>
        <v>47.411000000000001</v>
      </c>
      <c r="N194" s="149">
        <f t="shared" si="43"/>
        <v>4.7040000000000006</v>
      </c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</row>
    <row r="195" spans="1:25" x14ac:dyDescent="0.25">
      <c r="A195" s="172" t="s">
        <v>744</v>
      </c>
      <c r="B195" s="125" t="str">
        <f t="shared" si="33"/>
        <v>22</v>
      </c>
      <c r="C195" s="61" t="str">
        <f t="shared" si="34"/>
        <v>NON-EXTENSIVE BURNS</v>
      </c>
      <c r="D195" s="123">
        <f t="shared" si="35"/>
        <v>43</v>
      </c>
      <c r="E195" s="118" t="str">
        <f t="shared" si="36"/>
        <v>A</v>
      </c>
      <c r="F195" s="162" t="str">
        <f t="shared" si="37"/>
        <v>A</v>
      </c>
      <c r="G195" s="98"/>
      <c r="H195" s="180">
        <f t="shared" si="38"/>
        <v>1.5621</v>
      </c>
      <c r="I195" s="51">
        <f t="shared" si="39"/>
        <v>1.6713</v>
      </c>
      <c r="J195" s="164">
        <f t="shared" si="40"/>
        <v>6.9905895909352769E-2</v>
      </c>
      <c r="K195" s="98"/>
      <c r="L195" s="182">
        <f t="shared" si="41"/>
        <v>67.170299999999997</v>
      </c>
      <c r="M195" s="124">
        <f t="shared" si="42"/>
        <v>71.865899999999996</v>
      </c>
      <c r="N195" s="149">
        <f t="shared" si="43"/>
        <v>4.6955999999999989</v>
      </c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</row>
    <row r="196" spans="1:25" x14ac:dyDescent="0.25">
      <c r="A196" s="172" t="s">
        <v>245</v>
      </c>
      <c r="B196" s="125" t="str">
        <f t="shared" si="33"/>
        <v>01</v>
      </c>
      <c r="C196" s="61" t="str">
        <f t="shared" si="34"/>
        <v>TRAUMATIC STUPOR &amp; COMA, COMA &gt;1 HR W/O CC/MCC</v>
      </c>
      <c r="D196" s="123">
        <f t="shared" si="35"/>
        <v>45</v>
      </c>
      <c r="E196" s="118" t="str">
        <f t="shared" si="36"/>
        <v>A</v>
      </c>
      <c r="F196" s="162" t="str">
        <f t="shared" si="37"/>
        <v>A</v>
      </c>
      <c r="G196" s="98"/>
      <c r="H196" s="180">
        <f t="shared" si="38"/>
        <v>1.0389999999999999</v>
      </c>
      <c r="I196" s="51">
        <f t="shared" si="39"/>
        <v>1.1414</v>
      </c>
      <c r="J196" s="164">
        <f t="shared" si="40"/>
        <v>9.8556304138594855E-2</v>
      </c>
      <c r="K196" s="98"/>
      <c r="L196" s="182">
        <f t="shared" si="41"/>
        <v>46.754999999999995</v>
      </c>
      <c r="M196" s="124">
        <f t="shared" si="42"/>
        <v>51.363</v>
      </c>
      <c r="N196" s="149">
        <f t="shared" si="43"/>
        <v>4.6080000000000041</v>
      </c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</row>
    <row r="197" spans="1:25" x14ac:dyDescent="0.25">
      <c r="A197" s="172" t="s">
        <v>591</v>
      </c>
      <c r="B197" s="125" t="str">
        <f t="shared" si="33"/>
        <v>06</v>
      </c>
      <c r="C197" s="61" t="str">
        <f t="shared" si="34"/>
        <v>MAJOR ESOPHAGEAL DISORDERS W MCC</v>
      </c>
      <c r="D197" s="123">
        <f t="shared" si="35"/>
        <v>9</v>
      </c>
      <c r="E197" s="118" t="str">
        <f t="shared" si="36"/>
        <v>A</v>
      </c>
      <c r="F197" s="162" t="str">
        <f t="shared" si="37"/>
        <v>M</v>
      </c>
      <c r="G197" s="98"/>
      <c r="H197" s="180">
        <f t="shared" si="38"/>
        <v>2.1419999999999999</v>
      </c>
      <c r="I197" s="51">
        <f t="shared" si="39"/>
        <v>2.6383999999999999</v>
      </c>
      <c r="J197" s="164">
        <f t="shared" si="40"/>
        <v>0.23174603174603173</v>
      </c>
      <c r="K197" s="98"/>
      <c r="L197" s="182">
        <f t="shared" si="41"/>
        <v>19.277999999999999</v>
      </c>
      <c r="M197" s="124">
        <f t="shared" si="42"/>
        <v>23.7456</v>
      </c>
      <c r="N197" s="149">
        <f t="shared" si="43"/>
        <v>4.4676000000000009</v>
      </c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</row>
    <row r="198" spans="1:25" x14ac:dyDescent="0.25">
      <c r="A198" s="174" t="s">
        <v>362</v>
      </c>
      <c r="B198" s="131" t="str">
        <f t="shared" si="33"/>
        <v>09</v>
      </c>
      <c r="C198" s="71" t="str">
        <f t="shared" si="34"/>
        <v>SKIN GRAFT EXC FOR SKIN ULCER OR CELLULITIS W MCC</v>
      </c>
      <c r="D198" s="132">
        <f t="shared" si="35"/>
        <v>3</v>
      </c>
      <c r="E198" s="121" t="str">
        <f t="shared" si="36"/>
        <v>M</v>
      </c>
      <c r="F198" s="163" t="str">
        <f t="shared" si="37"/>
        <v>A</v>
      </c>
      <c r="G198" s="98"/>
      <c r="H198" s="181">
        <f t="shared" si="38"/>
        <v>7.1402000000000001</v>
      </c>
      <c r="I198" s="72">
        <f t="shared" si="39"/>
        <v>8.6301000000000005</v>
      </c>
      <c r="J198" s="165">
        <f t="shared" si="40"/>
        <v>0.20866362286770684</v>
      </c>
      <c r="K198" s="98"/>
      <c r="L198" s="183">
        <f t="shared" si="41"/>
        <v>21.4206</v>
      </c>
      <c r="M198" s="133">
        <f t="shared" si="42"/>
        <v>25.890300000000003</v>
      </c>
      <c r="N198" s="150">
        <f t="shared" si="43"/>
        <v>4.4697000000000031</v>
      </c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</row>
    <row r="199" spans="1:25" x14ac:dyDescent="0.25">
      <c r="A199" s="172" t="s">
        <v>514</v>
      </c>
      <c r="B199" s="125" t="str">
        <f t="shared" si="33"/>
        <v>05</v>
      </c>
      <c r="C199" s="61" t="str">
        <f t="shared" si="34"/>
        <v>HEART FAILURE &amp; SHOCK W/O CC/MCC</v>
      </c>
      <c r="D199" s="123">
        <f t="shared" si="35"/>
        <v>70</v>
      </c>
      <c r="E199" s="118" t="str">
        <f t="shared" si="36"/>
        <v>A</v>
      </c>
      <c r="F199" s="162" t="str">
        <f t="shared" si="37"/>
        <v>A</v>
      </c>
      <c r="G199" s="98"/>
      <c r="H199" s="180">
        <f t="shared" si="38"/>
        <v>0.78949999999999998</v>
      </c>
      <c r="I199" s="51">
        <f t="shared" si="39"/>
        <v>0.85309999999999997</v>
      </c>
      <c r="J199" s="164">
        <f t="shared" si="40"/>
        <v>8.055731475617478E-2</v>
      </c>
      <c r="K199" s="98"/>
      <c r="L199" s="182">
        <f t="shared" si="41"/>
        <v>55.265000000000001</v>
      </c>
      <c r="M199" s="124">
        <f t="shared" si="42"/>
        <v>59.716999999999999</v>
      </c>
      <c r="N199" s="149">
        <f t="shared" si="43"/>
        <v>4.4519999999999982</v>
      </c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</row>
    <row r="200" spans="1:25" x14ac:dyDescent="0.25">
      <c r="A200" s="173" t="s">
        <v>356</v>
      </c>
      <c r="B200" s="125" t="str">
        <f t="shared" si="33"/>
        <v>08</v>
      </c>
      <c r="C200" s="61" t="str">
        <f t="shared" si="34"/>
        <v>OTHER MUSCULOSKELETAL SYS &amp; CONNECTIVE TISSUE DIAGNOSES W MCC</v>
      </c>
      <c r="D200" s="123">
        <f t="shared" si="35"/>
        <v>9</v>
      </c>
      <c r="E200" s="118" t="str">
        <f t="shared" si="36"/>
        <v>A</v>
      </c>
      <c r="F200" s="162" t="str">
        <f t="shared" si="37"/>
        <v>M</v>
      </c>
      <c r="G200" s="98"/>
      <c r="H200" s="180">
        <f t="shared" si="38"/>
        <v>1.7607999999999999</v>
      </c>
      <c r="I200" s="51">
        <f t="shared" si="39"/>
        <v>2.2522000000000002</v>
      </c>
      <c r="J200" s="164">
        <f t="shared" si="40"/>
        <v>0.27907769195820098</v>
      </c>
      <c r="K200" s="98"/>
      <c r="L200" s="182">
        <f t="shared" si="41"/>
        <v>15.847199999999999</v>
      </c>
      <c r="M200" s="124">
        <f t="shared" si="42"/>
        <v>20.269800000000004</v>
      </c>
      <c r="N200" s="149">
        <f t="shared" si="43"/>
        <v>4.4226000000000045</v>
      </c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</row>
    <row r="201" spans="1:25" x14ac:dyDescent="0.25">
      <c r="A201" s="179" t="s">
        <v>190</v>
      </c>
      <c r="B201" s="125" t="str">
        <f t="shared" si="33"/>
        <v>08</v>
      </c>
      <c r="C201" s="61" t="str">
        <f t="shared" si="34"/>
        <v>KNEE PROCEDURES W PDX OF INFECTION W/O CC/MCC</v>
      </c>
      <c r="D201" s="123">
        <f t="shared" si="35"/>
        <v>12</v>
      </c>
      <c r="E201" s="118" t="str">
        <f t="shared" si="36"/>
        <v>A</v>
      </c>
      <c r="F201" s="162" t="str">
        <f t="shared" si="37"/>
        <v>A</v>
      </c>
      <c r="G201" s="98"/>
      <c r="H201" s="180">
        <f t="shared" si="38"/>
        <v>1.3306</v>
      </c>
      <c r="I201" s="51">
        <f t="shared" si="39"/>
        <v>1.6978</v>
      </c>
      <c r="J201" s="164">
        <f t="shared" si="40"/>
        <v>0.27596572974597922</v>
      </c>
      <c r="K201" s="98"/>
      <c r="L201" s="182">
        <f t="shared" si="41"/>
        <v>15.9672</v>
      </c>
      <c r="M201" s="124">
        <f t="shared" si="42"/>
        <v>20.3736</v>
      </c>
      <c r="N201" s="149">
        <f t="shared" si="43"/>
        <v>4.4063999999999997</v>
      </c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</row>
    <row r="202" spans="1:25" x14ac:dyDescent="0.25">
      <c r="A202" s="172" t="s">
        <v>347</v>
      </c>
      <c r="B202" s="125" t="str">
        <f t="shared" si="33"/>
        <v>13</v>
      </c>
      <c r="C202" s="61" t="str">
        <f t="shared" si="34"/>
        <v>PELVIC EVISCERATION, RAD HYSTERECTOMY &amp; RAD VULVECTOMY W/O CC/MCC</v>
      </c>
      <c r="D202" s="123">
        <f t="shared" si="35"/>
        <v>9</v>
      </c>
      <c r="E202" s="118" t="str">
        <f t="shared" si="36"/>
        <v>M</v>
      </c>
      <c r="F202" s="162" t="str">
        <f t="shared" si="37"/>
        <v>M</v>
      </c>
      <c r="G202" s="98"/>
      <c r="H202" s="180">
        <f t="shared" si="38"/>
        <v>1.4669000000000001</v>
      </c>
      <c r="I202" s="51">
        <f t="shared" si="39"/>
        <v>1.9554</v>
      </c>
      <c r="J202" s="164">
        <f t="shared" si="40"/>
        <v>0.33301520212693431</v>
      </c>
      <c r="K202" s="98"/>
      <c r="L202" s="182">
        <f t="shared" si="41"/>
        <v>13.202100000000002</v>
      </c>
      <c r="M202" s="124">
        <f t="shared" si="42"/>
        <v>17.598600000000001</v>
      </c>
      <c r="N202" s="149">
        <f t="shared" si="43"/>
        <v>4.3964999999999996</v>
      </c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</row>
    <row r="203" spans="1:25" x14ac:dyDescent="0.25">
      <c r="A203" s="174" t="s">
        <v>184</v>
      </c>
      <c r="B203" s="131" t="str">
        <f t="shared" si="33"/>
        <v>08</v>
      </c>
      <c r="C203" s="71" t="str">
        <f t="shared" si="34"/>
        <v>HIP &amp; FEMUR PROCEDURES EXCEPT MAJOR JOINT W MCC</v>
      </c>
      <c r="D203" s="132">
        <f t="shared" si="35"/>
        <v>42</v>
      </c>
      <c r="E203" s="121" t="str">
        <f t="shared" si="36"/>
        <v>A</v>
      </c>
      <c r="F203" s="163" t="str">
        <f t="shared" si="37"/>
        <v>A</v>
      </c>
      <c r="G203" s="98"/>
      <c r="H203" s="181">
        <f t="shared" si="38"/>
        <v>4.1440000000000001</v>
      </c>
      <c r="I203" s="72">
        <f t="shared" si="39"/>
        <v>4.2477999999999998</v>
      </c>
      <c r="J203" s="165">
        <f t="shared" si="40"/>
        <v>2.5048262548262468E-2</v>
      </c>
      <c r="K203" s="98"/>
      <c r="L203" s="183">
        <f t="shared" si="41"/>
        <v>174.048</v>
      </c>
      <c r="M203" s="133">
        <f t="shared" si="42"/>
        <v>178.4076</v>
      </c>
      <c r="N203" s="150">
        <f t="shared" si="43"/>
        <v>4.3596000000000004</v>
      </c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</row>
    <row r="204" spans="1:25" x14ac:dyDescent="0.25">
      <c r="A204" s="179" t="s">
        <v>772</v>
      </c>
      <c r="B204" s="125" t="str">
        <f t="shared" si="33"/>
        <v>N/A</v>
      </c>
      <c r="C204" s="61" t="str">
        <f t="shared" si="34"/>
        <v>NON-EXTENSIVE O.R. PROC UNRELATED TO PRINCIPAL DIAGNOSIS W MCC</v>
      </c>
      <c r="D204" s="123">
        <f t="shared" si="35"/>
        <v>62</v>
      </c>
      <c r="E204" s="118" t="str">
        <f t="shared" si="36"/>
        <v>A</v>
      </c>
      <c r="F204" s="162" t="str">
        <f t="shared" si="37"/>
        <v>A</v>
      </c>
      <c r="G204" s="98"/>
      <c r="H204" s="180">
        <f t="shared" si="38"/>
        <v>3.4459</v>
      </c>
      <c r="I204" s="51">
        <f t="shared" si="39"/>
        <v>3.5150999999999999</v>
      </c>
      <c r="J204" s="164">
        <f t="shared" si="40"/>
        <v>2.008183638526943E-2</v>
      </c>
      <c r="K204" s="98"/>
      <c r="L204" s="182">
        <f t="shared" si="41"/>
        <v>213.64580000000001</v>
      </c>
      <c r="M204" s="124">
        <f t="shared" si="42"/>
        <v>217.93619999999999</v>
      </c>
      <c r="N204" s="149">
        <f t="shared" si="43"/>
        <v>4.2903999999999769</v>
      </c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</row>
    <row r="205" spans="1:25" x14ac:dyDescent="0.25">
      <c r="A205" s="172" t="s">
        <v>429</v>
      </c>
      <c r="B205" s="125" t="str">
        <f t="shared" si="33"/>
        <v>04</v>
      </c>
      <c r="C205" s="61" t="str">
        <f t="shared" si="34"/>
        <v>RESPIRATORY INFECTIONS &amp; INFLAMMATIONS W/O CC/MCC</v>
      </c>
      <c r="D205" s="123">
        <f t="shared" si="35"/>
        <v>39</v>
      </c>
      <c r="E205" s="118" t="str">
        <f t="shared" si="36"/>
        <v>A</v>
      </c>
      <c r="F205" s="162" t="str">
        <f t="shared" si="37"/>
        <v>A</v>
      </c>
      <c r="G205" s="98"/>
      <c r="H205" s="180">
        <f t="shared" si="38"/>
        <v>1.0893999999999999</v>
      </c>
      <c r="I205" s="51">
        <f t="shared" si="39"/>
        <v>1.1983999999999999</v>
      </c>
      <c r="J205" s="164">
        <f t="shared" si="40"/>
        <v>0.10005507618872773</v>
      </c>
      <c r="K205" s="98"/>
      <c r="L205" s="182">
        <f t="shared" si="41"/>
        <v>42.486599999999996</v>
      </c>
      <c r="M205" s="124">
        <f t="shared" si="42"/>
        <v>46.737599999999993</v>
      </c>
      <c r="N205" s="149">
        <f t="shared" si="43"/>
        <v>4.2509999999999977</v>
      </c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</row>
    <row r="206" spans="1:25" x14ac:dyDescent="0.25">
      <c r="A206" s="172" t="s">
        <v>299</v>
      </c>
      <c r="B206" s="125" t="str">
        <f t="shared" si="33"/>
        <v>01</v>
      </c>
      <c r="C206" s="61" t="str">
        <f t="shared" si="34"/>
        <v>INTRACRANIAL VASCULAR PROCEDURES W PDX HEMORRHAGE W CC</v>
      </c>
      <c r="D206" s="123">
        <f t="shared" si="35"/>
        <v>4</v>
      </c>
      <c r="E206" s="118" t="str">
        <f t="shared" si="36"/>
        <v>A</v>
      </c>
      <c r="F206" s="162" t="str">
        <f t="shared" si="37"/>
        <v>MP</v>
      </c>
      <c r="G206" s="98"/>
      <c r="H206" s="180">
        <f t="shared" si="38"/>
        <v>5.0678999999999998</v>
      </c>
      <c r="I206" s="51">
        <f t="shared" si="39"/>
        <v>6.1203000000000003</v>
      </c>
      <c r="J206" s="164">
        <f t="shared" si="40"/>
        <v>0.20765997750547574</v>
      </c>
      <c r="K206" s="98"/>
      <c r="L206" s="182">
        <f t="shared" si="41"/>
        <v>20.271599999999999</v>
      </c>
      <c r="M206" s="124">
        <f t="shared" si="42"/>
        <v>24.481200000000001</v>
      </c>
      <c r="N206" s="149">
        <f t="shared" si="43"/>
        <v>4.2096000000000018</v>
      </c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</row>
    <row r="207" spans="1:25" x14ac:dyDescent="0.25">
      <c r="A207" s="173" t="s">
        <v>752</v>
      </c>
      <c r="B207" s="125" t="str">
        <f t="shared" si="33"/>
        <v>23</v>
      </c>
      <c r="C207" s="61" t="str">
        <f t="shared" si="34"/>
        <v>AFTERCARE W CC/MCC</v>
      </c>
      <c r="D207" s="123">
        <f t="shared" si="35"/>
        <v>21</v>
      </c>
      <c r="E207" s="118" t="str">
        <f t="shared" si="36"/>
        <v>A</v>
      </c>
      <c r="F207" s="162" t="str">
        <f t="shared" si="37"/>
        <v>A</v>
      </c>
      <c r="G207" s="98"/>
      <c r="H207" s="180">
        <f t="shared" si="38"/>
        <v>1.0784</v>
      </c>
      <c r="I207" s="51">
        <f t="shared" si="39"/>
        <v>1.278</v>
      </c>
      <c r="J207" s="164">
        <f t="shared" si="40"/>
        <v>0.18508902077151335</v>
      </c>
      <c r="K207" s="98"/>
      <c r="L207" s="182">
        <f t="shared" si="41"/>
        <v>22.6464</v>
      </c>
      <c r="M207" s="124">
        <f t="shared" si="42"/>
        <v>26.838000000000001</v>
      </c>
      <c r="N207" s="149">
        <f t="shared" si="43"/>
        <v>4.1916000000000011</v>
      </c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</row>
    <row r="208" spans="1:25" x14ac:dyDescent="0.25">
      <c r="A208" s="174" t="s">
        <v>875</v>
      </c>
      <c r="B208" s="131" t="str">
        <f t="shared" si="33"/>
        <v>08</v>
      </c>
      <c r="C208" s="71" t="str">
        <f t="shared" si="34"/>
        <v>SOFT TISSUE PROCEDURES W/O CC/MCC</v>
      </c>
      <c r="D208" s="132">
        <f t="shared" si="35"/>
        <v>53</v>
      </c>
      <c r="E208" s="121" t="str">
        <f t="shared" si="36"/>
        <v>A</v>
      </c>
      <c r="F208" s="163" t="str">
        <f t="shared" si="37"/>
        <v>A</v>
      </c>
      <c r="G208" s="98"/>
      <c r="H208" s="181">
        <f t="shared" si="38"/>
        <v>1.3755999999999999</v>
      </c>
      <c r="I208" s="72">
        <f t="shared" si="39"/>
        <v>1.4533</v>
      </c>
      <c r="J208" s="165">
        <f t="shared" si="40"/>
        <v>5.6484443152079171E-2</v>
      </c>
      <c r="K208" s="98"/>
      <c r="L208" s="183">
        <f t="shared" si="41"/>
        <v>72.90679999999999</v>
      </c>
      <c r="M208" s="133">
        <f t="shared" si="42"/>
        <v>77.024900000000002</v>
      </c>
      <c r="N208" s="150">
        <f t="shared" si="43"/>
        <v>4.1181000000000125</v>
      </c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</row>
    <row r="209" spans="1:25" x14ac:dyDescent="0.25">
      <c r="A209" s="172" t="s">
        <v>430</v>
      </c>
      <c r="B209" s="125" t="str">
        <f t="shared" si="33"/>
        <v>04</v>
      </c>
      <c r="C209" s="61" t="str">
        <f t="shared" si="34"/>
        <v>RESPIRATORY NEOPLASMS W MCC</v>
      </c>
      <c r="D209" s="123">
        <f t="shared" si="35"/>
        <v>67</v>
      </c>
      <c r="E209" s="118" t="str">
        <f t="shared" si="36"/>
        <v>A</v>
      </c>
      <c r="F209" s="162" t="str">
        <f t="shared" si="37"/>
        <v>A</v>
      </c>
      <c r="G209" s="98"/>
      <c r="H209" s="180">
        <f t="shared" si="38"/>
        <v>1.9258999999999999</v>
      </c>
      <c r="I209" s="51">
        <f t="shared" si="39"/>
        <v>1.9869000000000001</v>
      </c>
      <c r="J209" s="164">
        <f t="shared" si="40"/>
        <v>3.1673503297159858E-2</v>
      </c>
      <c r="K209" s="98"/>
      <c r="L209" s="182">
        <f t="shared" si="41"/>
        <v>129.03530000000001</v>
      </c>
      <c r="M209" s="124">
        <f t="shared" si="42"/>
        <v>133.1223</v>
      </c>
      <c r="N209" s="149">
        <f t="shared" si="43"/>
        <v>4.0869999999999891</v>
      </c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</row>
    <row r="210" spans="1:25" x14ac:dyDescent="0.25">
      <c r="A210" s="172" t="s">
        <v>93</v>
      </c>
      <c r="B210" s="125" t="str">
        <f t="shared" si="33"/>
        <v>06</v>
      </c>
      <c r="C210" s="61" t="str">
        <f t="shared" si="34"/>
        <v>INFLAMMATORY BOWEL DISEASE W CC</v>
      </c>
      <c r="D210" s="123">
        <f t="shared" si="35"/>
        <v>176</v>
      </c>
      <c r="E210" s="118" t="str">
        <f t="shared" si="36"/>
        <v>A</v>
      </c>
      <c r="F210" s="162" t="str">
        <f t="shared" si="37"/>
        <v>A</v>
      </c>
      <c r="G210" s="98"/>
      <c r="H210" s="180">
        <f t="shared" si="38"/>
        <v>0.92669999999999997</v>
      </c>
      <c r="I210" s="51">
        <f t="shared" si="39"/>
        <v>0.94979999999999998</v>
      </c>
      <c r="J210" s="164">
        <f t="shared" si="40"/>
        <v>2.4927160893493051E-2</v>
      </c>
      <c r="K210" s="98"/>
      <c r="L210" s="182">
        <f t="shared" si="41"/>
        <v>163.0992</v>
      </c>
      <c r="M210" s="124">
        <f t="shared" si="42"/>
        <v>167.16479999999999</v>
      </c>
      <c r="N210" s="149">
        <f t="shared" si="43"/>
        <v>4.0655999999999892</v>
      </c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</row>
    <row r="211" spans="1:25" x14ac:dyDescent="0.25">
      <c r="A211" s="172" t="s">
        <v>859</v>
      </c>
      <c r="B211" s="125" t="str">
        <f t="shared" si="33"/>
        <v>06</v>
      </c>
      <c r="C211" s="61" t="str">
        <f t="shared" si="34"/>
        <v>APPENDECTOMY W/O COMPLICATED PRINCIPAL DIAG W CC</v>
      </c>
      <c r="D211" s="123">
        <f t="shared" si="35"/>
        <v>39</v>
      </c>
      <c r="E211" s="118" t="str">
        <f t="shared" si="36"/>
        <v>A</v>
      </c>
      <c r="F211" s="162" t="str">
        <f t="shared" si="37"/>
        <v>A</v>
      </c>
      <c r="G211" s="98"/>
      <c r="H211" s="180">
        <f t="shared" si="38"/>
        <v>1.5570999999999999</v>
      </c>
      <c r="I211" s="51">
        <f t="shared" si="39"/>
        <v>1.6603000000000001</v>
      </c>
      <c r="J211" s="164">
        <f t="shared" si="40"/>
        <v>6.6277053496885355E-2</v>
      </c>
      <c r="K211" s="98"/>
      <c r="L211" s="182">
        <f t="shared" si="41"/>
        <v>60.726900000000001</v>
      </c>
      <c r="M211" s="124">
        <f t="shared" si="42"/>
        <v>64.7517</v>
      </c>
      <c r="N211" s="149">
        <f t="shared" si="43"/>
        <v>4.024799999999999</v>
      </c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</row>
    <row r="212" spans="1:25" x14ac:dyDescent="0.25">
      <c r="A212" s="173" t="s">
        <v>674</v>
      </c>
      <c r="B212" s="125" t="str">
        <f t="shared" si="33"/>
        <v>17</v>
      </c>
      <c r="C212" s="61" t="str">
        <f t="shared" si="34"/>
        <v>CHEMO W ACUTE LEUKEMIA AS SDX W/O CC/MCC</v>
      </c>
      <c r="D212" s="123">
        <f t="shared" si="35"/>
        <v>34</v>
      </c>
      <c r="E212" s="118" t="str">
        <f t="shared" si="36"/>
        <v>A</v>
      </c>
      <c r="F212" s="162" t="str">
        <f t="shared" si="37"/>
        <v>AP</v>
      </c>
      <c r="G212" s="98"/>
      <c r="H212" s="180">
        <f t="shared" si="38"/>
        <v>0.63729999999999998</v>
      </c>
      <c r="I212" s="51">
        <f t="shared" si="39"/>
        <v>0.752</v>
      </c>
      <c r="J212" s="164">
        <f t="shared" si="40"/>
        <v>0.17997803232386636</v>
      </c>
      <c r="K212" s="98"/>
      <c r="L212" s="182">
        <f t="shared" si="41"/>
        <v>21.668199999999999</v>
      </c>
      <c r="M212" s="124">
        <f t="shared" si="42"/>
        <v>25.568000000000001</v>
      </c>
      <c r="N212" s="149">
        <f t="shared" si="43"/>
        <v>3.8998000000000026</v>
      </c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</row>
    <row r="213" spans="1:25" x14ac:dyDescent="0.25">
      <c r="A213" s="174" t="s">
        <v>330</v>
      </c>
      <c r="B213" s="131" t="str">
        <f t="shared" si="33"/>
        <v>12</v>
      </c>
      <c r="C213" s="71" t="str">
        <f t="shared" si="34"/>
        <v>TESTES PROCEDURES W/O CC/MCC</v>
      </c>
      <c r="D213" s="132">
        <f t="shared" si="35"/>
        <v>7</v>
      </c>
      <c r="E213" s="121" t="str">
        <f t="shared" si="36"/>
        <v>M</v>
      </c>
      <c r="F213" s="163" t="str">
        <f t="shared" si="37"/>
        <v>M</v>
      </c>
      <c r="G213" s="98"/>
      <c r="H213" s="181">
        <f t="shared" si="38"/>
        <v>1.0065</v>
      </c>
      <c r="I213" s="72">
        <f t="shared" si="39"/>
        <v>1.5426</v>
      </c>
      <c r="J213" s="165">
        <f t="shared" si="40"/>
        <v>0.53263785394932939</v>
      </c>
      <c r="K213" s="98"/>
      <c r="L213" s="183">
        <f t="shared" si="41"/>
        <v>7.0454999999999997</v>
      </c>
      <c r="M213" s="133">
        <f t="shared" si="42"/>
        <v>10.7982</v>
      </c>
      <c r="N213" s="150">
        <f t="shared" si="43"/>
        <v>3.7526999999999999</v>
      </c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</row>
    <row r="214" spans="1:25" x14ac:dyDescent="0.25">
      <c r="A214" s="179" t="s">
        <v>272</v>
      </c>
      <c r="B214" s="125" t="str">
        <f t="shared" si="33"/>
        <v>10</v>
      </c>
      <c r="C214" s="61" t="str">
        <f t="shared" si="34"/>
        <v>O.R. PROCEDURES FOR OBESITY W CC</v>
      </c>
      <c r="D214" s="123">
        <f t="shared" si="35"/>
        <v>8</v>
      </c>
      <c r="E214" s="118" t="str">
        <f t="shared" si="36"/>
        <v>A</v>
      </c>
      <c r="F214" s="162" t="str">
        <f t="shared" si="37"/>
        <v>M</v>
      </c>
      <c r="G214" s="98"/>
      <c r="H214" s="180">
        <f t="shared" si="38"/>
        <v>2.1267999999999998</v>
      </c>
      <c r="I214" s="51">
        <f t="shared" si="39"/>
        <v>2.5924</v>
      </c>
      <c r="J214" s="164">
        <f t="shared" si="40"/>
        <v>0.2189204438593193</v>
      </c>
      <c r="K214" s="98"/>
      <c r="L214" s="182">
        <f t="shared" si="41"/>
        <v>17.014399999999998</v>
      </c>
      <c r="M214" s="124">
        <f t="shared" si="42"/>
        <v>20.7392</v>
      </c>
      <c r="N214" s="149">
        <f t="shared" si="43"/>
        <v>3.7248000000000019</v>
      </c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</row>
    <row r="215" spans="1:25" x14ac:dyDescent="0.25">
      <c r="A215" s="172" t="s">
        <v>242</v>
      </c>
      <c r="B215" s="125" t="str">
        <f t="shared" si="33"/>
        <v>01</v>
      </c>
      <c r="C215" s="61" t="str">
        <f t="shared" si="34"/>
        <v>NONTRAUMATIC STUPOR &amp; COMA W/O MCC</v>
      </c>
      <c r="D215" s="123">
        <f t="shared" si="35"/>
        <v>7</v>
      </c>
      <c r="E215" s="118" t="str">
        <f t="shared" si="36"/>
        <v>A</v>
      </c>
      <c r="F215" s="162" t="str">
        <f t="shared" si="37"/>
        <v>M</v>
      </c>
      <c r="G215" s="98"/>
      <c r="H215" s="180">
        <f t="shared" si="38"/>
        <v>0.70389999999999997</v>
      </c>
      <c r="I215" s="51">
        <f t="shared" si="39"/>
        <v>1.2242999999999999</v>
      </c>
      <c r="J215" s="164">
        <f t="shared" si="40"/>
        <v>0.73930956101718992</v>
      </c>
      <c r="K215" s="98"/>
      <c r="L215" s="182">
        <f t="shared" si="41"/>
        <v>4.9272999999999998</v>
      </c>
      <c r="M215" s="124">
        <f t="shared" si="42"/>
        <v>8.5701000000000001</v>
      </c>
      <c r="N215" s="149">
        <f t="shared" si="43"/>
        <v>3.6428000000000003</v>
      </c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</row>
    <row r="216" spans="1:25" x14ac:dyDescent="0.25">
      <c r="A216" s="172" t="s">
        <v>616</v>
      </c>
      <c r="B216" s="125" t="str">
        <f t="shared" si="33"/>
        <v>13</v>
      </c>
      <c r="C216" s="61" t="str">
        <f t="shared" si="34"/>
        <v>MALIGNANCY, FEMALE REPRODUCTIVE SYSTEM W CC</v>
      </c>
      <c r="D216" s="123">
        <f t="shared" si="35"/>
        <v>16</v>
      </c>
      <c r="E216" s="118" t="str">
        <f t="shared" si="36"/>
        <v>A</v>
      </c>
      <c r="F216" s="162" t="str">
        <f t="shared" si="37"/>
        <v>A</v>
      </c>
      <c r="G216" s="98"/>
      <c r="H216" s="180">
        <f t="shared" si="38"/>
        <v>1.3364</v>
      </c>
      <c r="I216" s="51">
        <f t="shared" si="39"/>
        <v>1.5602</v>
      </c>
      <c r="J216" s="164">
        <f t="shared" si="40"/>
        <v>0.16746483088895539</v>
      </c>
      <c r="K216" s="98"/>
      <c r="L216" s="182">
        <f t="shared" si="41"/>
        <v>21.382400000000001</v>
      </c>
      <c r="M216" s="124">
        <f t="shared" si="42"/>
        <v>24.963200000000001</v>
      </c>
      <c r="N216" s="149">
        <f t="shared" si="43"/>
        <v>3.5808</v>
      </c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</row>
    <row r="217" spans="1:25" x14ac:dyDescent="0.25">
      <c r="A217" s="172" t="s">
        <v>823</v>
      </c>
      <c r="B217" s="125" t="str">
        <f t="shared" si="33"/>
        <v>08</v>
      </c>
      <c r="C217" s="61" t="str">
        <f t="shared" si="34"/>
        <v>MEDICAL BACK PROBLEMS W MCC</v>
      </c>
      <c r="D217" s="123">
        <f t="shared" si="35"/>
        <v>21</v>
      </c>
      <c r="E217" s="118" t="str">
        <f t="shared" si="36"/>
        <v>A</v>
      </c>
      <c r="F217" s="162" t="str">
        <f t="shared" si="37"/>
        <v>A</v>
      </c>
      <c r="G217" s="98"/>
      <c r="H217" s="180">
        <f t="shared" si="38"/>
        <v>1.3185</v>
      </c>
      <c r="I217" s="51">
        <f t="shared" si="39"/>
        <v>1.4887999999999999</v>
      </c>
      <c r="J217" s="164">
        <f t="shared" si="40"/>
        <v>0.12916192643155092</v>
      </c>
      <c r="K217" s="98"/>
      <c r="L217" s="182">
        <f t="shared" si="41"/>
        <v>27.688500000000001</v>
      </c>
      <c r="M217" s="124">
        <f t="shared" si="42"/>
        <v>31.264799999999997</v>
      </c>
      <c r="N217" s="149">
        <f t="shared" si="43"/>
        <v>3.5762999999999963</v>
      </c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</row>
    <row r="218" spans="1:25" x14ac:dyDescent="0.25">
      <c r="A218" s="174" t="s">
        <v>207</v>
      </c>
      <c r="B218" s="131" t="str">
        <f t="shared" si="33"/>
        <v>PRE</v>
      </c>
      <c r="C218" s="71" t="str">
        <f t="shared" si="34"/>
        <v>TRACHEOSTOMY FOR FACE, MOUTH &amp; NECK DIAGNOSES OR LARYNGECTOMY W CC</v>
      </c>
      <c r="D218" s="132">
        <f t="shared" si="35"/>
        <v>13</v>
      </c>
      <c r="E218" s="121" t="str">
        <f t="shared" si="36"/>
        <v>A</v>
      </c>
      <c r="F218" s="163" t="str">
        <f t="shared" si="37"/>
        <v>AP</v>
      </c>
      <c r="G218" s="98"/>
      <c r="H218" s="181">
        <f t="shared" si="38"/>
        <v>5.3301999999999996</v>
      </c>
      <c r="I218" s="72">
        <f t="shared" si="39"/>
        <v>5.6039000000000003</v>
      </c>
      <c r="J218" s="165">
        <f t="shared" si="40"/>
        <v>5.1348917489024939E-2</v>
      </c>
      <c r="K218" s="98"/>
      <c r="L218" s="183">
        <f t="shared" si="41"/>
        <v>69.292599999999993</v>
      </c>
      <c r="M218" s="133">
        <f t="shared" si="42"/>
        <v>72.850700000000003</v>
      </c>
      <c r="N218" s="150">
        <f t="shared" si="43"/>
        <v>3.5581000000000103</v>
      </c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</row>
    <row r="219" spans="1:25" x14ac:dyDescent="0.25">
      <c r="A219" s="172" t="s">
        <v>754</v>
      </c>
      <c r="B219" s="125" t="str">
        <f t="shared" si="33"/>
        <v>23</v>
      </c>
      <c r="C219" s="61" t="str">
        <f t="shared" si="34"/>
        <v>OTHER FACTORS INFLUENCING HEALTH STATUS</v>
      </c>
      <c r="D219" s="123">
        <f t="shared" si="35"/>
        <v>39</v>
      </c>
      <c r="E219" s="118" t="str">
        <f t="shared" si="36"/>
        <v>A</v>
      </c>
      <c r="F219" s="162" t="str">
        <f t="shared" si="37"/>
        <v>A</v>
      </c>
      <c r="G219" s="98"/>
      <c r="H219" s="180">
        <f t="shared" si="38"/>
        <v>7.3700000000000002E-2</v>
      </c>
      <c r="I219" s="51">
        <f t="shared" si="39"/>
        <v>0.1643</v>
      </c>
      <c r="J219" s="164">
        <f t="shared" si="40"/>
        <v>1.2293080054274084</v>
      </c>
      <c r="K219" s="98"/>
      <c r="L219" s="182">
        <f t="shared" si="41"/>
        <v>2.8742999999999999</v>
      </c>
      <c r="M219" s="124">
        <f t="shared" si="42"/>
        <v>6.4077000000000002</v>
      </c>
      <c r="N219" s="149">
        <f t="shared" si="43"/>
        <v>3.5334000000000003</v>
      </c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</row>
    <row r="220" spans="1:25" x14ac:dyDescent="0.25">
      <c r="A220" s="179" t="s">
        <v>826</v>
      </c>
      <c r="B220" s="125" t="str">
        <f t="shared" si="33"/>
        <v>08</v>
      </c>
      <c r="C220" s="61" t="str">
        <f t="shared" si="34"/>
        <v>BONE DISEASES &amp; ARTHROPATHIES W/O MCC</v>
      </c>
      <c r="D220" s="123">
        <f t="shared" si="35"/>
        <v>24</v>
      </c>
      <c r="E220" s="118" t="str">
        <f t="shared" si="36"/>
        <v>A</v>
      </c>
      <c r="F220" s="162" t="str">
        <f t="shared" si="37"/>
        <v>A</v>
      </c>
      <c r="G220" s="98"/>
      <c r="H220" s="180">
        <f t="shared" si="38"/>
        <v>1.0907</v>
      </c>
      <c r="I220" s="51">
        <f t="shared" si="39"/>
        <v>1.2372000000000001</v>
      </c>
      <c r="J220" s="164">
        <f t="shared" si="40"/>
        <v>0.13431741083707718</v>
      </c>
      <c r="K220" s="98"/>
      <c r="L220" s="182">
        <f t="shared" si="41"/>
        <v>26.1768</v>
      </c>
      <c r="M220" s="124">
        <f t="shared" si="42"/>
        <v>29.692800000000002</v>
      </c>
      <c r="N220" s="149">
        <f t="shared" si="43"/>
        <v>3.5160000000000018</v>
      </c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</row>
    <row r="221" spans="1:25" x14ac:dyDescent="0.25">
      <c r="A221" s="172" t="s">
        <v>269</v>
      </c>
      <c r="B221" s="125" t="str">
        <f t="shared" si="33"/>
        <v>10</v>
      </c>
      <c r="C221" s="61" t="str">
        <f t="shared" si="34"/>
        <v>AMPUTAT OF LOWER LIMB FOR ENDOCRINE,NUTRIT,&amp; METABOL DIS W CC</v>
      </c>
      <c r="D221" s="123">
        <f t="shared" si="35"/>
        <v>125</v>
      </c>
      <c r="E221" s="118" t="str">
        <f t="shared" si="36"/>
        <v>A</v>
      </c>
      <c r="F221" s="162" t="str">
        <f t="shared" si="37"/>
        <v>A</v>
      </c>
      <c r="G221" s="98"/>
      <c r="H221" s="180">
        <f t="shared" si="38"/>
        <v>2.0939000000000001</v>
      </c>
      <c r="I221" s="51">
        <f t="shared" si="39"/>
        <v>2.1219999999999999</v>
      </c>
      <c r="J221" s="164">
        <f t="shared" si="40"/>
        <v>1.3419934094273743E-2</v>
      </c>
      <c r="K221" s="98"/>
      <c r="L221" s="182">
        <f t="shared" si="41"/>
        <v>261.73750000000001</v>
      </c>
      <c r="M221" s="124">
        <f t="shared" si="42"/>
        <v>265.25</v>
      </c>
      <c r="N221" s="149">
        <f t="shared" si="43"/>
        <v>3.5124999999999886</v>
      </c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</row>
    <row r="222" spans="1:25" x14ac:dyDescent="0.25">
      <c r="A222" s="172" t="s">
        <v>566</v>
      </c>
      <c r="B222" s="125" t="str">
        <f t="shared" si="33"/>
        <v>11</v>
      </c>
      <c r="C222" s="61" t="str">
        <f t="shared" si="34"/>
        <v>URINARY STONES W/O ESW LITHOTRIPSY W MCC</v>
      </c>
      <c r="D222" s="123">
        <f t="shared" si="35"/>
        <v>9</v>
      </c>
      <c r="E222" s="118" t="str">
        <f t="shared" si="36"/>
        <v>A</v>
      </c>
      <c r="F222" s="162" t="str">
        <f t="shared" si="37"/>
        <v>M</v>
      </c>
      <c r="G222" s="98"/>
      <c r="H222" s="180">
        <f t="shared" si="38"/>
        <v>1.5068999999999999</v>
      </c>
      <c r="I222" s="51">
        <f t="shared" si="39"/>
        <v>1.8959999999999999</v>
      </c>
      <c r="J222" s="164">
        <f t="shared" si="40"/>
        <v>0.258212223770655</v>
      </c>
      <c r="K222" s="98"/>
      <c r="L222" s="182">
        <f t="shared" si="41"/>
        <v>13.562099999999999</v>
      </c>
      <c r="M222" s="124">
        <f t="shared" si="42"/>
        <v>17.064</v>
      </c>
      <c r="N222" s="149">
        <f t="shared" si="43"/>
        <v>3.5019000000000009</v>
      </c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</row>
    <row r="223" spans="1:25" x14ac:dyDescent="0.25">
      <c r="A223" s="174" t="s">
        <v>494</v>
      </c>
      <c r="B223" s="131" t="str">
        <f t="shared" si="33"/>
        <v>09</v>
      </c>
      <c r="C223" s="71" t="str">
        <f t="shared" si="34"/>
        <v>MASTECTOMY FOR MALIGNANCY W CC/MCC</v>
      </c>
      <c r="D223" s="132">
        <f t="shared" si="35"/>
        <v>5</v>
      </c>
      <c r="E223" s="121" t="str">
        <f t="shared" si="36"/>
        <v>M</v>
      </c>
      <c r="F223" s="163" t="str">
        <f t="shared" si="37"/>
        <v>MO</v>
      </c>
      <c r="G223" s="98"/>
      <c r="H223" s="181">
        <f t="shared" si="38"/>
        <v>2.3346</v>
      </c>
      <c r="I223" s="72">
        <f t="shared" si="39"/>
        <v>3.0287000000000002</v>
      </c>
      <c r="J223" s="165">
        <f t="shared" si="40"/>
        <v>0.29731003169707881</v>
      </c>
      <c r="K223" s="98"/>
      <c r="L223" s="183">
        <f t="shared" si="41"/>
        <v>11.673</v>
      </c>
      <c r="M223" s="133">
        <f t="shared" si="42"/>
        <v>15.143500000000001</v>
      </c>
      <c r="N223" s="150">
        <f t="shared" si="43"/>
        <v>3.4705000000000013</v>
      </c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</row>
    <row r="224" spans="1:25" x14ac:dyDescent="0.25">
      <c r="A224" s="173" t="s">
        <v>649</v>
      </c>
      <c r="B224" s="125" t="str">
        <f t="shared" si="33"/>
        <v>16</v>
      </c>
      <c r="C224" s="61" t="str">
        <f t="shared" si="34"/>
        <v>MAJOR HEMATOL/IMMUN DIAG EXC SICKLE CELL CRISIS &amp; COAGUL W MCC</v>
      </c>
      <c r="D224" s="123">
        <f t="shared" si="35"/>
        <v>34</v>
      </c>
      <c r="E224" s="118" t="str">
        <f t="shared" si="36"/>
        <v>A</v>
      </c>
      <c r="F224" s="162" t="str">
        <f t="shared" si="37"/>
        <v>A</v>
      </c>
      <c r="G224" s="98"/>
      <c r="H224" s="180">
        <f t="shared" si="38"/>
        <v>1.8308</v>
      </c>
      <c r="I224" s="51">
        <f t="shared" si="39"/>
        <v>1.9328000000000001</v>
      </c>
      <c r="J224" s="164">
        <f t="shared" si="40"/>
        <v>5.571334935547307E-2</v>
      </c>
      <c r="K224" s="98"/>
      <c r="L224" s="182">
        <f t="shared" si="41"/>
        <v>62.247199999999999</v>
      </c>
      <c r="M224" s="124">
        <f t="shared" si="42"/>
        <v>65.715199999999996</v>
      </c>
      <c r="N224" s="149">
        <f t="shared" si="43"/>
        <v>3.4679999999999964</v>
      </c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</row>
    <row r="225" spans="1:25" x14ac:dyDescent="0.25">
      <c r="A225" s="172" t="s">
        <v>548</v>
      </c>
      <c r="B225" s="125" t="str">
        <f t="shared" si="33"/>
        <v>11</v>
      </c>
      <c r="C225" s="61" t="str">
        <f t="shared" si="34"/>
        <v>TRANSURETHRAL PROCEDURES W CC</v>
      </c>
      <c r="D225" s="123">
        <f t="shared" si="35"/>
        <v>101</v>
      </c>
      <c r="E225" s="118" t="str">
        <f t="shared" si="36"/>
        <v>A</v>
      </c>
      <c r="F225" s="162" t="str">
        <f t="shared" si="37"/>
        <v>A</v>
      </c>
      <c r="G225" s="98"/>
      <c r="H225" s="180">
        <f t="shared" si="38"/>
        <v>1.278</v>
      </c>
      <c r="I225" s="51">
        <f t="shared" si="39"/>
        <v>1.3123</v>
      </c>
      <c r="J225" s="164">
        <f t="shared" si="40"/>
        <v>2.683881064162754E-2</v>
      </c>
      <c r="K225" s="98"/>
      <c r="L225" s="182">
        <f t="shared" si="41"/>
        <v>129.078</v>
      </c>
      <c r="M225" s="124">
        <f t="shared" si="42"/>
        <v>132.54230000000001</v>
      </c>
      <c r="N225" s="149">
        <f t="shared" si="43"/>
        <v>3.4643000000000086</v>
      </c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</row>
    <row r="226" spans="1:25" x14ac:dyDescent="0.25">
      <c r="A226" s="179" t="s">
        <v>142</v>
      </c>
      <c r="B226" s="125" t="str">
        <f t="shared" si="33"/>
        <v>07</v>
      </c>
      <c r="C226" s="61" t="str">
        <f t="shared" si="34"/>
        <v>DISORDERS OF LIVER EXCEPT MALIG,CIRR,ALC HEPA W/O CC/MCC</v>
      </c>
      <c r="D226" s="123">
        <f t="shared" si="35"/>
        <v>97</v>
      </c>
      <c r="E226" s="118" t="str">
        <f t="shared" si="36"/>
        <v>A</v>
      </c>
      <c r="F226" s="162" t="str">
        <f t="shared" si="37"/>
        <v>A</v>
      </c>
      <c r="G226" s="98"/>
      <c r="H226" s="180">
        <f t="shared" si="38"/>
        <v>0.75229999999999997</v>
      </c>
      <c r="I226" s="51">
        <f t="shared" si="39"/>
        <v>0.78759999999999997</v>
      </c>
      <c r="J226" s="164">
        <f t="shared" si="40"/>
        <v>4.6922770171474143E-2</v>
      </c>
      <c r="K226" s="98"/>
      <c r="L226" s="182">
        <f t="shared" si="41"/>
        <v>72.973100000000002</v>
      </c>
      <c r="M226" s="124">
        <f t="shared" si="42"/>
        <v>76.397199999999998</v>
      </c>
      <c r="N226" s="149">
        <f t="shared" si="43"/>
        <v>3.4240999999999957</v>
      </c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</row>
    <row r="227" spans="1:25" x14ac:dyDescent="0.25">
      <c r="A227" s="172" t="s">
        <v>94</v>
      </c>
      <c r="B227" s="125" t="str">
        <f t="shared" si="33"/>
        <v>06</v>
      </c>
      <c r="C227" s="61" t="str">
        <f t="shared" si="34"/>
        <v>INFLAMMATORY BOWEL DISEASE W/O CC/MCC</v>
      </c>
      <c r="D227" s="123">
        <f t="shared" si="35"/>
        <v>76</v>
      </c>
      <c r="E227" s="118" t="str">
        <f t="shared" si="36"/>
        <v>A</v>
      </c>
      <c r="F227" s="162" t="str">
        <f t="shared" si="37"/>
        <v>A</v>
      </c>
      <c r="G227" s="98"/>
      <c r="H227" s="180">
        <f t="shared" si="38"/>
        <v>0.70440000000000003</v>
      </c>
      <c r="I227" s="51">
        <f t="shared" si="39"/>
        <v>0.74890000000000001</v>
      </c>
      <c r="J227" s="164">
        <f t="shared" si="40"/>
        <v>6.3174332765474142E-2</v>
      </c>
      <c r="K227" s="98"/>
      <c r="L227" s="182">
        <f t="shared" si="41"/>
        <v>53.534400000000005</v>
      </c>
      <c r="M227" s="124">
        <f t="shared" si="42"/>
        <v>56.916400000000003</v>
      </c>
      <c r="N227" s="149">
        <f t="shared" si="43"/>
        <v>3.3819999999999979</v>
      </c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</row>
    <row r="228" spans="1:25" x14ac:dyDescent="0.25">
      <c r="A228" s="174" t="s">
        <v>402</v>
      </c>
      <c r="B228" s="131" t="str">
        <f t="shared" si="33"/>
        <v>03</v>
      </c>
      <c r="C228" s="71" t="str">
        <f t="shared" si="34"/>
        <v>SALIVARY GLAND PROCEDURES</v>
      </c>
      <c r="D228" s="132">
        <f t="shared" si="35"/>
        <v>12</v>
      </c>
      <c r="E228" s="121" t="str">
        <f t="shared" si="36"/>
        <v>A</v>
      </c>
      <c r="F228" s="163" t="str">
        <f t="shared" si="37"/>
        <v>A</v>
      </c>
      <c r="G228" s="98"/>
      <c r="H228" s="181">
        <f t="shared" si="38"/>
        <v>1.8181</v>
      </c>
      <c r="I228" s="72">
        <f t="shared" si="39"/>
        <v>2.0968</v>
      </c>
      <c r="J228" s="165">
        <f t="shared" si="40"/>
        <v>0.15329189813541605</v>
      </c>
      <c r="K228" s="98"/>
      <c r="L228" s="183">
        <f t="shared" si="41"/>
        <v>21.8172</v>
      </c>
      <c r="M228" s="133">
        <f t="shared" si="42"/>
        <v>25.1616</v>
      </c>
      <c r="N228" s="150">
        <f t="shared" si="43"/>
        <v>3.3444000000000003</v>
      </c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</row>
    <row r="229" spans="1:25" x14ac:dyDescent="0.25">
      <c r="A229" s="179" t="s">
        <v>771</v>
      </c>
      <c r="B229" s="125" t="str">
        <f t="shared" si="33"/>
        <v>N/A</v>
      </c>
      <c r="C229" s="61" t="str">
        <f t="shared" si="34"/>
        <v>EXTENSIVE O.R. PROCEDURE UNRELATED TO PRINCIPAL DIAGNOSIS W/O CC/MCC</v>
      </c>
      <c r="D229" s="123">
        <f t="shared" si="35"/>
        <v>60</v>
      </c>
      <c r="E229" s="118" t="str">
        <f t="shared" si="36"/>
        <v>A</v>
      </c>
      <c r="F229" s="162" t="str">
        <f t="shared" si="37"/>
        <v>A</v>
      </c>
      <c r="G229" s="98"/>
      <c r="H229" s="180">
        <f t="shared" si="38"/>
        <v>1.6053999999999999</v>
      </c>
      <c r="I229" s="51">
        <f t="shared" si="39"/>
        <v>1.6600999999999999</v>
      </c>
      <c r="J229" s="164">
        <f t="shared" si="40"/>
        <v>3.4072505294630608E-2</v>
      </c>
      <c r="K229" s="98"/>
      <c r="L229" s="182">
        <f t="shared" si="41"/>
        <v>96.323999999999998</v>
      </c>
      <c r="M229" s="124">
        <f t="shared" si="42"/>
        <v>99.605999999999995</v>
      </c>
      <c r="N229" s="149">
        <f t="shared" si="43"/>
        <v>3.2819999999999965</v>
      </c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</row>
    <row r="230" spans="1:25" x14ac:dyDescent="0.25">
      <c r="A230" s="172" t="s">
        <v>349</v>
      </c>
      <c r="B230" s="125" t="str">
        <f t="shared" si="33"/>
        <v>13</v>
      </c>
      <c r="C230" s="61" t="str">
        <f t="shared" si="34"/>
        <v>UTERINE &amp; ADNEXA PROC FOR OVARIAN OR ADNEXAL MALIGNANCY W CC</v>
      </c>
      <c r="D230" s="123">
        <f t="shared" si="35"/>
        <v>19</v>
      </c>
      <c r="E230" s="118" t="str">
        <f t="shared" si="36"/>
        <v>A</v>
      </c>
      <c r="F230" s="162" t="str">
        <f t="shared" si="37"/>
        <v>A</v>
      </c>
      <c r="G230" s="98"/>
      <c r="H230" s="180">
        <f t="shared" si="38"/>
        <v>2.9091</v>
      </c>
      <c r="I230" s="51">
        <f t="shared" si="39"/>
        <v>3.0815999999999999</v>
      </c>
      <c r="J230" s="164">
        <f t="shared" si="40"/>
        <v>5.929668969784465E-2</v>
      </c>
      <c r="K230" s="98"/>
      <c r="L230" s="182">
        <f t="shared" si="41"/>
        <v>55.2729</v>
      </c>
      <c r="M230" s="124">
        <f t="shared" si="42"/>
        <v>58.550399999999996</v>
      </c>
      <c r="N230" s="149">
        <f t="shared" si="43"/>
        <v>3.2774999999999963</v>
      </c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</row>
    <row r="231" spans="1:25" x14ac:dyDescent="0.25">
      <c r="A231" s="172" t="s">
        <v>842</v>
      </c>
      <c r="B231" s="125" t="str">
        <f t="shared" si="33"/>
        <v>05</v>
      </c>
      <c r="C231" s="61" t="str">
        <f t="shared" si="34"/>
        <v>OTHER CIRCULATORY SYSTEM DIAGNOSES W/O CC/MCC</v>
      </c>
      <c r="D231" s="123">
        <f t="shared" si="35"/>
        <v>37</v>
      </c>
      <c r="E231" s="118" t="str">
        <f t="shared" si="36"/>
        <v>A</v>
      </c>
      <c r="F231" s="162" t="str">
        <f t="shared" si="37"/>
        <v>A</v>
      </c>
      <c r="G231" s="98"/>
      <c r="H231" s="180">
        <f t="shared" si="38"/>
        <v>0.68440000000000001</v>
      </c>
      <c r="I231" s="51">
        <f t="shared" si="39"/>
        <v>0.77159999999999995</v>
      </c>
      <c r="J231" s="164">
        <f t="shared" si="40"/>
        <v>0.12741087083576846</v>
      </c>
      <c r="K231" s="98"/>
      <c r="L231" s="182">
        <f t="shared" si="41"/>
        <v>25.322800000000001</v>
      </c>
      <c r="M231" s="124">
        <f t="shared" si="42"/>
        <v>28.549199999999999</v>
      </c>
      <c r="N231" s="149">
        <f t="shared" si="43"/>
        <v>3.2263999999999982</v>
      </c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</row>
    <row r="232" spans="1:25" x14ac:dyDescent="0.25">
      <c r="A232" s="172" t="s">
        <v>610</v>
      </c>
      <c r="B232" s="125" t="str">
        <f t="shared" si="33"/>
        <v>13</v>
      </c>
      <c r="C232" s="61" t="str">
        <f t="shared" si="34"/>
        <v>VAGINA, CERVIX &amp; VULVA PROCEDURES W CC/MCC</v>
      </c>
      <c r="D232" s="123">
        <f t="shared" si="35"/>
        <v>23</v>
      </c>
      <c r="E232" s="118" t="str">
        <f t="shared" si="36"/>
        <v>A</v>
      </c>
      <c r="F232" s="162" t="str">
        <f t="shared" si="37"/>
        <v>AO</v>
      </c>
      <c r="G232" s="98"/>
      <c r="H232" s="180">
        <f t="shared" si="38"/>
        <v>1.3697999999999999</v>
      </c>
      <c r="I232" s="51">
        <f t="shared" si="39"/>
        <v>1.5086999999999999</v>
      </c>
      <c r="J232" s="164">
        <f t="shared" si="40"/>
        <v>0.10140166447656594</v>
      </c>
      <c r="K232" s="98"/>
      <c r="L232" s="182">
        <f t="shared" si="41"/>
        <v>31.505399999999998</v>
      </c>
      <c r="M232" s="124">
        <f t="shared" si="42"/>
        <v>34.700099999999999</v>
      </c>
      <c r="N232" s="149">
        <f t="shared" si="43"/>
        <v>3.194700000000001</v>
      </c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</row>
    <row r="233" spans="1:25" x14ac:dyDescent="0.25">
      <c r="A233" s="174" t="s">
        <v>173</v>
      </c>
      <c r="B233" s="131" t="str">
        <f t="shared" si="33"/>
        <v>08</v>
      </c>
      <c r="C233" s="71" t="str">
        <f t="shared" si="34"/>
        <v>MAJOR HIP AND KNEE JOINT REPLACEMENT OR REATTACHMENT OF LOWER EXTREMITY W MCC OR TOTAL ANKLE REPLACEMENT</v>
      </c>
      <c r="D233" s="132">
        <f t="shared" si="35"/>
        <v>40</v>
      </c>
      <c r="E233" s="121" t="str">
        <f t="shared" si="36"/>
        <v>A</v>
      </c>
      <c r="F233" s="163" t="str">
        <f t="shared" si="37"/>
        <v>A</v>
      </c>
      <c r="G233" s="98"/>
      <c r="H233" s="181">
        <f t="shared" si="38"/>
        <v>3.6212</v>
      </c>
      <c r="I233" s="72">
        <f t="shared" si="39"/>
        <v>3.7010000000000001</v>
      </c>
      <c r="J233" s="165">
        <f t="shared" si="40"/>
        <v>2.2036893847343447E-2</v>
      </c>
      <c r="K233" s="98"/>
      <c r="L233" s="183">
        <f t="shared" si="41"/>
        <v>144.84800000000001</v>
      </c>
      <c r="M233" s="133">
        <f t="shared" si="42"/>
        <v>148.04</v>
      </c>
      <c r="N233" s="150">
        <f t="shared" si="43"/>
        <v>3.1919999999999789</v>
      </c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</row>
    <row r="234" spans="1:25" x14ac:dyDescent="0.25">
      <c r="A234" s="172" t="s">
        <v>367</v>
      </c>
      <c r="B234" s="125" t="str">
        <f t="shared" si="33"/>
        <v>01</v>
      </c>
      <c r="C234" s="61" t="str">
        <f t="shared" si="34"/>
        <v>OTHER DISORDERS OF NERVOUS SYSTEM W CC</v>
      </c>
      <c r="D234" s="123">
        <f t="shared" si="35"/>
        <v>58</v>
      </c>
      <c r="E234" s="118" t="str">
        <f t="shared" si="36"/>
        <v>A</v>
      </c>
      <c r="F234" s="162" t="str">
        <f t="shared" si="37"/>
        <v>A</v>
      </c>
      <c r="G234" s="98"/>
      <c r="H234" s="180">
        <f t="shared" si="38"/>
        <v>0.90580000000000005</v>
      </c>
      <c r="I234" s="51">
        <f t="shared" si="39"/>
        <v>0.96079999999999999</v>
      </c>
      <c r="J234" s="164">
        <f t="shared" si="40"/>
        <v>6.07198056966217E-2</v>
      </c>
      <c r="K234" s="98"/>
      <c r="L234" s="182">
        <f t="shared" si="41"/>
        <v>52.5364</v>
      </c>
      <c r="M234" s="124">
        <f t="shared" si="42"/>
        <v>55.726399999999998</v>
      </c>
      <c r="N234" s="149">
        <f t="shared" si="43"/>
        <v>3.1899999999999977</v>
      </c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</row>
    <row r="235" spans="1:25" x14ac:dyDescent="0.25">
      <c r="A235" s="179" t="s">
        <v>80</v>
      </c>
      <c r="B235" s="125" t="str">
        <f t="shared" si="33"/>
        <v>06</v>
      </c>
      <c r="C235" s="61" t="str">
        <f t="shared" si="34"/>
        <v>G.I. HEMORRHAGE W/O CC/MCC</v>
      </c>
      <c r="D235" s="123">
        <f t="shared" si="35"/>
        <v>90</v>
      </c>
      <c r="E235" s="118" t="str">
        <f t="shared" si="36"/>
        <v>A</v>
      </c>
      <c r="F235" s="162" t="str">
        <f t="shared" si="37"/>
        <v>A</v>
      </c>
      <c r="G235" s="98"/>
      <c r="H235" s="180">
        <f t="shared" si="38"/>
        <v>0.69099999999999995</v>
      </c>
      <c r="I235" s="51">
        <f t="shared" si="39"/>
        <v>0.72640000000000005</v>
      </c>
      <c r="J235" s="164">
        <f t="shared" si="40"/>
        <v>5.1230101302460349E-2</v>
      </c>
      <c r="K235" s="98"/>
      <c r="L235" s="182">
        <f t="shared" si="41"/>
        <v>62.19</v>
      </c>
      <c r="M235" s="124">
        <f t="shared" si="42"/>
        <v>65.376000000000005</v>
      </c>
      <c r="N235" s="149">
        <f t="shared" si="43"/>
        <v>3.186000000000007</v>
      </c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</row>
    <row r="236" spans="1:25" x14ac:dyDescent="0.25">
      <c r="A236" s="172" t="s">
        <v>180</v>
      </c>
      <c r="B236" s="125" t="str">
        <f t="shared" si="33"/>
        <v>08</v>
      </c>
      <c r="C236" s="61" t="str">
        <f t="shared" si="34"/>
        <v>AMPUTATION FOR MUSCULOSKELETAL SYS &amp; CONN TISSUE DIS W/O CC/MCC</v>
      </c>
      <c r="D236" s="123">
        <f t="shared" si="35"/>
        <v>9</v>
      </c>
      <c r="E236" s="118" t="str">
        <f t="shared" si="36"/>
        <v>A</v>
      </c>
      <c r="F236" s="162" t="str">
        <f t="shared" si="37"/>
        <v>M</v>
      </c>
      <c r="G236" s="98"/>
      <c r="H236" s="180">
        <f t="shared" si="38"/>
        <v>1.3030999999999999</v>
      </c>
      <c r="I236" s="51">
        <f t="shared" si="39"/>
        <v>1.6484000000000001</v>
      </c>
      <c r="J236" s="164">
        <f t="shared" si="40"/>
        <v>0.2649835008825111</v>
      </c>
      <c r="K236" s="98"/>
      <c r="L236" s="182">
        <f t="shared" si="41"/>
        <v>11.7279</v>
      </c>
      <c r="M236" s="124">
        <f t="shared" si="42"/>
        <v>14.835600000000001</v>
      </c>
      <c r="N236" s="149">
        <f t="shared" si="43"/>
        <v>3.1077000000000012</v>
      </c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</row>
    <row r="237" spans="1:25" x14ac:dyDescent="0.25">
      <c r="A237" s="172" t="s">
        <v>549</v>
      </c>
      <c r="B237" s="125" t="str">
        <f t="shared" si="33"/>
        <v>11</v>
      </c>
      <c r="C237" s="61" t="str">
        <f t="shared" si="34"/>
        <v>TRANSURETHRAL PROCEDURES W/O CC/MCC</v>
      </c>
      <c r="D237" s="123">
        <f t="shared" si="35"/>
        <v>26</v>
      </c>
      <c r="E237" s="118" t="str">
        <f t="shared" si="36"/>
        <v>A</v>
      </c>
      <c r="F237" s="162" t="str">
        <f t="shared" si="37"/>
        <v>A</v>
      </c>
      <c r="G237" s="98"/>
      <c r="H237" s="180">
        <f t="shared" si="38"/>
        <v>1.0946</v>
      </c>
      <c r="I237" s="51">
        <f t="shared" si="39"/>
        <v>1.2134</v>
      </c>
      <c r="J237" s="164">
        <f t="shared" si="40"/>
        <v>0.1085327973689019</v>
      </c>
      <c r="K237" s="98"/>
      <c r="L237" s="182">
        <f t="shared" si="41"/>
        <v>28.459600000000002</v>
      </c>
      <c r="M237" s="124">
        <f t="shared" si="42"/>
        <v>31.548400000000001</v>
      </c>
      <c r="N237" s="149">
        <f t="shared" si="43"/>
        <v>3.0887999999999991</v>
      </c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</row>
    <row r="238" spans="1:25" x14ac:dyDescent="0.25">
      <c r="A238" s="174" t="s">
        <v>9</v>
      </c>
      <c r="B238" s="131" t="str">
        <f t="shared" si="33"/>
        <v>16</v>
      </c>
      <c r="C238" s="71" t="str">
        <f t="shared" si="34"/>
        <v>OTHER O.R. PROC OF THE BLOOD &amp; BLOOD FORMING ORGANS W CC</v>
      </c>
      <c r="D238" s="132">
        <f t="shared" si="35"/>
        <v>5</v>
      </c>
      <c r="E238" s="121" t="str">
        <f t="shared" si="36"/>
        <v>A</v>
      </c>
      <c r="F238" s="163" t="str">
        <f t="shared" si="37"/>
        <v>M</v>
      </c>
      <c r="G238" s="98"/>
      <c r="H238" s="181">
        <f t="shared" si="38"/>
        <v>1.8543000000000001</v>
      </c>
      <c r="I238" s="72">
        <f t="shared" si="39"/>
        <v>2.4670000000000001</v>
      </c>
      <c r="J238" s="165">
        <f t="shared" si="40"/>
        <v>0.33042118319581515</v>
      </c>
      <c r="K238" s="98"/>
      <c r="L238" s="183">
        <f t="shared" si="41"/>
        <v>9.2714999999999996</v>
      </c>
      <c r="M238" s="133">
        <f t="shared" si="42"/>
        <v>12.335000000000001</v>
      </c>
      <c r="N238" s="150">
        <f t="shared" si="43"/>
        <v>3.0635000000000012</v>
      </c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</row>
    <row r="239" spans="1:25" x14ac:dyDescent="0.25">
      <c r="A239" s="172" t="s">
        <v>10</v>
      </c>
      <c r="B239" s="125" t="str">
        <f t="shared" si="33"/>
        <v>16</v>
      </c>
      <c r="C239" s="61" t="str">
        <f t="shared" si="34"/>
        <v>OTHER O.R. PROC OF THE BLOOD &amp; BLOOD FORMING ORGANS W/O CC/MCC</v>
      </c>
      <c r="D239" s="123">
        <f t="shared" si="35"/>
        <v>7</v>
      </c>
      <c r="E239" s="118" t="str">
        <f t="shared" si="36"/>
        <v>M</v>
      </c>
      <c r="F239" s="162" t="str">
        <f t="shared" si="37"/>
        <v>M</v>
      </c>
      <c r="G239" s="98"/>
      <c r="H239" s="180">
        <f t="shared" si="38"/>
        <v>1.329</v>
      </c>
      <c r="I239" s="51">
        <f t="shared" si="39"/>
        <v>1.7628999999999999</v>
      </c>
      <c r="J239" s="164">
        <f t="shared" si="40"/>
        <v>0.32648607975921745</v>
      </c>
      <c r="K239" s="98"/>
      <c r="L239" s="182">
        <f t="shared" si="41"/>
        <v>9.302999999999999</v>
      </c>
      <c r="M239" s="124">
        <f t="shared" si="42"/>
        <v>12.340299999999999</v>
      </c>
      <c r="N239" s="149">
        <f t="shared" si="43"/>
        <v>3.0373000000000001</v>
      </c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</row>
    <row r="240" spans="1:25" x14ac:dyDescent="0.25">
      <c r="A240" s="172" t="s">
        <v>507</v>
      </c>
      <c r="B240" s="125" t="str">
        <f t="shared" si="33"/>
        <v>05</v>
      </c>
      <c r="C240" s="61" t="str">
        <f t="shared" si="34"/>
        <v>CIRCULATORY DISORDERS EXCEPT AMI, W CARD CATH W MCC</v>
      </c>
      <c r="D240" s="123">
        <f t="shared" si="35"/>
        <v>128</v>
      </c>
      <c r="E240" s="118" t="str">
        <f t="shared" si="36"/>
        <v>A</v>
      </c>
      <c r="F240" s="162" t="str">
        <f t="shared" si="37"/>
        <v>A</v>
      </c>
      <c r="G240" s="98"/>
      <c r="H240" s="180">
        <f t="shared" si="38"/>
        <v>2.1684999999999999</v>
      </c>
      <c r="I240" s="51">
        <f t="shared" si="39"/>
        <v>2.1915</v>
      </c>
      <c r="J240" s="164">
        <f t="shared" si="40"/>
        <v>1.0606409960802459E-2</v>
      </c>
      <c r="K240" s="98"/>
      <c r="L240" s="182">
        <f t="shared" si="41"/>
        <v>277.56799999999998</v>
      </c>
      <c r="M240" s="124">
        <f t="shared" si="42"/>
        <v>280.512</v>
      </c>
      <c r="N240" s="149">
        <f t="shared" si="43"/>
        <v>2.9440000000000168</v>
      </c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</row>
    <row r="241" spans="1:25" x14ac:dyDescent="0.25">
      <c r="A241" s="179" t="s">
        <v>733</v>
      </c>
      <c r="B241" s="125" t="str">
        <f t="shared" si="33"/>
        <v>21</v>
      </c>
      <c r="C241" s="61" t="str">
        <f t="shared" si="34"/>
        <v>COMPLICATIONS OF TREATMENT W/O CC/MCC</v>
      </c>
      <c r="D241" s="123">
        <f t="shared" si="35"/>
        <v>33</v>
      </c>
      <c r="E241" s="118" t="str">
        <f t="shared" si="36"/>
        <v>A</v>
      </c>
      <c r="F241" s="162" t="str">
        <f t="shared" si="37"/>
        <v>A</v>
      </c>
      <c r="G241" s="98"/>
      <c r="H241" s="180">
        <f t="shared" si="38"/>
        <v>0.66969999999999996</v>
      </c>
      <c r="I241" s="51">
        <f t="shared" si="39"/>
        <v>0.75849999999999995</v>
      </c>
      <c r="J241" s="164">
        <f t="shared" si="40"/>
        <v>0.13259668508287292</v>
      </c>
      <c r="K241" s="98"/>
      <c r="L241" s="182">
        <f t="shared" si="41"/>
        <v>22.100099999999998</v>
      </c>
      <c r="M241" s="124">
        <f t="shared" si="42"/>
        <v>25.0305</v>
      </c>
      <c r="N241" s="149">
        <f t="shared" si="43"/>
        <v>2.9304000000000023</v>
      </c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</row>
    <row r="242" spans="1:25" x14ac:dyDescent="0.25">
      <c r="A242" s="172" t="s">
        <v>389</v>
      </c>
      <c r="B242" s="125" t="str">
        <f t="shared" si="33"/>
        <v>02</v>
      </c>
      <c r="C242" s="61" t="str">
        <f t="shared" si="34"/>
        <v>NEUROLOGICAL EYE DISORDERS</v>
      </c>
      <c r="D242" s="123">
        <f t="shared" si="35"/>
        <v>27</v>
      </c>
      <c r="E242" s="118" t="str">
        <f t="shared" si="36"/>
        <v>A</v>
      </c>
      <c r="F242" s="162" t="str">
        <f t="shared" si="37"/>
        <v>A</v>
      </c>
      <c r="G242" s="98"/>
      <c r="H242" s="180">
        <f t="shared" si="38"/>
        <v>0.80769999999999997</v>
      </c>
      <c r="I242" s="51">
        <f t="shared" si="39"/>
        <v>0.91400000000000003</v>
      </c>
      <c r="J242" s="164">
        <f t="shared" si="40"/>
        <v>0.13160827039742487</v>
      </c>
      <c r="K242" s="98"/>
      <c r="L242" s="182">
        <f t="shared" si="41"/>
        <v>21.8079</v>
      </c>
      <c r="M242" s="124">
        <f t="shared" si="42"/>
        <v>24.678000000000001</v>
      </c>
      <c r="N242" s="149">
        <f t="shared" si="43"/>
        <v>2.8701000000000008</v>
      </c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</row>
    <row r="243" spans="1:25" x14ac:dyDescent="0.25">
      <c r="A243" s="174" t="s">
        <v>103</v>
      </c>
      <c r="B243" s="131" t="str">
        <f t="shared" si="33"/>
        <v>06</v>
      </c>
      <c r="C243" s="71" t="str">
        <f t="shared" si="34"/>
        <v>OTHER DIGESTIVE SYSTEM DIAGNOSES W/O CC/MCC</v>
      </c>
      <c r="D243" s="132">
        <f t="shared" si="35"/>
        <v>93</v>
      </c>
      <c r="E243" s="121" t="str">
        <f t="shared" si="36"/>
        <v>A</v>
      </c>
      <c r="F243" s="163" t="str">
        <f t="shared" si="37"/>
        <v>A</v>
      </c>
      <c r="G243" s="98"/>
      <c r="H243" s="181">
        <f t="shared" si="38"/>
        <v>0.78080000000000005</v>
      </c>
      <c r="I243" s="72">
        <f t="shared" si="39"/>
        <v>0.81089999999999995</v>
      </c>
      <c r="J243" s="165">
        <f t="shared" si="40"/>
        <v>3.8550204918032661E-2</v>
      </c>
      <c r="K243" s="98"/>
      <c r="L243" s="183">
        <f t="shared" si="41"/>
        <v>72.614400000000003</v>
      </c>
      <c r="M243" s="133">
        <f t="shared" si="42"/>
        <v>75.413699999999992</v>
      </c>
      <c r="N243" s="150">
        <f t="shared" si="43"/>
        <v>2.7992999999999881</v>
      </c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</row>
    <row r="244" spans="1:25" x14ac:dyDescent="0.25">
      <c r="A244" s="172" t="s">
        <v>620</v>
      </c>
      <c r="B244" s="125" t="str">
        <f t="shared" si="33"/>
        <v>13</v>
      </c>
      <c r="C244" s="61" t="str">
        <f t="shared" si="34"/>
        <v>INFECTIONS, FEMALE REPRODUCTIVE SYSTEM W/O CC/MCC</v>
      </c>
      <c r="D244" s="123">
        <f t="shared" si="35"/>
        <v>30</v>
      </c>
      <c r="E244" s="118" t="str">
        <f t="shared" si="36"/>
        <v>A</v>
      </c>
      <c r="F244" s="162" t="str">
        <f t="shared" si="37"/>
        <v>A</v>
      </c>
      <c r="G244" s="98"/>
      <c r="H244" s="180">
        <f t="shared" si="38"/>
        <v>0.61319999999999997</v>
      </c>
      <c r="I244" s="51">
        <f t="shared" si="39"/>
        <v>0.70640000000000003</v>
      </c>
      <c r="J244" s="164">
        <f t="shared" si="40"/>
        <v>0.15198956294846716</v>
      </c>
      <c r="K244" s="98"/>
      <c r="L244" s="182">
        <f t="shared" si="41"/>
        <v>18.396000000000001</v>
      </c>
      <c r="M244" s="124">
        <f t="shared" si="42"/>
        <v>21.192</v>
      </c>
      <c r="N244" s="149">
        <f t="shared" si="43"/>
        <v>2.7959999999999994</v>
      </c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</row>
    <row r="245" spans="1:25" x14ac:dyDescent="0.25">
      <c r="A245" s="172" t="s">
        <v>736</v>
      </c>
      <c r="B245" s="125" t="str">
        <f t="shared" si="33"/>
        <v>22</v>
      </c>
      <c r="C245" s="61" t="str">
        <f t="shared" si="34"/>
        <v>EXTENSIVE BURNS OR FULL THICKNESS BURNS W MV &gt;96 HRS W SKIN GRAFT</v>
      </c>
      <c r="D245" s="123">
        <f t="shared" si="35"/>
        <v>2</v>
      </c>
      <c r="E245" s="118" t="str">
        <f t="shared" si="36"/>
        <v>M</v>
      </c>
      <c r="F245" s="162" t="str">
        <f t="shared" si="37"/>
        <v>M</v>
      </c>
      <c r="G245" s="98"/>
      <c r="H245" s="180">
        <f t="shared" si="38"/>
        <v>20.3689</v>
      </c>
      <c r="I245" s="51">
        <f t="shared" si="39"/>
        <v>21.758800000000001</v>
      </c>
      <c r="J245" s="164">
        <f t="shared" si="40"/>
        <v>6.8236379971427064E-2</v>
      </c>
      <c r="K245" s="98"/>
      <c r="L245" s="182">
        <f t="shared" si="41"/>
        <v>40.7378</v>
      </c>
      <c r="M245" s="124">
        <f t="shared" si="42"/>
        <v>43.517600000000002</v>
      </c>
      <c r="N245" s="149">
        <f t="shared" si="43"/>
        <v>2.7798000000000016</v>
      </c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</row>
    <row r="246" spans="1:25" x14ac:dyDescent="0.25">
      <c r="A246" s="179" t="s">
        <v>690</v>
      </c>
      <c r="B246" s="125" t="str">
        <f t="shared" si="33"/>
        <v>18</v>
      </c>
      <c r="C246" s="61" t="str">
        <f t="shared" si="34"/>
        <v>POSTOPERATIVE OR POST-TRAUMATIC INFECTIONS W O.R. PROC W/O CC/MCC</v>
      </c>
      <c r="D246" s="123">
        <f t="shared" si="35"/>
        <v>21</v>
      </c>
      <c r="E246" s="118" t="str">
        <f t="shared" si="36"/>
        <v>A</v>
      </c>
      <c r="F246" s="162" t="str">
        <f t="shared" si="37"/>
        <v>A</v>
      </c>
      <c r="G246" s="98"/>
      <c r="H246" s="180">
        <f t="shared" si="38"/>
        <v>1.4517</v>
      </c>
      <c r="I246" s="51">
        <f t="shared" si="39"/>
        <v>1.5766</v>
      </c>
      <c r="J246" s="164">
        <f t="shared" si="40"/>
        <v>8.6037059998622309E-2</v>
      </c>
      <c r="K246" s="98"/>
      <c r="L246" s="182">
        <f t="shared" si="41"/>
        <v>30.485700000000001</v>
      </c>
      <c r="M246" s="124">
        <f t="shared" si="42"/>
        <v>33.108600000000003</v>
      </c>
      <c r="N246" s="149">
        <f t="shared" si="43"/>
        <v>2.6229000000000013</v>
      </c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</row>
    <row r="247" spans="1:25" x14ac:dyDescent="0.25">
      <c r="A247" s="172" t="s">
        <v>263</v>
      </c>
      <c r="B247" s="125" t="str">
        <f t="shared" ref="B247:B310" si="44">VLOOKUP($A247, Data_Tab, 2, FALSE)</f>
        <v>09</v>
      </c>
      <c r="C247" s="61" t="str">
        <f t="shared" ref="C247:C310" si="45">VLOOKUP($A247, DRG_Tab, 2, FALSE)</f>
        <v>TRAUMA TO THE SKIN, SUBCUT TISS &amp; BREAST W/O MCC</v>
      </c>
      <c r="D247" s="123">
        <f t="shared" ref="D247:D310" si="46">VLOOKUP($A247, DRG_Tab, 9, FALSE)</f>
        <v>80</v>
      </c>
      <c r="E247" s="118" t="str">
        <f t="shared" ref="E247:E310" si="47">IFERROR(VLOOKUP($A247, Previous_Update, 5, FALSE),"")</f>
        <v>A</v>
      </c>
      <c r="F247" s="162" t="str">
        <f t="shared" ref="F247:F310" si="48">VLOOKUP($A247, DRG_Tab, 18, FALSE)</f>
        <v>A</v>
      </c>
      <c r="G247" s="98"/>
      <c r="H247" s="180">
        <f t="shared" ref="H247:H310" si="49">IFERROR(VLOOKUP($A247, Previous_Update, 4, FALSE),"")</f>
        <v>0.85899999999999999</v>
      </c>
      <c r="I247" s="51">
        <f t="shared" ref="I247:I310" si="50">VLOOKUP($A247, DRG_Tab, 22, FALSE)</f>
        <v>0.89170000000000005</v>
      </c>
      <c r="J247" s="164">
        <f t="shared" ref="J247:J310" si="51">(I247 - H247) / H247</f>
        <v>3.8067520372526267E-2</v>
      </c>
      <c r="K247" s="98"/>
      <c r="L247" s="182">
        <f t="shared" ref="L247:L310" si="52">$D247 * H247</f>
        <v>68.72</v>
      </c>
      <c r="M247" s="124">
        <f t="shared" ref="M247:M310" si="53">$D247 * I247</f>
        <v>71.335999999999999</v>
      </c>
      <c r="N247" s="149">
        <f t="shared" ref="N247:N310" si="54">M247 - L247</f>
        <v>2.6159999999999997</v>
      </c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</row>
    <row r="248" spans="1:25" x14ac:dyDescent="0.25">
      <c r="A248" s="174" t="s">
        <v>324</v>
      </c>
      <c r="B248" s="131" t="str">
        <f t="shared" si="44"/>
        <v>11</v>
      </c>
      <c r="C248" s="71" t="str">
        <f t="shared" si="45"/>
        <v>OTHER KIDNEY &amp; URINARY TRACT DIAGNOSES W/O CC/MCC</v>
      </c>
      <c r="D248" s="132">
        <f t="shared" si="46"/>
        <v>36</v>
      </c>
      <c r="E248" s="121" t="str">
        <f t="shared" si="47"/>
        <v>A</v>
      </c>
      <c r="F248" s="163" t="str">
        <f t="shared" si="48"/>
        <v>A</v>
      </c>
      <c r="G248" s="98"/>
      <c r="H248" s="181">
        <f t="shared" si="49"/>
        <v>0.65669999999999995</v>
      </c>
      <c r="I248" s="72">
        <f t="shared" si="50"/>
        <v>0.72589999999999999</v>
      </c>
      <c r="J248" s="165">
        <f t="shared" si="51"/>
        <v>0.10537536165676877</v>
      </c>
      <c r="K248" s="98"/>
      <c r="L248" s="183">
        <f t="shared" si="52"/>
        <v>23.641199999999998</v>
      </c>
      <c r="M248" s="133">
        <f t="shared" si="53"/>
        <v>26.132400000000001</v>
      </c>
      <c r="N248" s="150">
        <f t="shared" si="54"/>
        <v>2.4912000000000027</v>
      </c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</row>
    <row r="249" spans="1:25" x14ac:dyDescent="0.25">
      <c r="A249" s="172" t="s">
        <v>750</v>
      </c>
      <c r="B249" s="125" t="str">
        <f t="shared" si="44"/>
        <v>23</v>
      </c>
      <c r="C249" s="61" t="str">
        <f t="shared" si="45"/>
        <v>SIGNS &amp; SYMPTOMS W MCC</v>
      </c>
      <c r="D249" s="123">
        <f t="shared" si="46"/>
        <v>51</v>
      </c>
      <c r="E249" s="118" t="str">
        <f t="shared" si="47"/>
        <v>A</v>
      </c>
      <c r="F249" s="162" t="str">
        <f t="shared" si="48"/>
        <v>A</v>
      </c>
      <c r="G249" s="98"/>
      <c r="H249" s="180">
        <f t="shared" si="49"/>
        <v>1.5592999999999999</v>
      </c>
      <c r="I249" s="51">
        <f t="shared" si="50"/>
        <v>1.6081000000000001</v>
      </c>
      <c r="J249" s="164">
        <f t="shared" si="51"/>
        <v>3.1296094401334046E-2</v>
      </c>
      <c r="K249" s="98"/>
      <c r="L249" s="182">
        <f t="shared" si="52"/>
        <v>79.524299999999997</v>
      </c>
      <c r="M249" s="124">
        <f t="shared" si="53"/>
        <v>82.013100000000009</v>
      </c>
      <c r="N249" s="149">
        <f t="shared" si="54"/>
        <v>2.4888000000000119</v>
      </c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</row>
    <row r="250" spans="1:25" x14ac:dyDescent="0.25">
      <c r="A250" s="173" t="s">
        <v>358</v>
      </c>
      <c r="B250" s="125" t="str">
        <f t="shared" si="44"/>
        <v>08</v>
      </c>
      <c r="C250" s="61" t="str">
        <f t="shared" si="45"/>
        <v>OTHER MUSCULOSKELETAL SYS &amp; CONNECTIVE TISSUE DIAGNOSES W/O CC/MCC</v>
      </c>
      <c r="D250" s="123">
        <f t="shared" si="46"/>
        <v>16</v>
      </c>
      <c r="E250" s="118" t="str">
        <f t="shared" si="47"/>
        <v>A</v>
      </c>
      <c r="F250" s="162" t="str">
        <f t="shared" si="48"/>
        <v>A</v>
      </c>
      <c r="G250" s="98"/>
      <c r="H250" s="180">
        <f t="shared" si="49"/>
        <v>0.61970000000000003</v>
      </c>
      <c r="I250" s="51">
        <f t="shared" si="50"/>
        <v>0.77480000000000004</v>
      </c>
      <c r="J250" s="164">
        <f t="shared" si="51"/>
        <v>0.25028239470711638</v>
      </c>
      <c r="K250" s="98"/>
      <c r="L250" s="182">
        <f t="shared" si="52"/>
        <v>9.9152000000000005</v>
      </c>
      <c r="M250" s="124">
        <f t="shared" si="53"/>
        <v>12.396800000000001</v>
      </c>
      <c r="N250" s="149">
        <f t="shared" si="54"/>
        <v>2.4816000000000003</v>
      </c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</row>
    <row r="251" spans="1:25" x14ac:dyDescent="0.25">
      <c r="A251" s="172" t="s">
        <v>285</v>
      </c>
      <c r="B251" s="125" t="str">
        <f t="shared" si="44"/>
        <v>10</v>
      </c>
      <c r="C251" s="61" t="str">
        <f t="shared" si="45"/>
        <v>DIABETES W/O CC/MCC</v>
      </c>
      <c r="D251" s="123">
        <f t="shared" si="46"/>
        <v>516</v>
      </c>
      <c r="E251" s="118" t="str">
        <f t="shared" si="47"/>
        <v>A</v>
      </c>
      <c r="F251" s="162" t="str">
        <f t="shared" si="48"/>
        <v>A</v>
      </c>
      <c r="G251" s="98"/>
      <c r="H251" s="180">
        <f t="shared" si="49"/>
        <v>0.62839999999999996</v>
      </c>
      <c r="I251" s="51">
        <f t="shared" si="50"/>
        <v>0.63300000000000001</v>
      </c>
      <c r="J251" s="164">
        <f t="shared" si="51"/>
        <v>7.3201782304265573E-3</v>
      </c>
      <c r="K251" s="98"/>
      <c r="L251" s="182">
        <f t="shared" si="52"/>
        <v>324.25439999999998</v>
      </c>
      <c r="M251" s="124">
        <f t="shared" si="53"/>
        <v>326.62799999999999</v>
      </c>
      <c r="N251" s="149">
        <f t="shared" si="54"/>
        <v>2.3736000000000104</v>
      </c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</row>
    <row r="252" spans="1:25" x14ac:dyDescent="0.25">
      <c r="A252" s="172" t="s">
        <v>145</v>
      </c>
      <c r="B252" s="125" t="str">
        <f t="shared" si="44"/>
        <v>07</v>
      </c>
      <c r="C252" s="61" t="str">
        <f t="shared" si="45"/>
        <v>DISORDERS OF THE BILIARY TRACT W/O CC/MCC</v>
      </c>
      <c r="D252" s="123">
        <f t="shared" si="46"/>
        <v>85</v>
      </c>
      <c r="E252" s="118" t="str">
        <f t="shared" si="47"/>
        <v>A</v>
      </c>
      <c r="F252" s="162" t="str">
        <f t="shared" si="48"/>
        <v>A</v>
      </c>
      <c r="G252" s="98"/>
      <c r="H252" s="180">
        <f t="shared" si="49"/>
        <v>0.86429999999999996</v>
      </c>
      <c r="I252" s="51">
        <f t="shared" si="50"/>
        <v>0.8921</v>
      </c>
      <c r="J252" s="164">
        <f t="shared" si="51"/>
        <v>3.2164757607312335E-2</v>
      </c>
      <c r="K252" s="98"/>
      <c r="L252" s="182">
        <f t="shared" si="52"/>
        <v>73.465499999999992</v>
      </c>
      <c r="M252" s="124">
        <f t="shared" si="53"/>
        <v>75.828500000000005</v>
      </c>
      <c r="N252" s="149">
        <f t="shared" si="54"/>
        <v>2.3630000000000138</v>
      </c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</row>
    <row r="253" spans="1:25" x14ac:dyDescent="0.25">
      <c r="A253" s="174" t="s">
        <v>640</v>
      </c>
      <c r="B253" s="131" t="str">
        <f t="shared" si="44"/>
        <v>15</v>
      </c>
      <c r="C253" s="71" t="str">
        <f t="shared" si="45"/>
        <v>NEONATES, DIED OR TRANSFERRED TO ANOTHER ACUTE CARE FACILITY</v>
      </c>
      <c r="D253" s="132">
        <f t="shared" si="46"/>
        <v>334</v>
      </c>
      <c r="E253" s="121" t="str">
        <f t="shared" si="47"/>
        <v>A</v>
      </c>
      <c r="F253" s="163" t="str">
        <f t="shared" si="48"/>
        <v>A</v>
      </c>
      <c r="G253" s="98"/>
      <c r="H253" s="181">
        <f t="shared" si="49"/>
        <v>0.19389999999999999</v>
      </c>
      <c r="I253" s="72">
        <f t="shared" si="50"/>
        <v>0.20080000000000001</v>
      </c>
      <c r="J253" s="165">
        <f t="shared" si="51"/>
        <v>3.5585353274884053E-2</v>
      </c>
      <c r="K253" s="98"/>
      <c r="L253" s="183">
        <f t="shared" si="52"/>
        <v>64.762599999999992</v>
      </c>
      <c r="M253" s="133">
        <f t="shared" si="53"/>
        <v>67.0672</v>
      </c>
      <c r="N253" s="150">
        <f t="shared" si="54"/>
        <v>2.3046000000000078</v>
      </c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</row>
    <row r="254" spans="1:25" x14ac:dyDescent="0.25">
      <c r="A254" s="172" t="s">
        <v>233</v>
      </c>
      <c r="B254" s="125" t="str">
        <f t="shared" si="44"/>
        <v>01</v>
      </c>
      <c r="C254" s="61" t="str">
        <f t="shared" si="45"/>
        <v>NONSPECIFIC CEREBROVASCULAR DISORDERS W/O CC/MCC</v>
      </c>
      <c r="D254" s="123">
        <f t="shared" si="46"/>
        <v>15</v>
      </c>
      <c r="E254" s="118" t="str">
        <f t="shared" si="47"/>
        <v>A</v>
      </c>
      <c r="F254" s="162" t="str">
        <f t="shared" si="48"/>
        <v>A</v>
      </c>
      <c r="G254" s="98"/>
      <c r="H254" s="180">
        <f t="shared" si="49"/>
        <v>0.79600000000000004</v>
      </c>
      <c r="I254" s="51">
        <f t="shared" si="50"/>
        <v>0.9486</v>
      </c>
      <c r="J254" s="164">
        <f t="shared" si="51"/>
        <v>0.19170854271356777</v>
      </c>
      <c r="K254" s="98"/>
      <c r="L254" s="182">
        <f t="shared" si="52"/>
        <v>11.940000000000001</v>
      </c>
      <c r="M254" s="124">
        <f t="shared" si="53"/>
        <v>14.228999999999999</v>
      </c>
      <c r="N254" s="149">
        <f t="shared" si="54"/>
        <v>2.2889999999999979</v>
      </c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</row>
    <row r="255" spans="1:25" x14ac:dyDescent="0.25">
      <c r="A255" s="172" t="s">
        <v>539</v>
      </c>
      <c r="B255" s="125" t="str">
        <f t="shared" si="44"/>
        <v>11</v>
      </c>
      <c r="C255" s="61" t="str">
        <f t="shared" si="45"/>
        <v>KIDNEY &amp; URETER PROCEDURES FOR NON-NEOPLASM W CC</v>
      </c>
      <c r="D255" s="123">
        <f t="shared" si="46"/>
        <v>86</v>
      </c>
      <c r="E255" s="118" t="str">
        <f t="shared" si="47"/>
        <v>A</v>
      </c>
      <c r="F255" s="162" t="str">
        <f t="shared" si="48"/>
        <v>AP</v>
      </c>
      <c r="G255" s="98"/>
      <c r="H255" s="180">
        <f t="shared" si="49"/>
        <v>2.2837999999999998</v>
      </c>
      <c r="I255" s="51">
        <f t="shared" si="50"/>
        <v>2.3094999999999999</v>
      </c>
      <c r="J255" s="164">
        <f t="shared" si="51"/>
        <v>1.1253174533671976E-2</v>
      </c>
      <c r="K255" s="98"/>
      <c r="L255" s="182">
        <f t="shared" si="52"/>
        <v>196.40679999999998</v>
      </c>
      <c r="M255" s="124">
        <f t="shared" si="53"/>
        <v>198.61699999999999</v>
      </c>
      <c r="N255" s="149">
        <f t="shared" si="54"/>
        <v>2.2102000000000146</v>
      </c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</row>
    <row r="256" spans="1:25" x14ac:dyDescent="0.25">
      <c r="A256" s="172" t="s">
        <v>346</v>
      </c>
      <c r="B256" s="125" t="str">
        <f t="shared" si="44"/>
        <v>13</v>
      </c>
      <c r="C256" s="61" t="str">
        <f t="shared" si="45"/>
        <v>PELVIC EVISCERATION, RAD HYSTERECTOMY &amp; RAD VULVECTOMY W CC/MCC</v>
      </c>
      <c r="D256" s="123">
        <f t="shared" si="46"/>
        <v>14</v>
      </c>
      <c r="E256" s="118" t="str">
        <f t="shared" si="47"/>
        <v>A</v>
      </c>
      <c r="F256" s="162" t="str">
        <f t="shared" si="48"/>
        <v>A</v>
      </c>
      <c r="G256" s="98"/>
      <c r="H256" s="180">
        <f t="shared" si="49"/>
        <v>2.3233999999999999</v>
      </c>
      <c r="I256" s="51">
        <f t="shared" si="50"/>
        <v>2.4792999999999998</v>
      </c>
      <c r="J256" s="164">
        <f t="shared" si="51"/>
        <v>6.7099939743479359E-2</v>
      </c>
      <c r="K256" s="98"/>
      <c r="L256" s="182">
        <f t="shared" si="52"/>
        <v>32.5276</v>
      </c>
      <c r="M256" s="124">
        <f t="shared" si="53"/>
        <v>34.7102</v>
      </c>
      <c r="N256" s="149">
        <f t="shared" si="54"/>
        <v>2.1826000000000008</v>
      </c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</row>
    <row r="257" spans="1:25" x14ac:dyDescent="0.25">
      <c r="A257" s="173" t="s">
        <v>867</v>
      </c>
      <c r="B257" s="125" t="str">
        <f t="shared" si="44"/>
        <v>08</v>
      </c>
      <c r="C257" s="61" t="str">
        <f t="shared" si="45"/>
        <v>LOCAL EXCISION &amp; REMOVAL INT FIX DEVICES EXC HIP &amp; FEMUR W MCC</v>
      </c>
      <c r="D257" s="123">
        <f t="shared" si="46"/>
        <v>3</v>
      </c>
      <c r="E257" s="118" t="str">
        <f t="shared" si="47"/>
        <v>A</v>
      </c>
      <c r="F257" s="162" t="str">
        <f t="shared" si="48"/>
        <v>M</v>
      </c>
      <c r="G257" s="98"/>
      <c r="H257" s="180">
        <f t="shared" si="49"/>
        <v>4.2408999999999999</v>
      </c>
      <c r="I257" s="51">
        <f t="shared" si="50"/>
        <v>4.96</v>
      </c>
      <c r="J257" s="164">
        <f t="shared" si="51"/>
        <v>0.16956306444386807</v>
      </c>
      <c r="K257" s="98"/>
      <c r="L257" s="182">
        <f t="shared" si="52"/>
        <v>12.7227</v>
      </c>
      <c r="M257" s="124">
        <f t="shared" si="53"/>
        <v>14.879999999999999</v>
      </c>
      <c r="N257" s="149">
        <f t="shared" si="54"/>
        <v>2.1572999999999993</v>
      </c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</row>
    <row r="258" spans="1:25" x14ac:dyDescent="0.25">
      <c r="A258" s="174" t="s">
        <v>375</v>
      </c>
      <c r="B258" s="131" t="str">
        <f t="shared" si="44"/>
        <v>01</v>
      </c>
      <c r="C258" s="71" t="str">
        <f t="shared" si="45"/>
        <v>SEIZURES W MCC</v>
      </c>
      <c r="D258" s="132">
        <f t="shared" si="46"/>
        <v>244</v>
      </c>
      <c r="E258" s="121" t="str">
        <f t="shared" si="47"/>
        <v>A</v>
      </c>
      <c r="F258" s="163" t="str">
        <f t="shared" si="48"/>
        <v>A</v>
      </c>
      <c r="G258" s="98"/>
      <c r="H258" s="181">
        <f t="shared" si="49"/>
        <v>1.3319000000000001</v>
      </c>
      <c r="I258" s="72">
        <f t="shared" si="50"/>
        <v>1.3403</v>
      </c>
      <c r="J258" s="165">
        <f t="shared" si="51"/>
        <v>6.3067797882723643E-3</v>
      </c>
      <c r="K258" s="98"/>
      <c r="L258" s="183">
        <f t="shared" si="52"/>
        <v>324.98360000000002</v>
      </c>
      <c r="M258" s="133">
        <f t="shared" si="53"/>
        <v>327.03320000000002</v>
      </c>
      <c r="N258" s="150">
        <f t="shared" si="54"/>
        <v>2.0495999999999981</v>
      </c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</row>
    <row r="259" spans="1:25" x14ac:dyDescent="0.25">
      <c r="A259" s="172" t="s">
        <v>528</v>
      </c>
      <c r="B259" s="125" t="str">
        <f t="shared" si="44"/>
        <v>05</v>
      </c>
      <c r="C259" s="61" t="str">
        <f t="shared" si="45"/>
        <v>CARDIAC CONGENITAL &amp; VALVULAR DISORDERS W MCC</v>
      </c>
      <c r="D259" s="123">
        <f t="shared" si="46"/>
        <v>15</v>
      </c>
      <c r="E259" s="118" t="str">
        <f t="shared" si="47"/>
        <v>M</v>
      </c>
      <c r="F259" s="162" t="str">
        <f t="shared" si="48"/>
        <v>A</v>
      </c>
      <c r="G259" s="98"/>
      <c r="H259" s="180">
        <f t="shared" si="49"/>
        <v>2.1453000000000002</v>
      </c>
      <c r="I259" s="51">
        <f t="shared" si="50"/>
        <v>2.2806000000000002</v>
      </c>
      <c r="J259" s="164">
        <f t="shared" si="51"/>
        <v>6.3068102363305817E-2</v>
      </c>
      <c r="K259" s="98"/>
      <c r="L259" s="182">
        <f t="shared" si="52"/>
        <v>32.179500000000004</v>
      </c>
      <c r="M259" s="124">
        <f t="shared" si="53"/>
        <v>34.209000000000003</v>
      </c>
      <c r="N259" s="149">
        <f t="shared" si="54"/>
        <v>2.0294999999999987</v>
      </c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</row>
    <row r="260" spans="1:25" x14ac:dyDescent="0.25">
      <c r="A260" s="172" t="s">
        <v>848</v>
      </c>
      <c r="B260" s="125" t="str">
        <f t="shared" si="44"/>
        <v>06</v>
      </c>
      <c r="C260" s="61" t="str">
        <f t="shared" si="45"/>
        <v>MAJOR SMALL &amp; LARGE BOWEL PROCEDURES W/O CC/MCC</v>
      </c>
      <c r="D260" s="123">
        <f t="shared" si="46"/>
        <v>217</v>
      </c>
      <c r="E260" s="118" t="str">
        <f t="shared" si="47"/>
        <v>A</v>
      </c>
      <c r="F260" s="162" t="str">
        <f t="shared" si="48"/>
        <v>A</v>
      </c>
      <c r="G260" s="98"/>
      <c r="H260" s="180">
        <f t="shared" si="49"/>
        <v>2.1747999999999998</v>
      </c>
      <c r="I260" s="51">
        <f t="shared" si="50"/>
        <v>2.1840000000000002</v>
      </c>
      <c r="J260" s="164">
        <f t="shared" si="51"/>
        <v>4.2302740481884862E-3</v>
      </c>
      <c r="K260" s="98"/>
      <c r="L260" s="182">
        <f t="shared" si="52"/>
        <v>471.93159999999995</v>
      </c>
      <c r="M260" s="124">
        <f t="shared" si="53"/>
        <v>473.92800000000005</v>
      </c>
      <c r="N260" s="149">
        <f t="shared" si="54"/>
        <v>1.9964000000001079</v>
      </c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</row>
    <row r="261" spans="1:25" x14ac:dyDescent="0.25">
      <c r="A261" s="172" t="s">
        <v>268</v>
      </c>
      <c r="B261" s="125" t="str">
        <f t="shared" si="44"/>
        <v>10</v>
      </c>
      <c r="C261" s="61" t="str">
        <f t="shared" si="45"/>
        <v>AMPUTAT OF LOWER LIMB FOR ENDOCRINE,NUTRIT,&amp; METABOL DIS W MCC</v>
      </c>
      <c r="D261" s="123">
        <f t="shared" si="46"/>
        <v>18</v>
      </c>
      <c r="E261" s="118" t="str">
        <f t="shared" si="47"/>
        <v>A</v>
      </c>
      <c r="F261" s="162" t="str">
        <f t="shared" si="48"/>
        <v>A</v>
      </c>
      <c r="G261" s="98"/>
      <c r="H261" s="180">
        <f t="shared" si="49"/>
        <v>3.5232000000000001</v>
      </c>
      <c r="I261" s="51">
        <f t="shared" si="50"/>
        <v>3.6328999999999998</v>
      </c>
      <c r="J261" s="164">
        <f t="shared" si="51"/>
        <v>3.1136466848319621E-2</v>
      </c>
      <c r="K261" s="98"/>
      <c r="L261" s="182">
        <f t="shared" si="52"/>
        <v>63.4176</v>
      </c>
      <c r="M261" s="124">
        <f t="shared" si="53"/>
        <v>65.392200000000003</v>
      </c>
      <c r="N261" s="149">
        <f t="shared" si="54"/>
        <v>1.9746000000000024</v>
      </c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</row>
    <row r="262" spans="1:25" x14ac:dyDescent="0.25">
      <c r="A262" s="172" t="s">
        <v>291</v>
      </c>
      <c r="B262" s="125" t="str">
        <f t="shared" si="44"/>
        <v>10</v>
      </c>
      <c r="C262" s="61" t="str">
        <f t="shared" si="45"/>
        <v>ENDOCRINE DISORDERS W/O CC/MCC</v>
      </c>
      <c r="D262" s="123">
        <f t="shared" si="46"/>
        <v>28</v>
      </c>
      <c r="E262" s="118" t="str">
        <f t="shared" si="47"/>
        <v>A</v>
      </c>
      <c r="F262" s="162" t="str">
        <f t="shared" si="48"/>
        <v>A</v>
      </c>
      <c r="G262" s="98"/>
      <c r="H262" s="180">
        <f t="shared" si="49"/>
        <v>0.54810000000000003</v>
      </c>
      <c r="I262" s="51">
        <f t="shared" si="50"/>
        <v>0.6169</v>
      </c>
      <c r="J262" s="164">
        <f t="shared" si="51"/>
        <v>0.12552453931764271</v>
      </c>
      <c r="K262" s="98"/>
      <c r="L262" s="182">
        <f t="shared" si="52"/>
        <v>15.346800000000002</v>
      </c>
      <c r="M262" s="124">
        <f t="shared" si="53"/>
        <v>17.273199999999999</v>
      </c>
      <c r="N262" s="149">
        <f t="shared" si="54"/>
        <v>1.9263999999999974</v>
      </c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</row>
    <row r="263" spans="1:25" x14ac:dyDescent="0.25">
      <c r="A263" s="174" t="s">
        <v>353</v>
      </c>
      <c r="B263" s="131" t="str">
        <f t="shared" si="44"/>
        <v>08</v>
      </c>
      <c r="C263" s="71" t="str">
        <f t="shared" si="45"/>
        <v>AFTERCARE, MUSCULOSKELETAL SYSTEM &amp; CONNECTIVE TISSUE W/O CC/MCC</v>
      </c>
      <c r="D263" s="132">
        <f t="shared" si="46"/>
        <v>17</v>
      </c>
      <c r="E263" s="121" t="str">
        <f t="shared" si="47"/>
        <v>A</v>
      </c>
      <c r="F263" s="163" t="str">
        <f t="shared" si="48"/>
        <v>A</v>
      </c>
      <c r="G263" s="98"/>
      <c r="H263" s="181">
        <f t="shared" si="49"/>
        <v>0.66869999999999996</v>
      </c>
      <c r="I263" s="72">
        <f t="shared" si="50"/>
        <v>0.78169999999999995</v>
      </c>
      <c r="J263" s="165">
        <f t="shared" si="51"/>
        <v>0.16898459697921339</v>
      </c>
      <c r="K263" s="98"/>
      <c r="L263" s="183">
        <f t="shared" si="52"/>
        <v>11.367899999999999</v>
      </c>
      <c r="M263" s="133">
        <f t="shared" si="53"/>
        <v>13.2889</v>
      </c>
      <c r="N263" s="150">
        <f t="shared" si="54"/>
        <v>1.9210000000000012</v>
      </c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</row>
    <row r="264" spans="1:25" x14ac:dyDescent="0.25">
      <c r="A264" s="172" t="s">
        <v>326</v>
      </c>
      <c r="B264" s="125" t="str">
        <f t="shared" si="44"/>
        <v>12</v>
      </c>
      <c r="C264" s="61" t="str">
        <f t="shared" si="45"/>
        <v>MAJOR MALE PELVIC PROCEDURES W/O CC/MCC</v>
      </c>
      <c r="D264" s="123">
        <f t="shared" si="46"/>
        <v>40</v>
      </c>
      <c r="E264" s="118" t="str">
        <f t="shared" si="47"/>
        <v>A</v>
      </c>
      <c r="F264" s="162" t="str">
        <f t="shared" si="48"/>
        <v>A</v>
      </c>
      <c r="G264" s="98"/>
      <c r="H264" s="180">
        <f t="shared" si="49"/>
        <v>2.0150000000000001</v>
      </c>
      <c r="I264" s="51">
        <f t="shared" si="50"/>
        <v>2.0628000000000002</v>
      </c>
      <c r="J264" s="164">
        <f t="shared" si="51"/>
        <v>2.372208436724569E-2</v>
      </c>
      <c r="K264" s="98"/>
      <c r="L264" s="182">
        <f t="shared" si="52"/>
        <v>80.600000000000009</v>
      </c>
      <c r="M264" s="124">
        <f t="shared" si="53"/>
        <v>82.512</v>
      </c>
      <c r="N264" s="149">
        <f t="shared" si="54"/>
        <v>1.9119999999999919</v>
      </c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</row>
    <row r="265" spans="1:25" x14ac:dyDescent="0.25">
      <c r="A265" s="172" t="s">
        <v>500</v>
      </c>
      <c r="B265" s="125" t="str">
        <f t="shared" si="44"/>
        <v>09</v>
      </c>
      <c r="C265" s="61" t="str">
        <f t="shared" si="45"/>
        <v>MAJOR SKIN DISORDERS W MCC</v>
      </c>
      <c r="D265" s="123">
        <f t="shared" si="46"/>
        <v>1</v>
      </c>
      <c r="E265" s="118" t="str">
        <f t="shared" si="47"/>
        <v>M</v>
      </c>
      <c r="F265" s="162" t="str">
        <f t="shared" si="48"/>
        <v>M</v>
      </c>
      <c r="G265" s="98"/>
      <c r="H265" s="180">
        <f t="shared" si="49"/>
        <v>0.96619999999999995</v>
      </c>
      <c r="I265" s="51">
        <f t="shared" si="50"/>
        <v>2.8462999999999998</v>
      </c>
      <c r="J265" s="164">
        <f t="shared" si="51"/>
        <v>1.9458704202028565</v>
      </c>
      <c r="K265" s="98"/>
      <c r="L265" s="182">
        <f t="shared" si="52"/>
        <v>0.96619999999999995</v>
      </c>
      <c r="M265" s="124">
        <f t="shared" si="53"/>
        <v>2.8462999999999998</v>
      </c>
      <c r="N265" s="149">
        <f t="shared" si="54"/>
        <v>1.8800999999999999</v>
      </c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</row>
    <row r="266" spans="1:25" x14ac:dyDescent="0.25">
      <c r="A266" s="172" t="s">
        <v>427</v>
      </c>
      <c r="B266" s="125" t="str">
        <f t="shared" si="44"/>
        <v>04</v>
      </c>
      <c r="C266" s="61" t="str">
        <f t="shared" si="45"/>
        <v>RESPIRATORY INFECTIONS &amp; INFLAMMATIONS W MCC</v>
      </c>
      <c r="D266" s="123">
        <f t="shared" si="46"/>
        <v>203</v>
      </c>
      <c r="E266" s="118" t="str">
        <f t="shared" si="47"/>
        <v>A</v>
      </c>
      <c r="F266" s="162" t="str">
        <f t="shared" si="48"/>
        <v>A</v>
      </c>
      <c r="G266" s="98"/>
      <c r="H266" s="180">
        <f t="shared" si="49"/>
        <v>2.1713</v>
      </c>
      <c r="I266" s="51">
        <f t="shared" si="50"/>
        <v>2.1802000000000001</v>
      </c>
      <c r="J266" s="164">
        <f t="shared" si="51"/>
        <v>4.098926910146055E-3</v>
      </c>
      <c r="K266" s="98"/>
      <c r="L266" s="182">
        <f t="shared" si="52"/>
        <v>440.77390000000003</v>
      </c>
      <c r="M266" s="124">
        <f t="shared" si="53"/>
        <v>442.5806</v>
      </c>
      <c r="N266" s="149">
        <f t="shared" si="54"/>
        <v>1.806699999999978</v>
      </c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</row>
    <row r="267" spans="1:25" x14ac:dyDescent="0.25">
      <c r="A267" s="172" t="s">
        <v>790</v>
      </c>
      <c r="B267" s="125" t="str">
        <f t="shared" si="44"/>
        <v>05</v>
      </c>
      <c r="C267" s="61" t="str">
        <f t="shared" si="45"/>
        <v>UPPER LIMB &amp; TOE AMPUTATION FOR CIRC SYSTEM DISORDERS W/O CC/MCC</v>
      </c>
      <c r="D267" s="123">
        <f t="shared" si="46"/>
        <v>4</v>
      </c>
      <c r="E267" s="118" t="str">
        <f t="shared" si="47"/>
        <v>M</v>
      </c>
      <c r="F267" s="162" t="str">
        <f t="shared" si="48"/>
        <v>M</v>
      </c>
      <c r="G267" s="98"/>
      <c r="H267" s="180">
        <f t="shared" si="49"/>
        <v>1.1733</v>
      </c>
      <c r="I267" s="51">
        <f t="shared" si="50"/>
        <v>1.6132</v>
      </c>
      <c r="J267" s="164">
        <f t="shared" si="51"/>
        <v>0.37492542401772772</v>
      </c>
      <c r="K267" s="98"/>
      <c r="L267" s="182">
        <f t="shared" si="52"/>
        <v>4.6932</v>
      </c>
      <c r="M267" s="124">
        <f t="shared" si="53"/>
        <v>6.4527999999999999</v>
      </c>
      <c r="N267" s="149">
        <f t="shared" si="54"/>
        <v>1.7595999999999998</v>
      </c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</row>
    <row r="268" spans="1:25" x14ac:dyDescent="0.25">
      <c r="A268" s="174" t="s">
        <v>585</v>
      </c>
      <c r="B268" s="131" t="str">
        <f t="shared" si="44"/>
        <v>06</v>
      </c>
      <c r="C268" s="71" t="str">
        <f t="shared" si="45"/>
        <v>HERNIA PROCEDURES EXCEPT INGUINAL &amp; FEMORAL W CC</v>
      </c>
      <c r="D268" s="132">
        <f t="shared" si="46"/>
        <v>69</v>
      </c>
      <c r="E268" s="121" t="str">
        <f t="shared" si="47"/>
        <v>A</v>
      </c>
      <c r="F268" s="163" t="str">
        <f t="shared" si="48"/>
        <v>A</v>
      </c>
      <c r="G268" s="98"/>
      <c r="H268" s="181">
        <f t="shared" si="49"/>
        <v>1.8069</v>
      </c>
      <c r="I268" s="72">
        <f t="shared" si="50"/>
        <v>1.8311999999999999</v>
      </c>
      <c r="J268" s="165">
        <f t="shared" si="51"/>
        <v>1.3448447617466372E-2</v>
      </c>
      <c r="K268" s="98"/>
      <c r="L268" s="183">
        <f t="shared" si="52"/>
        <v>124.67609999999999</v>
      </c>
      <c r="M268" s="133">
        <f t="shared" si="53"/>
        <v>126.3528</v>
      </c>
      <c r="N268" s="150">
        <f t="shared" si="54"/>
        <v>1.676700000000011</v>
      </c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</row>
    <row r="269" spans="1:25" x14ac:dyDescent="0.25">
      <c r="A269" s="172" t="s">
        <v>621</v>
      </c>
      <c r="B269" s="125" t="str">
        <f t="shared" si="44"/>
        <v>13</v>
      </c>
      <c r="C269" s="61" t="str">
        <f t="shared" si="45"/>
        <v>MENSTRUAL &amp; OTHER FEMALE REPRODUCTIVE SYSTEM DISORDERS W CC/MCC</v>
      </c>
      <c r="D269" s="123">
        <f t="shared" si="46"/>
        <v>19</v>
      </c>
      <c r="E269" s="118" t="str">
        <f t="shared" si="47"/>
        <v>A</v>
      </c>
      <c r="F269" s="162" t="str">
        <f t="shared" si="48"/>
        <v>AP</v>
      </c>
      <c r="G269" s="98"/>
      <c r="H269" s="180">
        <f t="shared" si="49"/>
        <v>0.85329999999999995</v>
      </c>
      <c r="I269" s="51">
        <f t="shared" si="50"/>
        <v>0.9415</v>
      </c>
      <c r="J269" s="164">
        <f t="shared" si="51"/>
        <v>0.10336341263330606</v>
      </c>
      <c r="K269" s="98"/>
      <c r="L269" s="182">
        <f t="shared" si="52"/>
        <v>16.212699999999998</v>
      </c>
      <c r="M269" s="124">
        <f t="shared" si="53"/>
        <v>17.888500000000001</v>
      </c>
      <c r="N269" s="149">
        <f t="shared" si="54"/>
        <v>1.6758000000000024</v>
      </c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</row>
    <row r="270" spans="1:25" x14ac:dyDescent="0.25">
      <c r="A270" s="172" t="s">
        <v>871</v>
      </c>
      <c r="B270" s="125" t="str">
        <f t="shared" si="44"/>
        <v>08</v>
      </c>
      <c r="C270" s="61" t="str">
        <f t="shared" si="45"/>
        <v>LOCAL EXCISION &amp; REMOVAL INT FIX DEVICES OF HIP &amp; FEMUR W CC/MCC</v>
      </c>
      <c r="D270" s="123">
        <f t="shared" si="46"/>
        <v>11</v>
      </c>
      <c r="E270" s="118" t="str">
        <f t="shared" si="47"/>
        <v>A</v>
      </c>
      <c r="F270" s="162" t="str">
        <f t="shared" si="48"/>
        <v>A</v>
      </c>
      <c r="G270" s="98"/>
      <c r="H270" s="180">
        <f t="shared" si="49"/>
        <v>3.5918000000000001</v>
      </c>
      <c r="I270" s="51">
        <f t="shared" si="50"/>
        <v>3.74</v>
      </c>
      <c r="J270" s="164">
        <f t="shared" si="51"/>
        <v>4.1260649256640157E-2</v>
      </c>
      <c r="K270" s="98"/>
      <c r="L270" s="182">
        <f t="shared" si="52"/>
        <v>39.509799999999998</v>
      </c>
      <c r="M270" s="124">
        <f t="shared" si="53"/>
        <v>41.14</v>
      </c>
      <c r="N270" s="149">
        <f t="shared" si="54"/>
        <v>1.6302000000000021</v>
      </c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</row>
    <row r="271" spans="1:25" x14ac:dyDescent="0.25">
      <c r="A271" s="172" t="s">
        <v>1558</v>
      </c>
      <c r="B271" s="125" t="str">
        <f t="shared" si="44"/>
        <v>09</v>
      </c>
      <c r="C271" s="61" t="str">
        <f t="shared" si="45"/>
        <v>SKIN DEBRIDEMENT W MCC</v>
      </c>
      <c r="D271" s="123">
        <f t="shared" si="46"/>
        <v>32</v>
      </c>
      <c r="E271" s="118" t="str">
        <f t="shared" si="47"/>
        <v>A</v>
      </c>
      <c r="F271" s="162" t="str">
        <f t="shared" si="48"/>
        <v>A</v>
      </c>
      <c r="G271" s="98"/>
      <c r="H271" s="180">
        <f t="shared" si="49"/>
        <v>2.1760999999999999</v>
      </c>
      <c r="I271" s="51">
        <f t="shared" si="50"/>
        <v>2.2252999999999998</v>
      </c>
      <c r="J271" s="164">
        <f t="shared" si="51"/>
        <v>2.2609255089380043E-2</v>
      </c>
      <c r="K271" s="98"/>
      <c r="L271" s="182">
        <f t="shared" si="52"/>
        <v>69.635199999999998</v>
      </c>
      <c r="M271" s="124">
        <f t="shared" si="53"/>
        <v>71.209599999999995</v>
      </c>
      <c r="N271" s="149">
        <f t="shared" si="54"/>
        <v>1.5743999999999971</v>
      </c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</row>
    <row r="272" spans="1:25" x14ac:dyDescent="0.25">
      <c r="A272" s="172" t="s">
        <v>753</v>
      </c>
      <c r="B272" s="125" t="str">
        <f t="shared" si="44"/>
        <v>23</v>
      </c>
      <c r="C272" s="61" t="str">
        <f t="shared" si="45"/>
        <v>AFTERCARE W/O CC/MCC</v>
      </c>
      <c r="D272" s="123">
        <f t="shared" si="46"/>
        <v>4</v>
      </c>
      <c r="E272" s="118" t="str">
        <f t="shared" si="47"/>
        <v>M</v>
      </c>
      <c r="F272" s="162" t="str">
        <f t="shared" si="48"/>
        <v>M</v>
      </c>
      <c r="G272" s="98"/>
      <c r="H272" s="180">
        <f t="shared" si="49"/>
        <v>0.68089999999999995</v>
      </c>
      <c r="I272" s="51">
        <f t="shared" si="50"/>
        <v>1.0669999999999999</v>
      </c>
      <c r="J272" s="164">
        <f t="shared" si="51"/>
        <v>0.56704361873990305</v>
      </c>
      <c r="K272" s="98"/>
      <c r="L272" s="182">
        <f t="shared" si="52"/>
        <v>2.7235999999999998</v>
      </c>
      <c r="M272" s="124">
        <f t="shared" si="53"/>
        <v>4.2679999999999998</v>
      </c>
      <c r="N272" s="149">
        <f t="shared" si="54"/>
        <v>1.5444</v>
      </c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</row>
    <row r="273" spans="1:25" x14ac:dyDescent="0.25">
      <c r="A273" s="174" t="s">
        <v>136</v>
      </c>
      <c r="B273" s="131" t="str">
        <f t="shared" si="44"/>
        <v>07</v>
      </c>
      <c r="C273" s="71" t="str">
        <f t="shared" si="45"/>
        <v>MALIGNANCY OF HEPATOBILIARY SYSTEM OR PANCREAS W/O CC/MCC</v>
      </c>
      <c r="D273" s="132">
        <f t="shared" si="46"/>
        <v>5</v>
      </c>
      <c r="E273" s="121" t="str">
        <f t="shared" si="47"/>
        <v>M</v>
      </c>
      <c r="F273" s="163" t="str">
        <f t="shared" si="48"/>
        <v>M</v>
      </c>
      <c r="G273" s="98"/>
      <c r="H273" s="181">
        <f t="shared" si="49"/>
        <v>0.94510000000000005</v>
      </c>
      <c r="I273" s="72">
        <f t="shared" si="50"/>
        <v>1.2403999999999999</v>
      </c>
      <c r="J273" s="165">
        <f t="shared" si="51"/>
        <v>0.31245370860226418</v>
      </c>
      <c r="K273" s="98"/>
      <c r="L273" s="183">
        <f t="shared" si="52"/>
        <v>4.7255000000000003</v>
      </c>
      <c r="M273" s="133">
        <f t="shared" si="53"/>
        <v>6.202</v>
      </c>
      <c r="N273" s="150">
        <f t="shared" si="54"/>
        <v>1.4764999999999997</v>
      </c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</row>
    <row r="274" spans="1:25" x14ac:dyDescent="0.25">
      <c r="A274" s="172" t="s">
        <v>281</v>
      </c>
      <c r="B274" s="125" t="str">
        <f t="shared" si="44"/>
        <v>10</v>
      </c>
      <c r="C274" s="61" t="str">
        <f t="shared" si="45"/>
        <v>OTHER ENDOCRINE, NUTRIT &amp; METAB O.R. PROC W CC</v>
      </c>
      <c r="D274" s="123">
        <f t="shared" si="46"/>
        <v>45</v>
      </c>
      <c r="E274" s="118" t="str">
        <f t="shared" si="47"/>
        <v>A</v>
      </c>
      <c r="F274" s="162" t="str">
        <f t="shared" si="48"/>
        <v>AP</v>
      </c>
      <c r="G274" s="98"/>
      <c r="H274" s="180">
        <f t="shared" si="49"/>
        <v>2.0703</v>
      </c>
      <c r="I274" s="51">
        <f t="shared" si="50"/>
        <v>2.1025</v>
      </c>
      <c r="J274" s="164">
        <f t="shared" si="51"/>
        <v>1.5553301453895574E-2</v>
      </c>
      <c r="K274" s="98"/>
      <c r="L274" s="182">
        <f t="shared" si="52"/>
        <v>93.163499999999999</v>
      </c>
      <c r="M274" s="124">
        <f t="shared" si="53"/>
        <v>94.612499999999997</v>
      </c>
      <c r="N274" s="149">
        <f t="shared" si="54"/>
        <v>1.4489999999999981</v>
      </c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</row>
    <row r="275" spans="1:25" x14ac:dyDescent="0.25">
      <c r="A275" s="172" t="s">
        <v>262</v>
      </c>
      <c r="B275" s="125" t="str">
        <f t="shared" si="44"/>
        <v>09</v>
      </c>
      <c r="C275" s="61" t="str">
        <f t="shared" si="45"/>
        <v>TRAUMA TO THE SKIN, SUBCUT TISS &amp; BREAST W MCC</v>
      </c>
      <c r="D275" s="123">
        <f t="shared" si="46"/>
        <v>14</v>
      </c>
      <c r="E275" s="118" t="str">
        <f t="shared" si="47"/>
        <v>A</v>
      </c>
      <c r="F275" s="162" t="str">
        <f t="shared" si="48"/>
        <v>A</v>
      </c>
      <c r="G275" s="98"/>
      <c r="H275" s="180">
        <f t="shared" si="49"/>
        <v>1.6309</v>
      </c>
      <c r="I275" s="51">
        <f t="shared" si="50"/>
        <v>1.7334000000000001</v>
      </c>
      <c r="J275" s="164">
        <f t="shared" si="51"/>
        <v>6.2848733827947784E-2</v>
      </c>
      <c r="K275" s="98"/>
      <c r="L275" s="182">
        <f t="shared" si="52"/>
        <v>22.832599999999999</v>
      </c>
      <c r="M275" s="124">
        <f t="shared" si="53"/>
        <v>24.267600000000002</v>
      </c>
      <c r="N275" s="149">
        <f t="shared" si="54"/>
        <v>1.4350000000000023</v>
      </c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</row>
    <row r="276" spans="1:25" x14ac:dyDescent="0.25">
      <c r="A276" s="172" t="s">
        <v>394</v>
      </c>
      <c r="B276" s="125" t="str">
        <f t="shared" si="44"/>
        <v>03</v>
      </c>
      <c r="C276" s="61" t="str">
        <f t="shared" si="45"/>
        <v>CRANIAL/FACIAL PROCEDURES W CC/MCC</v>
      </c>
      <c r="D276" s="123">
        <f t="shared" si="46"/>
        <v>37</v>
      </c>
      <c r="E276" s="118" t="str">
        <f t="shared" si="47"/>
        <v>A</v>
      </c>
      <c r="F276" s="162" t="str">
        <f t="shared" si="48"/>
        <v>A</v>
      </c>
      <c r="G276" s="98"/>
      <c r="H276" s="180">
        <f t="shared" si="49"/>
        <v>3.6097999999999999</v>
      </c>
      <c r="I276" s="51">
        <f t="shared" si="50"/>
        <v>3.6480000000000001</v>
      </c>
      <c r="J276" s="164">
        <f t="shared" si="51"/>
        <v>1.05823037287385E-2</v>
      </c>
      <c r="K276" s="98"/>
      <c r="L276" s="182">
        <f t="shared" si="52"/>
        <v>133.5626</v>
      </c>
      <c r="M276" s="124">
        <f t="shared" si="53"/>
        <v>134.976</v>
      </c>
      <c r="N276" s="149">
        <f t="shared" si="54"/>
        <v>1.4133999999999958</v>
      </c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</row>
    <row r="277" spans="1:25" x14ac:dyDescent="0.25">
      <c r="A277" s="172" t="s">
        <v>759</v>
      </c>
      <c r="B277" s="125" t="str">
        <f t="shared" si="44"/>
        <v>24</v>
      </c>
      <c r="C277" s="61" t="str">
        <f t="shared" si="45"/>
        <v>OTHER O.R. PROCEDURES FOR MULTIPLE SIGNIFICANT TRAUMA W/O CC/MCC</v>
      </c>
      <c r="D277" s="123">
        <f t="shared" si="46"/>
        <v>5</v>
      </c>
      <c r="E277" s="118" t="str">
        <f t="shared" si="47"/>
        <v>A</v>
      </c>
      <c r="F277" s="162" t="str">
        <f t="shared" si="48"/>
        <v>M</v>
      </c>
      <c r="G277" s="98"/>
      <c r="H277" s="180">
        <f t="shared" si="49"/>
        <v>3.2376999999999998</v>
      </c>
      <c r="I277" s="51">
        <f t="shared" si="50"/>
        <v>3.5108000000000001</v>
      </c>
      <c r="J277" s="164">
        <f t="shared" si="51"/>
        <v>8.4350001544306261E-2</v>
      </c>
      <c r="K277" s="98"/>
      <c r="L277" s="182">
        <f t="shared" si="52"/>
        <v>16.188499999999998</v>
      </c>
      <c r="M277" s="124">
        <f t="shared" si="53"/>
        <v>17.554000000000002</v>
      </c>
      <c r="N277" s="149">
        <f t="shared" si="54"/>
        <v>1.3655000000000044</v>
      </c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</row>
    <row r="278" spans="1:25" x14ac:dyDescent="0.25">
      <c r="A278" s="174" t="s">
        <v>535</v>
      </c>
      <c r="B278" s="131" t="str">
        <f t="shared" si="44"/>
        <v>05</v>
      </c>
      <c r="C278" s="71" t="str">
        <f t="shared" si="45"/>
        <v>CHEST PAIN</v>
      </c>
      <c r="D278" s="132">
        <f t="shared" si="46"/>
        <v>374</v>
      </c>
      <c r="E278" s="121" t="str">
        <f t="shared" si="47"/>
        <v>A</v>
      </c>
      <c r="F278" s="163" t="str">
        <f t="shared" si="48"/>
        <v>A</v>
      </c>
      <c r="G278" s="98"/>
      <c r="H278" s="181">
        <f t="shared" si="49"/>
        <v>0.86660000000000004</v>
      </c>
      <c r="I278" s="72">
        <f t="shared" si="50"/>
        <v>0.87019999999999997</v>
      </c>
      <c r="J278" s="165">
        <f t="shared" si="51"/>
        <v>4.1541657050541613E-3</v>
      </c>
      <c r="K278" s="98"/>
      <c r="L278" s="183">
        <f t="shared" si="52"/>
        <v>324.10840000000002</v>
      </c>
      <c r="M278" s="133">
        <f t="shared" si="53"/>
        <v>325.45479999999998</v>
      </c>
      <c r="N278" s="150">
        <f t="shared" si="54"/>
        <v>1.3463999999999601</v>
      </c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</row>
    <row r="279" spans="1:25" x14ac:dyDescent="0.25">
      <c r="A279" s="173" t="s">
        <v>612</v>
      </c>
      <c r="B279" s="125" t="str">
        <f t="shared" si="44"/>
        <v>13</v>
      </c>
      <c r="C279" s="61" t="str">
        <f t="shared" si="45"/>
        <v>FEMALE REPRODUCTIVE SYSTEM RECONSTRUCTIVE PROCEDURES</v>
      </c>
      <c r="D279" s="123">
        <f t="shared" si="46"/>
        <v>16</v>
      </c>
      <c r="E279" s="118" t="str">
        <f t="shared" si="47"/>
        <v>A</v>
      </c>
      <c r="F279" s="162" t="str">
        <f t="shared" si="48"/>
        <v>A</v>
      </c>
      <c r="G279" s="98"/>
      <c r="H279" s="180">
        <f t="shared" si="49"/>
        <v>0.86570000000000003</v>
      </c>
      <c r="I279" s="51">
        <f t="shared" si="50"/>
        <v>0.94750000000000001</v>
      </c>
      <c r="J279" s="164">
        <f t="shared" si="51"/>
        <v>9.449000808594199E-2</v>
      </c>
      <c r="K279" s="98"/>
      <c r="L279" s="182">
        <f t="shared" si="52"/>
        <v>13.8512</v>
      </c>
      <c r="M279" s="124">
        <f t="shared" si="53"/>
        <v>15.16</v>
      </c>
      <c r="N279" s="149">
        <f t="shared" si="54"/>
        <v>1.3087999999999997</v>
      </c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</row>
    <row r="280" spans="1:25" x14ac:dyDescent="0.25">
      <c r="A280" s="172" t="s">
        <v>675</v>
      </c>
      <c r="B280" s="125" t="str">
        <f t="shared" si="44"/>
        <v>17</v>
      </c>
      <c r="C280" s="61" t="str">
        <f t="shared" si="45"/>
        <v>LYMPHOMA &amp; NON-ACUTE LEUKEMIA W MCC</v>
      </c>
      <c r="D280" s="123">
        <f t="shared" si="46"/>
        <v>22</v>
      </c>
      <c r="E280" s="118" t="str">
        <f t="shared" si="47"/>
        <v>A</v>
      </c>
      <c r="F280" s="162" t="str">
        <f t="shared" si="48"/>
        <v>A</v>
      </c>
      <c r="G280" s="98"/>
      <c r="H280" s="180">
        <f t="shared" si="49"/>
        <v>2.7456999999999998</v>
      </c>
      <c r="I280" s="51">
        <f t="shared" si="50"/>
        <v>2.8039999999999998</v>
      </c>
      <c r="J280" s="164">
        <f t="shared" si="51"/>
        <v>2.1233201005208154E-2</v>
      </c>
      <c r="K280" s="98"/>
      <c r="L280" s="182">
        <f t="shared" si="52"/>
        <v>60.405399999999993</v>
      </c>
      <c r="M280" s="124">
        <f t="shared" si="53"/>
        <v>61.687999999999995</v>
      </c>
      <c r="N280" s="149">
        <f t="shared" si="54"/>
        <v>1.2826000000000022</v>
      </c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</row>
    <row r="281" spans="1:25" x14ac:dyDescent="0.25">
      <c r="A281" s="172" t="s">
        <v>275</v>
      </c>
      <c r="B281" s="125" t="str">
        <f t="shared" si="44"/>
        <v>10</v>
      </c>
      <c r="C281" s="61" t="str">
        <f t="shared" si="45"/>
        <v>SKIN GRAFTS &amp; WOUND DEBRID FOR ENDOC, NUTRIT &amp; METAB DIS W CC</v>
      </c>
      <c r="D281" s="123">
        <f t="shared" si="46"/>
        <v>56</v>
      </c>
      <c r="E281" s="118" t="str">
        <f t="shared" si="47"/>
        <v>A</v>
      </c>
      <c r="F281" s="162" t="str">
        <f t="shared" si="48"/>
        <v>AO</v>
      </c>
      <c r="G281" s="98"/>
      <c r="H281" s="180">
        <f t="shared" si="49"/>
        <v>1.9077</v>
      </c>
      <c r="I281" s="51">
        <f t="shared" si="50"/>
        <v>1.9298</v>
      </c>
      <c r="J281" s="164">
        <f t="shared" si="51"/>
        <v>1.1584630707134251E-2</v>
      </c>
      <c r="K281" s="98"/>
      <c r="L281" s="182">
        <f t="shared" si="52"/>
        <v>106.8312</v>
      </c>
      <c r="M281" s="124">
        <f t="shared" si="53"/>
        <v>108.0688</v>
      </c>
      <c r="N281" s="149">
        <f t="shared" si="54"/>
        <v>1.2376000000000005</v>
      </c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</row>
    <row r="282" spans="1:25" x14ac:dyDescent="0.25">
      <c r="A282" s="173" t="s">
        <v>496</v>
      </c>
      <c r="B282" s="125" t="str">
        <f t="shared" si="44"/>
        <v>09</v>
      </c>
      <c r="C282" s="61" t="str">
        <f t="shared" si="45"/>
        <v>BREAST BIOPSY, LOCAL EXCISION &amp; OTHER BREAST PROCEDURES W CC/MCC</v>
      </c>
      <c r="D282" s="123">
        <f t="shared" si="46"/>
        <v>10</v>
      </c>
      <c r="E282" s="118" t="str">
        <f t="shared" si="47"/>
        <v>M</v>
      </c>
      <c r="F282" s="162" t="str">
        <f t="shared" si="48"/>
        <v>A</v>
      </c>
      <c r="G282" s="98"/>
      <c r="H282" s="180">
        <f t="shared" si="49"/>
        <v>2.9237000000000002</v>
      </c>
      <c r="I282" s="51">
        <f t="shared" si="50"/>
        <v>3.0467</v>
      </c>
      <c r="J282" s="164">
        <f t="shared" si="51"/>
        <v>4.2069979820090898E-2</v>
      </c>
      <c r="K282" s="98"/>
      <c r="L282" s="182">
        <f t="shared" si="52"/>
        <v>29.237000000000002</v>
      </c>
      <c r="M282" s="124">
        <f t="shared" si="53"/>
        <v>30.466999999999999</v>
      </c>
      <c r="N282" s="149">
        <f t="shared" si="54"/>
        <v>1.2299999999999969</v>
      </c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</row>
    <row r="283" spans="1:25" x14ac:dyDescent="0.25">
      <c r="A283" s="187" t="s">
        <v>593</v>
      </c>
      <c r="B283" s="131" t="str">
        <f t="shared" si="44"/>
        <v>06</v>
      </c>
      <c r="C283" s="71" t="str">
        <f t="shared" si="45"/>
        <v>MAJOR ESOPHAGEAL DISORDERS W/O CC/MCC</v>
      </c>
      <c r="D283" s="132">
        <f t="shared" si="46"/>
        <v>4</v>
      </c>
      <c r="E283" s="121" t="str">
        <f t="shared" si="47"/>
        <v>M</v>
      </c>
      <c r="F283" s="163" t="str">
        <f t="shared" si="48"/>
        <v>M</v>
      </c>
      <c r="G283" s="98"/>
      <c r="H283" s="181">
        <f t="shared" si="49"/>
        <v>0.7601</v>
      </c>
      <c r="I283" s="72">
        <f t="shared" si="50"/>
        <v>1.0648</v>
      </c>
      <c r="J283" s="165">
        <f t="shared" si="51"/>
        <v>0.40086830680173657</v>
      </c>
      <c r="K283" s="98"/>
      <c r="L283" s="183">
        <f t="shared" si="52"/>
        <v>3.0404</v>
      </c>
      <c r="M283" s="133">
        <f t="shared" si="53"/>
        <v>4.2591999999999999</v>
      </c>
      <c r="N283" s="150">
        <f t="shared" si="54"/>
        <v>1.2187999999999999</v>
      </c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</row>
    <row r="284" spans="1:25" x14ac:dyDescent="0.25">
      <c r="A284" s="172" t="s">
        <v>578</v>
      </c>
      <c r="B284" s="125" t="str">
        <f t="shared" si="44"/>
        <v>08</v>
      </c>
      <c r="C284" s="61" t="str">
        <f t="shared" si="45"/>
        <v>PATHOLOGICAL FRACTURES &amp; MUSCULOSKELET &amp; CONN TISS MALIG W MCC</v>
      </c>
      <c r="D284" s="123">
        <f t="shared" si="46"/>
        <v>8</v>
      </c>
      <c r="E284" s="118" t="str">
        <f t="shared" si="47"/>
        <v>A</v>
      </c>
      <c r="F284" s="162" t="str">
        <f t="shared" si="48"/>
        <v>M</v>
      </c>
      <c r="G284" s="98"/>
      <c r="H284" s="180">
        <f t="shared" si="49"/>
        <v>2.4725999999999999</v>
      </c>
      <c r="I284" s="51">
        <f t="shared" si="50"/>
        <v>2.6149</v>
      </c>
      <c r="J284" s="164">
        <f t="shared" si="51"/>
        <v>5.7550756288926676E-2</v>
      </c>
      <c r="K284" s="98"/>
      <c r="L284" s="182">
        <f t="shared" si="52"/>
        <v>19.780799999999999</v>
      </c>
      <c r="M284" s="124">
        <f t="shared" si="53"/>
        <v>20.9192</v>
      </c>
      <c r="N284" s="149">
        <f t="shared" si="54"/>
        <v>1.1384000000000007</v>
      </c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</row>
    <row r="285" spans="1:25" x14ac:dyDescent="0.25">
      <c r="A285" s="172" t="s">
        <v>434</v>
      </c>
      <c r="B285" s="125" t="str">
        <f t="shared" si="44"/>
        <v>04</v>
      </c>
      <c r="C285" s="61" t="str">
        <f t="shared" si="45"/>
        <v>MAJOR CHEST TRAUMA W CC</v>
      </c>
      <c r="D285" s="123">
        <f t="shared" si="46"/>
        <v>31</v>
      </c>
      <c r="E285" s="118" t="str">
        <f t="shared" si="47"/>
        <v>A</v>
      </c>
      <c r="F285" s="162" t="str">
        <f t="shared" si="48"/>
        <v>A</v>
      </c>
      <c r="G285" s="98"/>
      <c r="H285" s="180">
        <f t="shared" si="49"/>
        <v>1.1993</v>
      </c>
      <c r="I285" s="51">
        <f t="shared" si="50"/>
        <v>1.2343</v>
      </c>
      <c r="J285" s="164">
        <f t="shared" si="51"/>
        <v>2.9183690486116833E-2</v>
      </c>
      <c r="K285" s="98"/>
      <c r="L285" s="182">
        <f t="shared" si="52"/>
        <v>37.1783</v>
      </c>
      <c r="M285" s="124">
        <f t="shared" si="53"/>
        <v>38.263300000000001</v>
      </c>
      <c r="N285" s="149">
        <f t="shared" si="54"/>
        <v>1.0850000000000009</v>
      </c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</row>
    <row r="286" spans="1:25" x14ac:dyDescent="0.25">
      <c r="A286" s="173" t="s">
        <v>510</v>
      </c>
      <c r="B286" s="125" t="str">
        <f t="shared" si="44"/>
        <v>05</v>
      </c>
      <c r="C286" s="61" t="str">
        <f t="shared" si="45"/>
        <v>ACUTE &amp; SUBACUTE ENDOCARDITIS W CC</v>
      </c>
      <c r="D286" s="123">
        <f t="shared" si="46"/>
        <v>17</v>
      </c>
      <c r="E286" s="118" t="str">
        <f t="shared" si="47"/>
        <v>A</v>
      </c>
      <c r="F286" s="162" t="str">
        <f t="shared" si="48"/>
        <v>A</v>
      </c>
      <c r="G286" s="98"/>
      <c r="H286" s="180">
        <f t="shared" si="49"/>
        <v>1.8949</v>
      </c>
      <c r="I286" s="51">
        <f t="shared" si="50"/>
        <v>1.9538</v>
      </c>
      <c r="J286" s="164">
        <f t="shared" si="51"/>
        <v>3.108343448203069E-2</v>
      </c>
      <c r="K286" s="98"/>
      <c r="L286" s="182">
        <f t="shared" si="52"/>
        <v>32.213300000000004</v>
      </c>
      <c r="M286" s="124">
        <f t="shared" si="53"/>
        <v>33.214599999999997</v>
      </c>
      <c r="N286" s="149">
        <f t="shared" si="54"/>
        <v>1.0012999999999934</v>
      </c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</row>
    <row r="287" spans="1:25" x14ac:dyDescent="0.25">
      <c r="A287" s="172" t="s">
        <v>728</v>
      </c>
      <c r="B287" s="125" t="str">
        <f t="shared" si="44"/>
        <v>21</v>
      </c>
      <c r="C287" s="61" t="str">
        <f t="shared" si="45"/>
        <v>ALLERGIC REACTIONS W/O MCC</v>
      </c>
      <c r="D287" s="123">
        <f t="shared" si="46"/>
        <v>30</v>
      </c>
      <c r="E287" s="118" t="str">
        <f t="shared" si="47"/>
        <v>A</v>
      </c>
      <c r="F287" s="162" t="str">
        <f t="shared" si="48"/>
        <v>A</v>
      </c>
      <c r="G287" s="98"/>
      <c r="H287" s="180">
        <f t="shared" si="49"/>
        <v>0.70620000000000005</v>
      </c>
      <c r="I287" s="51">
        <f t="shared" si="50"/>
        <v>0.73950000000000005</v>
      </c>
      <c r="J287" s="164">
        <f t="shared" si="51"/>
        <v>4.7153780798640604E-2</v>
      </c>
      <c r="K287" s="98"/>
      <c r="L287" s="182">
        <f t="shared" si="52"/>
        <v>21.186</v>
      </c>
      <c r="M287" s="124">
        <f t="shared" si="53"/>
        <v>22.185000000000002</v>
      </c>
      <c r="N287" s="149">
        <f t="shared" si="54"/>
        <v>0.99900000000000233</v>
      </c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</row>
    <row r="288" spans="1:25" x14ac:dyDescent="0.25">
      <c r="A288" s="174" t="s">
        <v>416</v>
      </c>
      <c r="B288" s="131" t="str">
        <f t="shared" si="44"/>
        <v>03</v>
      </c>
      <c r="C288" s="71" t="str">
        <f t="shared" si="45"/>
        <v>DENTAL &amp; ORAL DISEASES W MCC</v>
      </c>
      <c r="D288" s="132">
        <f t="shared" si="46"/>
        <v>20</v>
      </c>
      <c r="E288" s="121" t="str">
        <f t="shared" si="47"/>
        <v>A</v>
      </c>
      <c r="F288" s="163" t="str">
        <f t="shared" si="48"/>
        <v>A</v>
      </c>
      <c r="G288" s="98"/>
      <c r="H288" s="181">
        <f t="shared" si="49"/>
        <v>1.3003</v>
      </c>
      <c r="I288" s="72">
        <f t="shared" si="50"/>
        <v>1.3445</v>
      </c>
      <c r="J288" s="165">
        <f t="shared" si="51"/>
        <v>3.3992155656387003E-2</v>
      </c>
      <c r="K288" s="98"/>
      <c r="L288" s="183">
        <f t="shared" si="52"/>
        <v>26.006</v>
      </c>
      <c r="M288" s="133">
        <f t="shared" si="53"/>
        <v>26.89</v>
      </c>
      <c r="N288" s="150">
        <f t="shared" si="54"/>
        <v>0.88400000000000034</v>
      </c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</row>
    <row r="289" spans="1:25" x14ac:dyDescent="0.25">
      <c r="A289" s="172" t="s">
        <v>801</v>
      </c>
      <c r="B289" s="125" t="str">
        <f t="shared" si="44"/>
        <v>05</v>
      </c>
      <c r="C289" s="61" t="str">
        <f t="shared" si="45"/>
        <v>AORTIC AND HEART ASSIST PROCEDURES EXCEPT PULSATION BALLOON W MCC</v>
      </c>
      <c r="D289" s="123">
        <f t="shared" si="46"/>
        <v>14</v>
      </c>
      <c r="E289" s="118" t="str">
        <f t="shared" si="47"/>
        <v>A</v>
      </c>
      <c r="F289" s="162" t="str">
        <f t="shared" si="48"/>
        <v>A</v>
      </c>
      <c r="G289" s="98"/>
      <c r="H289" s="180">
        <f t="shared" si="49"/>
        <v>6.0913000000000004</v>
      </c>
      <c r="I289" s="51">
        <f t="shared" si="50"/>
        <v>6.1531000000000002</v>
      </c>
      <c r="J289" s="164">
        <f t="shared" si="51"/>
        <v>1.0145617520069584E-2</v>
      </c>
      <c r="K289" s="98"/>
      <c r="L289" s="182">
        <f t="shared" si="52"/>
        <v>85.278199999999998</v>
      </c>
      <c r="M289" s="124">
        <f t="shared" si="53"/>
        <v>86.1434</v>
      </c>
      <c r="N289" s="149">
        <f t="shared" si="54"/>
        <v>0.86520000000000152</v>
      </c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</row>
    <row r="290" spans="1:25" x14ac:dyDescent="0.25">
      <c r="A290" s="172" t="s">
        <v>377</v>
      </c>
      <c r="B290" s="125" t="str">
        <f t="shared" si="44"/>
        <v>01</v>
      </c>
      <c r="C290" s="61" t="str">
        <f t="shared" si="45"/>
        <v>HEADACHES W MCC</v>
      </c>
      <c r="D290" s="123">
        <f t="shared" si="46"/>
        <v>10</v>
      </c>
      <c r="E290" s="118" t="str">
        <f t="shared" si="47"/>
        <v>A</v>
      </c>
      <c r="F290" s="162" t="str">
        <f t="shared" si="48"/>
        <v>AO</v>
      </c>
      <c r="G290" s="98"/>
      <c r="H290" s="180">
        <f t="shared" si="49"/>
        <v>1.1214999999999999</v>
      </c>
      <c r="I290" s="51">
        <f t="shared" si="50"/>
        <v>1.2073</v>
      </c>
      <c r="J290" s="164">
        <f t="shared" si="51"/>
        <v>7.6504681230494961E-2</v>
      </c>
      <c r="K290" s="98"/>
      <c r="L290" s="182">
        <f t="shared" si="52"/>
        <v>11.215</v>
      </c>
      <c r="M290" s="124">
        <f t="shared" si="53"/>
        <v>12.073</v>
      </c>
      <c r="N290" s="149">
        <f t="shared" si="54"/>
        <v>0.85800000000000054</v>
      </c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</row>
    <row r="291" spans="1:25" x14ac:dyDescent="0.25">
      <c r="A291" s="172" t="s">
        <v>739</v>
      </c>
      <c r="B291" s="125" t="str">
        <f t="shared" si="44"/>
        <v>22</v>
      </c>
      <c r="C291" s="61" t="str">
        <f t="shared" si="45"/>
        <v>FULL THICKNESS BURN W SKIN GRAFT OR INHAL INJ W/O CC/MCC</v>
      </c>
      <c r="D291" s="123">
        <f t="shared" si="46"/>
        <v>8</v>
      </c>
      <c r="E291" s="118" t="str">
        <f t="shared" si="47"/>
        <v>M</v>
      </c>
      <c r="F291" s="162" t="str">
        <f t="shared" si="48"/>
        <v>M</v>
      </c>
      <c r="G291" s="98"/>
      <c r="H291" s="180">
        <f t="shared" si="49"/>
        <v>4.1509999999999998</v>
      </c>
      <c r="I291" s="51">
        <f t="shared" si="50"/>
        <v>4.2577999999999996</v>
      </c>
      <c r="J291" s="164">
        <f t="shared" si="51"/>
        <v>2.5728740062635459E-2</v>
      </c>
      <c r="K291" s="98"/>
      <c r="L291" s="182">
        <f t="shared" si="52"/>
        <v>33.207999999999998</v>
      </c>
      <c r="M291" s="124">
        <f t="shared" si="53"/>
        <v>34.062399999999997</v>
      </c>
      <c r="N291" s="149">
        <f t="shared" si="54"/>
        <v>0.85439999999999827</v>
      </c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</row>
    <row r="292" spans="1:25" x14ac:dyDescent="0.25">
      <c r="A292" s="172" t="s">
        <v>718</v>
      </c>
      <c r="B292" s="125" t="str">
        <f t="shared" si="44"/>
        <v>21</v>
      </c>
      <c r="C292" s="61" t="str">
        <f t="shared" si="45"/>
        <v>WOUND DEBRIDEMENTS FOR INJURIES W/O CC/MCC</v>
      </c>
      <c r="D292" s="123">
        <f t="shared" si="46"/>
        <v>10</v>
      </c>
      <c r="E292" s="118" t="str">
        <f t="shared" si="47"/>
        <v>A</v>
      </c>
      <c r="F292" s="162" t="str">
        <f t="shared" si="48"/>
        <v>A</v>
      </c>
      <c r="G292" s="98"/>
      <c r="H292" s="180">
        <f t="shared" si="49"/>
        <v>1.1158999999999999</v>
      </c>
      <c r="I292" s="51">
        <f t="shared" si="50"/>
        <v>1.2012</v>
      </c>
      <c r="J292" s="164">
        <f t="shared" si="51"/>
        <v>7.6440541267138784E-2</v>
      </c>
      <c r="K292" s="98"/>
      <c r="L292" s="182">
        <f t="shared" si="52"/>
        <v>11.158999999999999</v>
      </c>
      <c r="M292" s="124">
        <f t="shared" si="53"/>
        <v>12.012</v>
      </c>
      <c r="N292" s="149">
        <f t="shared" si="54"/>
        <v>0.85300000000000153</v>
      </c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</row>
    <row r="293" spans="1:25" x14ac:dyDescent="0.25">
      <c r="A293" s="174" t="s">
        <v>497</v>
      </c>
      <c r="B293" s="131" t="str">
        <f t="shared" si="44"/>
        <v>09</v>
      </c>
      <c r="C293" s="71" t="str">
        <f t="shared" si="45"/>
        <v>SKIN ULCERS W MCC</v>
      </c>
      <c r="D293" s="132">
        <f t="shared" si="46"/>
        <v>24</v>
      </c>
      <c r="E293" s="121" t="str">
        <f t="shared" si="47"/>
        <v>A</v>
      </c>
      <c r="F293" s="163" t="str">
        <f t="shared" si="48"/>
        <v>AT</v>
      </c>
      <c r="G293" s="98"/>
      <c r="H293" s="181">
        <f t="shared" si="49"/>
        <v>1.0701000000000001</v>
      </c>
      <c r="I293" s="72">
        <f t="shared" si="50"/>
        <v>1.1044</v>
      </c>
      <c r="J293" s="165">
        <f t="shared" si="51"/>
        <v>3.2053079151481166E-2</v>
      </c>
      <c r="K293" s="98"/>
      <c r="L293" s="183">
        <f t="shared" si="52"/>
        <v>25.682400000000001</v>
      </c>
      <c r="M293" s="133">
        <f t="shared" si="53"/>
        <v>26.505600000000001</v>
      </c>
      <c r="N293" s="150">
        <f t="shared" si="54"/>
        <v>0.82319999999999993</v>
      </c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</row>
    <row r="294" spans="1:25" x14ac:dyDescent="0.25">
      <c r="A294" s="172" t="s">
        <v>220</v>
      </c>
      <c r="B294" s="125" t="str">
        <f t="shared" si="44"/>
        <v>01</v>
      </c>
      <c r="C294" s="61" t="str">
        <f t="shared" si="45"/>
        <v>MULTIPLE SCLEROSIS &amp; CEREBELLAR ATAXIA W/O CC/MCC</v>
      </c>
      <c r="D294" s="123">
        <f t="shared" si="46"/>
        <v>39</v>
      </c>
      <c r="E294" s="118" t="str">
        <f t="shared" si="47"/>
        <v>A</v>
      </c>
      <c r="F294" s="162" t="str">
        <f t="shared" si="48"/>
        <v>A</v>
      </c>
      <c r="G294" s="98"/>
      <c r="H294" s="180">
        <f t="shared" si="49"/>
        <v>0.76459999999999995</v>
      </c>
      <c r="I294" s="51">
        <f t="shared" si="50"/>
        <v>0.78520000000000001</v>
      </c>
      <c r="J294" s="164">
        <f t="shared" si="51"/>
        <v>2.694219199581489E-2</v>
      </c>
      <c r="K294" s="98"/>
      <c r="L294" s="182">
        <f t="shared" si="52"/>
        <v>29.819399999999998</v>
      </c>
      <c r="M294" s="124">
        <f t="shared" si="53"/>
        <v>30.622800000000002</v>
      </c>
      <c r="N294" s="149">
        <f t="shared" si="54"/>
        <v>0.80340000000000344</v>
      </c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</row>
    <row r="295" spans="1:25" x14ac:dyDescent="0.25">
      <c r="A295" s="172" t="s">
        <v>123</v>
      </c>
      <c r="B295" s="125" t="str">
        <f t="shared" si="44"/>
        <v>07</v>
      </c>
      <c r="C295" s="61" t="str">
        <f t="shared" si="45"/>
        <v>HEPATOBILIARY DIAGNOSTIC PROCEDURES W/O CC/MCC</v>
      </c>
      <c r="D295" s="123">
        <f t="shared" si="46"/>
        <v>3</v>
      </c>
      <c r="E295" s="118" t="str">
        <f t="shared" si="47"/>
        <v>M</v>
      </c>
      <c r="F295" s="162" t="str">
        <f t="shared" si="48"/>
        <v>M</v>
      </c>
      <c r="G295" s="98"/>
      <c r="H295" s="180">
        <f t="shared" si="49"/>
        <v>1.9015</v>
      </c>
      <c r="I295" s="51">
        <f t="shared" si="50"/>
        <v>2.1598000000000002</v>
      </c>
      <c r="J295" s="164">
        <f t="shared" si="51"/>
        <v>0.13584012621614525</v>
      </c>
      <c r="K295" s="98"/>
      <c r="L295" s="182">
        <f t="shared" si="52"/>
        <v>5.7044999999999995</v>
      </c>
      <c r="M295" s="124">
        <f t="shared" si="53"/>
        <v>6.4794</v>
      </c>
      <c r="N295" s="149">
        <f t="shared" si="54"/>
        <v>0.77490000000000059</v>
      </c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</row>
    <row r="296" spans="1:25" x14ac:dyDescent="0.25">
      <c r="A296" s="172" t="s">
        <v>435</v>
      </c>
      <c r="B296" s="125" t="str">
        <f t="shared" si="44"/>
        <v>04</v>
      </c>
      <c r="C296" s="61" t="str">
        <f t="shared" si="45"/>
        <v>MAJOR CHEST TRAUMA W/O CC/MCC</v>
      </c>
      <c r="D296" s="123">
        <f t="shared" si="46"/>
        <v>4</v>
      </c>
      <c r="E296" s="118" t="str">
        <f t="shared" si="47"/>
        <v>M</v>
      </c>
      <c r="F296" s="162" t="str">
        <f t="shared" si="48"/>
        <v>M</v>
      </c>
      <c r="G296" s="98"/>
      <c r="H296" s="180">
        <f t="shared" si="49"/>
        <v>0.85960000000000003</v>
      </c>
      <c r="I296" s="51">
        <f t="shared" si="50"/>
        <v>1.0490999999999999</v>
      </c>
      <c r="J296" s="164">
        <f t="shared" si="51"/>
        <v>0.22045137273150289</v>
      </c>
      <c r="K296" s="98"/>
      <c r="L296" s="182">
        <f t="shared" si="52"/>
        <v>3.4384000000000001</v>
      </c>
      <c r="M296" s="124">
        <f t="shared" si="53"/>
        <v>4.1963999999999997</v>
      </c>
      <c r="N296" s="149">
        <f t="shared" si="54"/>
        <v>0.75799999999999956</v>
      </c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</row>
    <row r="297" spans="1:25" x14ac:dyDescent="0.25">
      <c r="A297" s="172" t="s">
        <v>696</v>
      </c>
      <c r="B297" s="125" t="str">
        <f t="shared" si="44"/>
        <v>18</v>
      </c>
      <c r="C297" s="61" t="str">
        <f t="shared" si="45"/>
        <v>OTHER INFECTIOUS &amp; PARASITIC DISEASES DIAGNOSES W MCC</v>
      </c>
      <c r="D297" s="123">
        <f t="shared" si="46"/>
        <v>9</v>
      </c>
      <c r="E297" s="118" t="str">
        <f t="shared" si="47"/>
        <v>A</v>
      </c>
      <c r="F297" s="162" t="str">
        <f t="shared" si="48"/>
        <v>M</v>
      </c>
      <c r="G297" s="98"/>
      <c r="H297" s="180">
        <f t="shared" si="49"/>
        <v>2.3592</v>
      </c>
      <c r="I297" s="51">
        <f t="shared" si="50"/>
        <v>2.4222000000000001</v>
      </c>
      <c r="J297" s="164">
        <f t="shared" si="51"/>
        <v>2.6703967446592137E-2</v>
      </c>
      <c r="K297" s="98"/>
      <c r="L297" s="182">
        <f t="shared" si="52"/>
        <v>21.232800000000001</v>
      </c>
      <c r="M297" s="124">
        <f t="shared" si="53"/>
        <v>21.799800000000001</v>
      </c>
      <c r="N297" s="149">
        <f t="shared" si="54"/>
        <v>0.56700000000000017</v>
      </c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</row>
    <row r="298" spans="1:25" x14ac:dyDescent="0.25">
      <c r="A298" s="174" t="s">
        <v>672</v>
      </c>
      <c r="B298" s="131" t="str">
        <f t="shared" si="44"/>
        <v>17</v>
      </c>
      <c r="C298" s="71" t="str">
        <f t="shared" si="45"/>
        <v>CHEMO W ACUTE LEUKEMIA AS SDX OR W HIGH DOSE CHEMO AGENT W MCC</v>
      </c>
      <c r="D298" s="132">
        <f t="shared" si="46"/>
        <v>11</v>
      </c>
      <c r="E298" s="121" t="str">
        <f t="shared" si="47"/>
        <v>A</v>
      </c>
      <c r="F298" s="163" t="str">
        <f t="shared" si="48"/>
        <v>A</v>
      </c>
      <c r="G298" s="98"/>
      <c r="H298" s="181">
        <f t="shared" si="49"/>
        <v>2.3658999999999999</v>
      </c>
      <c r="I298" s="72">
        <f t="shared" si="50"/>
        <v>2.4133</v>
      </c>
      <c r="J298" s="165">
        <f t="shared" si="51"/>
        <v>2.0034659114924601E-2</v>
      </c>
      <c r="K298" s="98"/>
      <c r="L298" s="183">
        <f t="shared" si="52"/>
        <v>26.024899999999999</v>
      </c>
      <c r="M298" s="133">
        <f t="shared" si="53"/>
        <v>26.546299999999999</v>
      </c>
      <c r="N298" s="150">
        <f t="shared" si="54"/>
        <v>0.52139999999999986</v>
      </c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</row>
    <row r="299" spans="1:25" x14ac:dyDescent="0.25">
      <c r="A299" s="172" t="s">
        <v>439</v>
      </c>
      <c r="B299" s="125" t="str">
        <f t="shared" si="44"/>
        <v>04</v>
      </c>
      <c r="C299" s="61" t="str">
        <f t="shared" si="45"/>
        <v>PULMONARY EDEMA &amp; RESPIRATORY FAILURE</v>
      </c>
      <c r="D299" s="123">
        <f t="shared" si="46"/>
        <v>1143</v>
      </c>
      <c r="E299" s="118" t="str">
        <f t="shared" si="47"/>
        <v>A</v>
      </c>
      <c r="F299" s="162" t="str">
        <f t="shared" si="48"/>
        <v>A</v>
      </c>
      <c r="G299" s="98"/>
      <c r="H299" s="180">
        <f t="shared" si="49"/>
        <v>1.3301000000000001</v>
      </c>
      <c r="I299" s="51">
        <f t="shared" si="50"/>
        <v>1.3305</v>
      </c>
      <c r="J299" s="164">
        <f t="shared" si="51"/>
        <v>3.0072926847602132E-4</v>
      </c>
      <c r="K299" s="98"/>
      <c r="L299" s="182">
        <f t="shared" si="52"/>
        <v>1520.3043</v>
      </c>
      <c r="M299" s="124">
        <f t="shared" si="53"/>
        <v>1520.7615000000001</v>
      </c>
      <c r="N299" s="149">
        <f t="shared" si="54"/>
        <v>0.45720000000005712</v>
      </c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</row>
    <row r="300" spans="1:25" x14ac:dyDescent="0.25">
      <c r="A300" s="172" t="s">
        <v>280</v>
      </c>
      <c r="B300" s="125" t="str">
        <f t="shared" si="44"/>
        <v>10</v>
      </c>
      <c r="C300" s="61" t="str">
        <f t="shared" si="45"/>
        <v>OTHER ENDOCRINE, NUTRIT &amp; METAB O.R. PROC W MCC</v>
      </c>
      <c r="D300" s="123">
        <f t="shared" si="46"/>
        <v>17</v>
      </c>
      <c r="E300" s="118" t="str">
        <f t="shared" si="47"/>
        <v>A</v>
      </c>
      <c r="F300" s="162" t="str">
        <f t="shared" si="48"/>
        <v>A</v>
      </c>
      <c r="G300" s="98"/>
      <c r="H300" s="180">
        <f t="shared" si="49"/>
        <v>3.2427999999999999</v>
      </c>
      <c r="I300" s="51">
        <f t="shared" si="50"/>
        <v>3.2677999999999998</v>
      </c>
      <c r="J300" s="164">
        <f t="shared" si="51"/>
        <v>7.7093869495497448E-3</v>
      </c>
      <c r="K300" s="98"/>
      <c r="L300" s="182">
        <f t="shared" si="52"/>
        <v>55.127600000000001</v>
      </c>
      <c r="M300" s="124">
        <f t="shared" si="53"/>
        <v>55.552599999999998</v>
      </c>
      <c r="N300" s="149">
        <f t="shared" si="54"/>
        <v>0.42499999999999716</v>
      </c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</row>
    <row r="301" spans="1:25" x14ac:dyDescent="0.25">
      <c r="A301" s="172" t="s">
        <v>687</v>
      </c>
      <c r="B301" s="125" t="str">
        <f t="shared" si="44"/>
        <v>18</v>
      </c>
      <c r="C301" s="61" t="str">
        <f t="shared" si="45"/>
        <v>INFECTIOUS &amp; PARASITIC DISEASES W O.R. PROCEDURE W/O CC/MCC</v>
      </c>
      <c r="D301" s="123">
        <f t="shared" si="46"/>
        <v>5</v>
      </c>
      <c r="E301" s="118" t="str">
        <f t="shared" si="47"/>
        <v>M</v>
      </c>
      <c r="F301" s="162" t="str">
        <f t="shared" si="48"/>
        <v>MO</v>
      </c>
      <c r="G301" s="98"/>
      <c r="H301" s="180">
        <f t="shared" si="49"/>
        <v>1.5761000000000001</v>
      </c>
      <c r="I301" s="51">
        <f t="shared" si="50"/>
        <v>1.6605000000000001</v>
      </c>
      <c r="J301" s="164">
        <f t="shared" si="51"/>
        <v>5.3549901655986311E-2</v>
      </c>
      <c r="K301" s="98"/>
      <c r="L301" s="182">
        <f t="shared" si="52"/>
        <v>7.8805000000000005</v>
      </c>
      <c r="M301" s="124">
        <f t="shared" si="53"/>
        <v>8.3025000000000002</v>
      </c>
      <c r="N301" s="149">
        <f t="shared" si="54"/>
        <v>0.42199999999999971</v>
      </c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</row>
    <row r="302" spans="1:25" x14ac:dyDescent="0.25">
      <c r="A302" s="173" t="s">
        <v>234</v>
      </c>
      <c r="B302" s="125" t="str">
        <f t="shared" si="44"/>
        <v>01</v>
      </c>
      <c r="C302" s="61" t="str">
        <f t="shared" si="45"/>
        <v>CRANIAL &amp; PERIPHERAL NERVE DISORDERS W MCC</v>
      </c>
      <c r="D302" s="123">
        <f t="shared" si="46"/>
        <v>13</v>
      </c>
      <c r="E302" s="118" t="str">
        <f t="shared" si="47"/>
        <v>A</v>
      </c>
      <c r="F302" s="162" t="str">
        <f t="shared" si="48"/>
        <v>A</v>
      </c>
      <c r="G302" s="98"/>
      <c r="H302" s="180">
        <f t="shared" si="49"/>
        <v>1.3908</v>
      </c>
      <c r="I302" s="51">
        <f t="shared" si="50"/>
        <v>1.4219999999999999</v>
      </c>
      <c r="J302" s="164">
        <f t="shared" si="51"/>
        <v>2.2433132010353678E-2</v>
      </c>
      <c r="K302" s="98"/>
      <c r="L302" s="182">
        <f t="shared" si="52"/>
        <v>18.080400000000001</v>
      </c>
      <c r="M302" s="124">
        <f t="shared" si="53"/>
        <v>18.486000000000001</v>
      </c>
      <c r="N302" s="149">
        <f t="shared" si="54"/>
        <v>0.40559999999999974</v>
      </c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</row>
    <row r="303" spans="1:25" x14ac:dyDescent="0.25">
      <c r="A303" s="175" t="s">
        <v>433</v>
      </c>
      <c r="B303" s="131" t="str">
        <f t="shared" si="44"/>
        <v>04</v>
      </c>
      <c r="C303" s="71" t="str">
        <f t="shared" si="45"/>
        <v>MAJOR CHEST TRAUMA W MCC</v>
      </c>
      <c r="D303" s="132">
        <f t="shared" si="46"/>
        <v>14</v>
      </c>
      <c r="E303" s="121" t="str">
        <f t="shared" si="47"/>
        <v>A</v>
      </c>
      <c r="F303" s="163" t="str">
        <f t="shared" si="48"/>
        <v>A</v>
      </c>
      <c r="G303" s="98"/>
      <c r="H303" s="181">
        <f t="shared" si="49"/>
        <v>1.6629</v>
      </c>
      <c r="I303" s="72">
        <f t="shared" si="50"/>
        <v>1.6898</v>
      </c>
      <c r="J303" s="165">
        <f t="shared" si="51"/>
        <v>1.6176559023392822E-2</v>
      </c>
      <c r="K303" s="98"/>
      <c r="L303" s="183">
        <f t="shared" si="52"/>
        <v>23.2806</v>
      </c>
      <c r="M303" s="133">
        <f t="shared" si="53"/>
        <v>23.6572</v>
      </c>
      <c r="N303" s="150">
        <f t="shared" si="54"/>
        <v>0.37659999999999982</v>
      </c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</row>
    <row r="304" spans="1:25" x14ac:dyDescent="0.25">
      <c r="A304" s="172" t="s">
        <v>212</v>
      </c>
      <c r="B304" s="125" t="str">
        <f t="shared" si="44"/>
        <v>01</v>
      </c>
      <c r="C304" s="61" t="str">
        <f t="shared" si="45"/>
        <v>SPINAL DISORDERS &amp; INJURIES W CC/MCC</v>
      </c>
      <c r="D304" s="123">
        <f t="shared" si="46"/>
        <v>6</v>
      </c>
      <c r="E304" s="118" t="str">
        <f t="shared" si="47"/>
        <v>M</v>
      </c>
      <c r="F304" s="162" t="str">
        <f t="shared" si="48"/>
        <v>M</v>
      </c>
      <c r="G304" s="98"/>
      <c r="H304" s="180">
        <f t="shared" si="49"/>
        <v>2.3767999999999998</v>
      </c>
      <c r="I304" s="51">
        <f t="shared" si="50"/>
        <v>2.4359999999999999</v>
      </c>
      <c r="J304" s="164">
        <f t="shared" si="51"/>
        <v>2.490743857287115E-2</v>
      </c>
      <c r="K304" s="98"/>
      <c r="L304" s="182">
        <f t="shared" si="52"/>
        <v>14.2608</v>
      </c>
      <c r="M304" s="124">
        <f t="shared" si="53"/>
        <v>14.616</v>
      </c>
      <c r="N304" s="149">
        <f t="shared" si="54"/>
        <v>0.35519999999999996</v>
      </c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</row>
    <row r="305" spans="1:25" x14ac:dyDescent="0.25">
      <c r="A305" s="172" t="s">
        <v>617</v>
      </c>
      <c r="B305" s="125" t="str">
        <f t="shared" si="44"/>
        <v>13</v>
      </c>
      <c r="C305" s="61" t="str">
        <f t="shared" si="45"/>
        <v>MALIGNANCY, FEMALE REPRODUCTIVE SYSTEM W/O CC/MCC</v>
      </c>
      <c r="D305" s="123">
        <f t="shared" si="46"/>
        <v>3</v>
      </c>
      <c r="E305" s="118" t="str">
        <f t="shared" si="47"/>
        <v>M</v>
      </c>
      <c r="F305" s="162" t="str">
        <f t="shared" si="48"/>
        <v>M</v>
      </c>
      <c r="G305" s="98"/>
      <c r="H305" s="180">
        <f t="shared" si="49"/>
        <v>1.0004</v>
      </c>
      <c r="I305" s="51">
        <f t="shared" si="50"/>
        <v>1.1175999999999999</v>
      </c>
      <c r="J305" s="164">
        <f t="shared" si="51"/>
        <v>0.11715313874450217</v>
      </c>
      <c r="K305" s="98"/>
      <c r="L305" s="182">
        <f t="shared" si="52"/>
        <v>3.0011999999999999</v>
      </c>
      <c r="M305" s="124">
        <f t="shared" si="53"/>
        <v>3.3527999999999998</v>
      </c>
      <c r="N305" s="149">
        <f t="shared" si="54"/>
        <v>0.35159999999999991</v>
      </c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</row>
    <row r="306" spans="1:25" x14ac:dyDescent="0.25">
      <c r="A306" s="172" t="s">
        <v>498</v>
      </c>
      <c r="B306" s="125" t="str">
        <f t="shared" si="44"/>
        <v>09</v>
      </c>
      <c r="C306" s="61" t="str">
        <f t="shared" si="45"/>
        <v>SKIN ULCERS W CC</v>
      </c>
      <c r="D306" s="123">
        <f t="shared" si="46"/>
        <v>23</v>
      </c>
      <c r="E306" s="118" t="str">
        <f t="shared" si="47"/>
        <v>A</v>
      </c>
      <c r="F306" s="162" t="str">
        <f t="shared" si="48"/>
        <v>AT</v>
      </c>
      <c r="G306" s="98"/>
      <c r="H306" s="180">
        <f t="shared" si="49"/>
        <v>0.62690000000000001</v>
      </c>
      <c r="I306" s="51">
        <f t="shared" si="50"/>
        <v>0.63939999999999997</v>
      </c>
      <c r="J306" s="164">
        <f t="shared" si="51"/>
        <v>1.9939384271813614E-2</v>
      </c>
      <c r="K306" s="98"/>
      <c r="L306" s="182">
        <f t="shared" si="52"/>
        <v>14.418700000000001</v>
      </c>
      <c r="M306" s="124">
        <f t="shared" si="53"/>
        <v>14.706199999999999</v>
      </c>
      <c r="N306" s="149">
        <f t="shared" si="54"/>
        <v>0.28749999999999787</v>
      </c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</row>
    <row r="307" spans="1:25" x14ac:dyDescent="0.25">
      <c r="A307" s="172" t="s">
        <v>720</v>
      </c>
      <c r="B307" s="125" t="str">
        <f t="shared" si="44"/>
        <v>21</v>
      </c>
      <c r="C307" s="61" t="str">
        <f t="shared" si="45"/>
        <v>SKIN GRAFTS FOR INJURIES W/O CC/MCC</v>
      </c>
      <c r="D307" s="123">
        <f t="shared" si="46"/>
        <v>1</v>
      </c>
      <c r="E307" s="118" t="str">
        <f t="shared" si="47"/>
        <v>M</v>
      </c>
      <c r="F307" s="162" t="str">
        <f t="shared" si="48"/>
        <v>M</v>
      </c>
      <c r="G307" s="98"/>
      <c r="H307" s="180">
        <f t="shared" si="49"/>
        <v>2.302</v>
      </c>
      <c r="I307" s="51">
        <f t="shared" si="50"/>
        <v>2.5343</v>
      </c>
      <c r="J307" s="164">
        <f t="shared" si="51"/>
        <v>0.1009122502172024</v>
      </c>
      <c r="K307" s="98"/>
      <c r="L307" s="182">
        <f t="shared" si="52"/>
        <v>2.302</v>
      </c>
      <c r="M307" s="124">
        <f t="shared" si="53"/>
        <v>2.5343</v>
      </c>
      <c r="N307" s="149">
        <f t="shared" si="54"/>
        <v>0.23229999999999995</v>
      </c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</row>
    <row r="308" spans="1:25" x14ac:dyDescent="0.25">
      <c r="A308" s="174" t="s">
        <v>279</v>
      </c>
      <c r="B308" s="131" t="str">
        <f t="shared" si="44"/>
        <v>10</v>
      </c>
      <c r="C308" s="71" t="str">
        <f t="shared" si="45"/>
        <v>THYROID, PARATHYROID &amp; THYROGLOSSAL PROCEDURES W/O CC/MCC</v>
      </c>
      <c r="D308" s="132">
        <f t="shared" si="46"/>
        <v>84</v>
      </c>
      <c r="E308" s="121" t="str">
        <f t="shared" si="47"/>
        <v>A</v>
      </c>
      <c r="F308" s="163" t="str">
        <f t="shared" si="48"/>
        <v>A</v>
      </c>
      <c r="G308" s="98"/>
      <c r="H308" s="181">
        <f t="shared" si="49"/>
        <v>1.1819999999999999</v>
      </c>
      <c r="I308" s="72">
        <f t="shared" si="50"/>
        <v>1.1847000000000001</v>
      </c>
      <c r="J308" s="165">
        <f t="shared" si="51"/>
        <v>2.2842639593909871E-3</v>
      </c>
      <c r="K308" s="98"/>
      <c r="L308" s="183">
        <f t="shared" si="52"/>
        <v>99.287999999999997</v>
      </c>
      <c r="M308" s="133">
        <f t="shared" si="53"/>
        <v>99.514800000000008</v>
      </c>
      <c r="N308" s="150">
        <f t="shared" si="54"/>
        <v>0.22680000000001144</v>
      </c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</row>
    <row r="309" spans="1:25" x14ac:dyDescent="0.25">
      <c r="A309" s="179" t="s">
        <v>515</v>
      </c>
      <c r="B309" s="125" t="str">
        <f t="shared" si="44"/>
        <v>05</v>
      </c>
      <c r="C309" s="61" t="str">
        <f t="shared" si="45"/>
        <v>DEEP VEIN THROMBOPHLEBITIS W CC/MCC</v>
      </c>
      <c r="D309" s="123">
        <f t="shared" si="46"/>
        <v>4</v>
      </c>
      <c r="E309" s="118" t="str">
        <f t="shared" si="47"/>
        <v>M</v>
      </c>
      <c r="F309" s="162" t="str">
        <f t="shared" si="48"/>
        <v>M</v>
      </c>
      <c r="G309" s="98"/>
      <c r="H309" s="180">
        <f t="shared" si="49"/>
        <v>1.6088</v>
      </c>
      <c r="I309" s="51">
        <f t="shared" si="50"/>
        <v>1.6629</v>
      </c>
      <c r="J309" s="164">
        <f t="shared" si="51"/>
        <v>3.3627548483341645E-2</v>
      </c>
      <c r="K309" s="98"/>
      <c r="L309" s="182">
        <f t="shared" si="52"/>
        <v>6.4352</v>
      </c>
      <c r="M309" s="124">
        <f t="shared" si="53"/>
        <v>6.6516000000000002</v>
      </c>
      <c r="N309" s="149">
        <f t="shared" si="54"/>
        <v>0.21640000000000015</v>
      </c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</row>
    <row r="310" spans="1:25" x14ac:dyDescent="0.25">
      <c r="A310" s="172" t="s">
        <v>461</v>
      </c>
      <c r="B310" s="125" t="str">
        <f t="shared" si="44"/>
        <v>05</v>
      </c>
      <c r="C310" s="61" t="str">
        <f t="shared" si="45"/>
        <v>CARDIAC VALVE &amp; OTH MAJ CARDIOTHORACIC PROC W CARD CATH W CC</v>
      </c>
      <c r="D310" s="123">
        <f t="shared" si="46"/>
        <v>15</v>
      </c>
      <c r="E310" s="118" t="str">
        <f t="shared" si="47"/>
        <v>A</v>
      </c>
      <c r="F310" s="162" t="str">
        <f t="shared" si="48"/>
        <v>AO</v>
      </c>
      <c r="G310" s="98"/>
      <c r="H310" s="180">
        <f t="shared" si="49"/>
        <v>8.8303999999999991</v>
      </c>
      <c r="I310" s="51">
        <f t="shared" si="50"/>
        <v>8.8436000000000003</v>
      </c>
      <c r="J310" s="164">
        <f t="shared" si="51"/>
        <v>1.4948360210184377E-3</v>
      </c>
      <c r="K310" s="98"/>
      <c r="L310" s="182">
        <f t="shared" si="52"/>
        <v>132.45599999999999</v>
      </c>
      <c r="M310" s="124">
        <f t="shared" si="53"/>
        <v>132.654</v>
      </c>
      <c r="N310" s="149">
        <f t="shared" si="54"/>
        <v>0.1980000000000075</v>
      </c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</row>
    <row r="311" spans="1:25" x14ac:dyDescent="0.25">
      <c r="A311" s="179" t="s">
        <v>284</v>
      </c>
      <c r="B311" s="125" t="str">
        <f t="shared" ref="B311:B374" si="55">VLOOKUP($A311, Data_Tab, 2, FALSE)</f>
        <v>10</v>
      </c>
      <c r="C311" s="61" t="str">
        <f t="shared" ref="C311:C374" si="56">VLOOKUP($A311, DRG_Tab, 2, FALSE)</f>
        <v>DIABETES W CC</v>
      </c>
      <c r="D311" s="123">
        <f t="shared" ref="D311:D374" si="57">VLOOKUP($A311, DRG_Tab, 9, FALSE)</f>
        <v>863</v>
      </c>
      <c r="E311" s="118" t="str">
        <f t="shared" ref="E311:E374" si="58">IFERROR(VLOOKUP($A311, Previous_Update, 5, FALSE),"")</f>
        <v>A</v>
      </c>
      <c r="F311" s="162" t="str">
        <f t="shared" ref="F311:F374" si="59">VLOOKUP($A311, DRG_Tab, 18, FALSE)</f>
        <v>A</v>
      </c>
      <c r="G311" s="98"/>
      <c r="H311" s="180">
        <f t="shared" ref="H311:H374" si="60">IFERROR(VLOOKUP($A311, Previous_Update, 4, FALSE),"")</f>
        <v>0.85260000000000002</v>
      </c>
      <c r="I311" s="51">
        <f t="shared" ref="I311:I374" si="61">VLOOKUP($A311, DRG_Tab, 22, FALSE)</f>
        <v>0.8528</v>
      </c>
      <c r="J311" s="164">
        <f t="shared" ref="J311:J374" si="62">(I311 - H311) / H311</f>
        <v>2.3457658925636637E-4</v>
      </c>
      <c r="K311" s="98"/>
      <c r="L311" s="182">
        <f t="shared" ref="L311:L374" si="63">$D311 * H311</f>
        <v>735.79380000000003</v>
      </c>
      <c r="M311" s="124">
        <f t="shared" ref="M311:M374" si="64">$D311 * I311</f>
        <v>735.96640000000002</v>
      </c>
      <c r="N311" s="149">
        <f t="shared" ref="N311:N374" si="65">M311 - L311</f>
        <v>0.17259999999998854</v>
      </c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</row>
    <row r="312" spans="1:25" x14ac:dyDescent="0.25">
      <c r="A312" s="172" t="s">
        <v>864</v>
      </c>
      <c r="B312" s="125" t="str">
        <f t="shared" si="55"/>
        <v>08</v>
      </c>
      <c r="C312" s="61" t="str">
        <f t="shared" si="56"/>
        <v>LOWER EXTREM &amp; HUMER PROC EXCEPT HIP,FOOT,FEMUR W MCC</v>
      </c>
      <c r="D312" s="123">
        <f t="shared" si="57"/>
        <v>42</v>
      </c>
      <c r="E312" s="118" t="str">
        <f t="shared" si="58"/>
        <v>A</v>
      </c>
      <c r="F312" s="162" t="str">
        <f t="shared" si="59"/>
        <v>A</v>
      </c>
      <c r="G312" s="98"/>
      <c r="H312" s="180">
        <f t="shared" si="60"/>
        <v>3.5185</v>
      </c>
      <c r="I312" s="51">
        <f t="shared" si="61"/>
        <v>3.5221</v>
      </c>
      <c r="J312" s="164">
        <f t="shared" si="62"/>
        <v>1.0231632798067493E-3</v>
      </c>
      <c r="K312" s="98"/>
      <c r="L312" s="182">
        <f t="shared" si="63"/>
        <v>147.77699999999999</v>
      </c>
      <c r="M312" s="124">
        <f t="shared" si="64"/>
        <v>147.9282</v>
      </c>
      <c r="N312" s="149">
        <f t="shared" si="65"/>
        <v>0.1512000000000171</v>
      </c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</row>
    <row r="313" spans="1:25" x14ac:dyDescent="0.25">
      <c r="A313" s="174" t="s">
        <v>328</v>
      </c>
      <c r="B313" s="131" t="str">
        <f t="shared" si="55"/>
        <v>12</v>
      </c>
      <c r="C313" s="71" t="str">
        <f t="shared" si="56"/>
        <v>PENIS PROCEDURES W/O CC/MCC</v>
      </c>
      <c r="D313" s="132">
        <f t="shared" si="57"/>
        <v>8</v>
      </c>
      <c r="E313" s="121" t="str">
        <f t="shared" si="58"/>
        <v>M</v>
      </c>
      <c r="F313" s="163" t="str">
        <f t="shared" si="59"/>
        <v>M</v>
      </c>
      <c r="G313" s="98"/>
      <c r="H313" s="181">
        <f t="shared" si="60"/>
        <v>2.3746</v>
      </c>
      <c r="I313" s="72">
        <f t="shared" si="61"/>
        <v>2.3917000000000002</v>
      </c>
      <c r="J313" s="165">
        <f t="shared" si="62"/>
        <v>7.2012128358460853E-3</v>
      </c>
      <c r="K313" s="98"/>
      <c r="L313" s="183">
        <f t="shared" si="63"/>
        <v>18.9968</v>
      </c>
      <c r="M313" s="133">
        <f t="shared" si="64"/>
        <v>19.133600000000001</v>
      </c>
      <c r="N313" s="150">
        <f t="shared" si="65"/>
        <v>0.13680000000000092</v>
      </c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</row>
    <row r="314" spans="1:25" x14ac:dyDescent="0.25">
      <c r="A314" s="172" t="s">
        <v>522</v>
      </c>
      <c r="B314" s="125" t="str">
        <f t="shared" si="55"/>
        <v>05</v>
      </c>
      <c r="C314" s="61" t="str">
        <f t="shared" si="56"/>
        <v>PERIPHERAL VASCULAR DISORDERS W/O CC/MCC</v>
      </c>
      <c r="D314" s="123">
        <f t="shared" si="57"/>
        <v>91</v>
      </c>
      <c r="E314" s="118" t="str">
        <f t="shared" si="58"/>
        <v>A</v>
      </c>
      <c r="F314" s="162" t="str">
        <f t="shared" si="59"/>
        <v>A</v>
      </c>
      <c r="G314" s="98"/>
      <c r="H314" s="180">
        <f t="shared" si="60"/>
        <v>0.72970000000000002</v>
      </c>
      <c r="I314" s="51">
        <f t="shared" si="61"/>
        <v>0.73119999999999996</v>
      </c>
      <c r="J314" s="164">
        <f t="shared" si="62"/>
        <v>2.0556393038234149E-3</v>
      </c>
      <c r="K314" s="98"/>
      <c r="L314" s="182">
        <f t="shared" si="63"/>
        <v>66.402699999999996</v>
      </c>
      <c r="M314" s="124">
        <f t="shared" si="64"/>
        <v>66.539199999999994</v>
      </c>
      <c r="N314" s="149">
        <f t="shared" si="65"/>
        <v>0.13649999999999807</v>
      </c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</row>
    <row r="315" spans="1:25" x14ac:dyDescent="0.25">
      <c r="A315" s="172" t="s">
        <v>829</v>
      </c>
      <c r="B315" s="125" t="str">
        <f t="shared" si="55"/>
        <v>08</v>
      </c>
      <c r="C315" s="61" t="str">
        <f t="shared" si="56"/>
        <v>TENDONITIS, MYOSITIS &amp; BURSITIS W MCC</v>
      </c>
      <c r="D315" s="123">
        <f t="shared" si="57"/>
        <v>16</v>
      </c>
      <c r="E315" s="118" t="str">
        <f t="shared" si="58"/>
        <v>A</v>
      </c>
      <c r="F315" s="162" t="str">
        <f t="shared" si="59"/>
        <v>A</v>
      </c>
      <c r="G315" s="98"/>
      <c r="H315" s="180">
        <f t="shared" si="60"/>
        <v>1.1347</v>
      </c>
      <c r="I315" s="51">
        <f t="shared" si="61"/>
        <v>1.1431</v>
      </c>
      <c r="J315" s="164">
        <f t="shared" si="62"/>
        <v>7.4028377544725146E-3</v>
      </c>
      <c r="K315" s="98"/>
      <c r="L315" s="182">
        <f t="shared" si="63"/>
        <v>18.155200000000001</v>
      </c>
      <c r="M315" s="124">
        <f t="shared" si="64"/>
        <v>18.2896</v>
      </c>
      <c r="N315" s="149">
        <f t="shared" si="65"/>
        <v>0.13439999999999941</v>
      </c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</row>
    <row r="316" spans="1:25" x14ac:dyDescent="0.25">
      <c r="A316" s="173" t="s">
        <v>83</v>
      </c>
      <c r="B316" s="125" t="str">
        <f t="shared" si="55"/>
        <v>06</v>
      </c>
      <c r="C316" s="61" t="str">
        <f t="shared" si="56"/>
        <v>COMPLICATED PEPTIC ULCER W CC</v>
      </c>
      <c r="D316" s="123">
        <f t="shared" si="57"/>
        <v>31</v>
      </c>
      <c r="E316" s="118" t="str">
        <f t="shared" si="58"/>
        <v>A</v>
      </c>
      <c r="F316" s="162" t="str">
        <f t="shared" si="59"/>
        <v>A</v>
      </c>
      <c r="G316" s="98"/>
      <c r="H316" s="180">
        <f t="shared" si="60"/>
        <v>1.1889000000000001</v>
      </c>
      <c r="I316" s="51">
        <f t="shared" si="61"/>
        <v>1.1926000000000001</v>
      </c>
      <c r="J316" s="164">
        <f t="shared" si="62"/>
        <v>3.1121204474724843E-3</v>
      </c>
      <c r="K316" s="98"/>
      <c r="L316" s="182">
        <f t="shared" si="63"/>
        <v>36.855900000000005</v>
      </c>
      <c r="M316" s="124">
        <f t="shared" si="64"/>
        <v>36.970600000000005</v>
      </c>
      <c r="N316" s="149">
        <f t="shared" si="65"/>
        <v>0.11469999999999914</v>
      </c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</row>
    <row r="317" spans="1:25" x14ac:dyDescent="0.25">
      <c r="A317" s="172" t="s">
        <v>392</v>
      </c>
      <c r="B317" s="125" t="str">
        <f t="shared" si="55"/>
        <v>03</v>
      </c>
      <c r="C317" s="61" t="str">
        <f t="shared" si="56"/>
        <v>MAJOR HEAD &amp; NECK PROCEDURES W CC/MCC OR MAJOR DEVICE</v>
      </c>
      <c r="D317" s="123">
        <f t="shared" si="57"/>
        <v>17</v>
      </c>
      <c r="E317" s="118" t="str">
        <f t="shared" si="58"/>
        <v>A</v>
      </c>
      <c r="F317" s="162" t="str">
        <f t="shared" si="59"/>
        <v>A</v>
      </c>
      <c r="G317" s="98"/>
      <c r="H317" s="180">
        <f t="shared" si="60"/>
        <v>2.9632000000000001</v>
      </c>
      <c r="I317" s="51">
        <f t="shared" si="61"/>
        <v>2.9670000000000001</v>
      </c>
      <c r="J317" s="164">
        <f t="shared" si="62"/>
        <v>1.282397408207352E-3</v>
      </c>
      <c r="K317" s="98"/>
      <c r="L317" s="182">
        <f t="shared" si="63"/>
        <v>50.374400000000001</v>
      </c>
      <c r="M317" s="124">
        <f t="shared" si="64"/>
        <v>50.439</v>
      </c>
      <c r="N317" s="149">
        <f t="shared" si="65"/>
        <v>6.4599999999998658E-2</v>
      </c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</row>
    <row r="318" spans="1:25" x14ac:dyDescent="0.25">
      <c r="A318" s="175" t="s">
        <v>668</v>
      </c>
      <c r="B318" s="131" t="str">
        <f t="shared" si="55"/>
        <v>17</v>
      </c>
      <c r="C318" s="71" t="str">
        <f t="shared" si="56"/>
        <v>MYELOPROLIFERATIVE DISORDERS OR POORLY DIFFERENTIATED NEOPLASMS W OTHER PROCEDURE W/O CC/MCC</v>
      </c>
      <c r="D318" s="132">
        <f t="shared" si="57"/>
        <v>3</v>
      </c>
      <c r="E318" s="121" t="str">
        <f t="shared" si="58"/>
        <v>M</v>
      </c>
      <c r="F318" s="163" t="str">
        <f t="shared" si="59"/>
        <v>M</v>
      </c>
      <c r="G318" s="98"/>
      <c r="H318" s="181">
        <f t="shared" si="60"/>
        <v>2.0131999999999999</v>
      </c>
      <c r="I318" s="72">
        <f t="shared" si="61"/>
        <v>2.0325000000000002</v>
      </c>
      <c r="J318" s="165">
        <f t="shared" si="62"/>
        <v>9.5867275978543214E-3</v>
      </c>
      <c r="K318" s="98"/>
      <c r="L318" s="183">
        <f t="shared" si="63"/>
        <v>6.0396000000000001</v>
      </c>
      <c r="M318" s="133">
        <f t="shared" si="64"/>
        <v>6.0975000000000001</v>
      </c>
      <c r="N318" s="150">
        <f t="shared" si="65"/>
        <v>5.7900000000000063E-2</v>
      </c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</row>
    <row r="319" spans="1:25" x14ac:dyDescent="0.25">
      <c r="A319" s="173" t="s">
        <v>817</v>
      </c>
      <c r="B319" s="125" t="str">
        <f t="shared" si="55"/>
        <v>08</v>
      </c>
      <c r="C319" s="61" t="str">
        <f t="shared" si="56"/>
        <v>CONNECTIVE TISSUE DISORDERS W MCC</v>
      </c>
      <c r="D319" s="123">
        <f t="shared" si="57"/>
        <v>5</v>
      </c>
      <c r="E319" s="118" t="str">
        <f t="shared" si="58"/>
        <v>M</v>
      </c>
      <c r="F319" s="162" t="str">
        <f t="shared" si="59"/>
        <v>M</v>
      </c>
      <c r="G319" s="98"/>
      <c r="H319" s="180">
        <f t="shared" si="60"/>
        <v>3.5423</v>
      </c>
      <c r="I319" s="51">
        <f t="shared" si="61"/>
        <v>3.5514000000000001</v>
      </c>
      <c r="J319" s="164">
        <f t="shared" si="62"/>
        <v>2.5689523755752217E-3</v>
      </c>
      <c r="K319" s="98"/>
      <c r="L319" s="182">
        <f t="shared" si="63"/>
        <v>17.711500000000001</v>
      </c>
      <c r="M319" s="124">
        <f t="shared" si="64"/>
        <v>17.757000000000001</v>
      </c>
      <c r="N319" s="149">
        <f t="shared" si="65"/>
        <v>4.550000000000054E-2</v>
      </c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</row>
    <row r="320" spans="1:25" x14ac:dyDescent="0.25">
      <c r="A320" s="172" t="s">
        <v>282</v>
      </c>
      <c r="B320" s="125" t="str">
        <f t="shared" si="55"/>
        <v>10</v>
      </c>
      <c r="C320" s="61" t="str">
        <f t="shared" si="56"/>
        <v>OTHER ENDOCRINE, NUTRIT &amp; METAB O.R. PROC W/O CC/MCC</v>
      </c>
      <c r="D320" s="123">
        <f t="shared" si="57"/>
        <v>3</v>
      </c>
      <c r="E320" s="118" t="str">
        <f t="shared" si="58"/>
        <v>M</v>
      </c>
      <c r="F320" s="162" t="str">
        <f t="shared" si="59"/>
        <v>MP</v>
      </c>
      <c r="G320" s="98"/>
      <c r="H320" s="180">
        <f t="shared" si="60"/>
        <v>1.4839</v>
      </c>
      <c r="I320" s="51">
        <f t="shared" si="61"/>
        <v>1.4890000000000001</v>
      </c>
      <c r="J320" s="164">
        <f t="shared" si="62"/>
        <v>3.4368892782533221E-3</v>
      </c>
      <c r="K320" s="98"/>
      <c r="L320" s="182">
        <f t="shared" si="63"/>
        <v>4.4516999999999998</v>
      </c>
      <c r="M320" s="124">
        <f t="shared" si="64"/>
        <v>4.4670000000000005</v>
      </c>
      <c r="N320" s="149">
        <f t="shared" si="65"/>
        <v>1.5300000000000757E-2</v>
      </c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</row>
    <row r="321" spans="1:25" x14ac:dyDescent="0.25">
      <c r="A321" s="172" t="s">
        <v>499</v>
      </c>
      <c r="B321" s="125" t="str">
        <f t="shared" si="55"/>
        <v>09</v>
      </c>
      <c r="C321" s="61" t="str">
        <f t="shared" si="56"/>
        <v>SKIN ULCERS W/O CC/MCC</v>
      </c>
      <c r="D321" s="123">
        <f t="shared" si="57"/>
        <v>3</v>
      </c>
      <c r="E321" s="118" t="str">
        <f t="shared" si="58"/>
        <v>M</v>
      </c>
      <c r="F321" s="162" t="str">
        <f t="shared" si="59"/>
        <v>MT</v>
      </c>
      <c r="G321" s="98"/>
      <c r="H321" s="180">
        <f t="shared" si="60"/>
        <v>0.44919999999999999</v>
      </c>
      <c r="I321" s="51">
        <f t="shared" si="61"/>
        <v>0.45290000000000002</v>
      </c>
      <c r="J321" s="164">
        <f t="shared" si="62"/>
        <v>8.2368655387356111E-3</v>
      </c>
      <c r="K321" s="98"/>
      <c r="L321" s="182">
        <f t="shared" si="63"/>
        <v>1.3475999999999999</v>
      </c>
      <c r="M321" s="124">
        <f t="shared" si="64"/>
        <v>1.3587</v>
      </c>
      <c r="N321" s="149">
        <f t="shared" si="65"/>
        <v>1.110000000000011E-2</v>
      </c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</row>
    <row r="322" spans="1:25" x14ac:dyDescent="0.25">
      <c r="A322" s="172" t="s">
        <v>832</v>
      </c>
      <c r="B322" s="125" t="str">
        <f t="shared" si="55"/>
        <v>08</v>
      </c>
      <c r="C322" s="61" t="str">
        <f t="shared" si="56"/>
        <v>FRACTURES OF FEMUR W MCC</v>
      </c>
      <c r="D322" s="123">
        <f t="shared" si="57"/>
        <v>1</v>
      </c>
      <c r="E322" s="118" t="str">
        <f t="shared" si="58"/>
        <v>M</v>
      </c>
      <c r="F322" s="162" t="str">
        <f t="shared" si="59"/>
        <v>M</v>
      </c>
      <c r="G322" s="98"/>
      <c r="H322" s="180">
        <f t="shared" si="60"/>
        <v>2.1922999999999999</v>
      </c>
      <c r="I322" s="51">
        <f t="shared" si="61"/>
        <v>2.1924999999999999</v>
      </c>
      <c r="J322" s="164">
        <f t="shared" si="62"/>
        <v>9.1228390275043553E-5</v>
      </c>
      <c r="K322" s="98"/>
      <c r="L322" s="182">
        <f t="shared" si="63"/>
        <v>2.1922999999999999</v>
      </c>
      <c r="M322" s="124">
        <f t="shared" si="64"/>
        <v>2.1924999999999999</v>
      </c>
      <c r="N322" s="149">
        <f t="shared" si="65"/>
        <v>1.9999999999997797E-4</v>
      </c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</row>
    <row r="323" spans="1:25" x14ac:dyDescent="0.25">
      <c r="A323" s="174" t="s">
        <v>195</v>
      </c>
      <c r="B323" s="131" t="str">
        <f t="shared" si="55"/>
        <v>PRE</v>
      </c>
      <c r="C323" s="71" t="str">
        <f t="shared" si="56"/>
        <v>HEART TRANSPLANT OR IMPLANT OF HEART ASSIST SYSTEM W MCC</v>
      </c>
      <c r="D323" s="132">
        <f t="shared" si="57"/>
        <v>0</v>
      </c>
      <c r="E323" s="121" t="str">
        <f t="shared" si="58"/>
        <v>Z</v>
      </c>
      <c r="F323" s="163" t="str">
        <f t="shared" si="59"/>
        <v>Z</v>
      </c>
      <c r="G323" s="98"/>
      <c r="H323" s="181">
        <f t="shared" si="60"/>
        <v>25.424099999999999</v>
      </c>
      <c r="I323" s="72">
        <f t="shared" si="61"/>
        <v>26.410599999999999</v>
      </c>
      <c r="J323" s="165">
        <f t="shared" si="62"/>
        <v>3.880176682753763E-2</v>
      </c>
      <c r="K323" s="98"/>
      <c r="L323" s="183">
        <f t="shared" si="63"/>
        <v>0</v>
      </c>
      <c r="M323" s="133">
        <f t="shared" si="64"/>
        <v>0</v>
      </c>
      <c r="N323" s="150">
        <f t="shared" si="65"/>
        <v>0</v>
      </c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</row>
    <row r="324" spans="1:25" x14ac:dyDescent="0.25">
      <c r="A324" s="179" t="s">
        <v>197</v>
      </c>
      <c r="B324" s="125" t="str">
        <f t="shared" si="55"/>
        <v>PRE</v>
      </c>
      <c r="C324" s="61" t="str">
        <f t="shared" si="56"/>
        <v>HEART TRANSPLANT OR IMPLANT OF HEART ASSIST SYSTEM W/O MCC</v>
      </c>
      <c r="D324" s="123">
        <f t="shared" si="57"/>
        <v>0</v>
      </c>
      <c r="E324" s="118" t="str">
        <f t="shared" si="58"/>
        <v>Z</v>
      </c>
      <c r="F324" s="162" t="str">
        <f t="shared" si="59"/>
        <v>Z</v>
      </c>
      <c r="G324" s="98"/>
      <c r="H324" s="180">
        <f t="shared" si="60"/>
        <v>15.2462</v>
      </c>
      <c r="I324" s="51">
        <f t="shared" si="61"/>
        <v>13.422700000000001</v>
      </c>
      <c r="J324" s="164">
        <f t="shared" si="62"/>
        <v>-0.11960357334942473</v>
      </c>
      <c r="K324" s="98"/>
      <c r="L324" s="182">
        <f t="shared" si="63"/>
        <v>0</v>
      </c>
      <c r="M324" s="124">
        <f t="shared" si="64"/>
        <v>0</v>
      </c>
      <c r="N324" s="149">
        <f t="shared" si="65"/>
        <v>0</v>
      </c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</row>
    <row r="325" spans="1:25" x14ac:dyDescent="0.25">
      <c r="A325" s="179" t="s">
        <v>201</v>
      </c>
      <c r="B325" s="125" t="str">
        <f t="shared" si="55"/>
        <v>PRE</v>
      </c>
      <c r="C325" s="61" t="str">
        <f t="shared" si="56"/>
        <v>LIVER TRANSPLANT W MCC OR INTESTINAL TRANSPLANT</v>
      </c>
      <c r="D325" s="123">
        <f t="shared" si="57"/>
        <v>0</v>
      </c>
      <c r="E325" s="118" t="str">
        <f t="shared" si="58"/>
        <v>Z</v>
      </c>
      <c r="F325" s="162" t="str">
        <f t="shared" si="59"/>
        <v>Z</v>
      </c>
      <c r="G325" s="98"/>
      <c r="H325" s="180">
        <f t="shared" si="60"/>
        <v>10.426500000000001</v>
      </c>
      <c r="I325" s="51">
        <f t="shared" si="61"/>
        <v>10.2545</v>
      </c>
      <c r="J325" s="164">
        <f t="shared" si="62"/>
        <v>-1.6496427372560359E-2</v>
      </c>
      <c r="K325" s="98"/>
      <c r="L325" s="182">
        <f t="shared" si="63"/>
        <v>0</v>
      </c>
      <c r="M325" s="124">
        <f t="shared" si="64"/>
        <v>0</v>
      </c>
      <c r="N325" s="149">
        <f t="shared" si="65"/>
        <v>0</v>
      </c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</row>
    <row r="326" spans="1:25" x14ac:dyDescent="0.25">
      <c r="A326" s="172" t="s">
        <v>202</v>
      </c>
      <c r="B326" s="125" t="str">
        <f t="shared" si="55"/>
        <v>PRE</v>
      </c>
      <c r="C326" s="61" t="str">
        <f t="shared" si="56"/>
        <v>LIVER TRANSPLANT W/O MCC</v>
      </c>
      <c r="D326" s="123">
        <f t="shared" si="57"/>
        <v>0</v>
      </c>
      <c r="E326" s="118" t="str">
        <f t="shared" si="58"/>
        <v>Z</v>
      </c>
      <c r="F326" s="162" t="str">
        <f t="shared" si="59"/>
        <v>Z</v>
      </c>
      <c r="G326" s="98"/>
      <c r="H326" s="180">
        <f t="shared" si="60"/>
        <v>4.4988000000000001</v>
      </c>
      <c r="I326" s="51">
        <f t="shared" si="61"/>
        <v>4.8654999999999999</v>
      </c>
      <c r="J326" s="164">
        <f t="shared" si="62"/>
        <v>8.1510625055570329E-2</v>
      </c>
      <c r="K326" s="98"/>
      <c r="L326" s="182">
        <f t="shared" si="63"/>
        <v>0</v>
      </c>
      <c r="M326" s="124">
        <f t="shared" si="64"/>
        <v>0</v>
      </c>
      <c r="N326" s="149">
        <f t="shared" si="65"/>
        <v>0</v>
      </c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</row>
    <row r="327" spans="1:25" x14ac:dyDescent="0.25">
      <c r="A327" s="172" t="s">
        <v>203</v>
      </c>
      <c r="B327" s="125" t="str">
        <f t="shared" si="55"/>
        <v>PRE</v>
      </c>
      <c r="C327" s="61" t="str">
        <f t="shared" si="56"/>
        <v>LUNG TRANSPLANT</v>
      </c>
      <c r="D327" s="123">
        <f t="shared" si="57"/>
        <v>0</v>
      </c>
      <c r="E327" s="118" t="str">
        <f t="shared" si="58"/>
        <v>Z</v>
      </c>
      <c r="F327" s="162" t="str">
        <f t="shared" si="59"/>
        <v>Z</v>
      </c>
      <c r="G327" s="98"/>
      <c r="H327" s="180">
        <f t="shared" si="60"/>
        <v>9.7870000000000008</v>
      </c>
      <c r="I327" s="51">
        <f t="shared" si="61"/>
        <v>10.651</v>
      </c>
      <c r="J327" s="164">
        <f t="shared" si="62"/>
        <v>8.8280371921937148E-2</v>
      </c>
      <c r="K327" s="98"/>
      <c r="L327" s="182">
        <f t="shared" si="63"/>
        <v>0</v>
      </c>
      <c r="M327" s="124">
        <f t="shared" si="64"/>
        <v>0</v>
      </c>
      <c r="N327" s="149">
        <f t="shared" si="65"/>
        <v>0</v>
      </c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</row>
    <row r="328" spans="1:25" x14ac:dyDescent="0.25">
      <c r="A328" s="174" t="s">
        <v>204</v>
      </c>
      <c r="B328" s="131" t="str">
        <f t="shared" si="55"/>
        <v>PRE</v>
      </c>
      <c r="C328" s="71" t="str">
        <f t="shared" si="56"/>
        <v>SIMULTANEOUS PANCREAS/KIDNEY TRANSPLANT</v>
      </c>
      <c r="D328" s="132">
        <f t="shared" si="57"/>
        <v>0</v>
      </c>
      <c r="E328" s="121" t="str">
        <f t="shared" si="58"/>
        <v>Z</v>
      </c>
      <c r="F328" s="163" t="str">
        <f t="shared" si="59"/>
        <v>Z</v>
      </c>
      <c r="G328" s="98"/>
      <c r="H328" s="181">
        <f t="shared" si="60"/>
        <v>5.0587</v>
      </c>
      <c r="I328" s="72">
        <f t="shared" si="61"/>
        <v>5.2489999999999997</v>
      </c>
      <c r="J328" s="165">
        <f t="shared" si="62"/>
        <v>3.7618360448336469E-2</v>
      </c>
      <c r="K328" s="98"/>
      <c r="L328" s="183">
        <f t="shared" si="63"/>
        <v>0</v>
      </c>
      <c r="M328" s="133">
        <f t="shared" si="64"/>
        <v>0</v>
      </c>
      <c r="N328" s="150">
        <f t="shared" si="65"/>
        <v>0</v>
      </c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</row>
    <row r="329" spans="1:25" x14ac:dyDescent="0.25">
      <c r="A329" s="172" t="s">
        <v>205</v>
      </c>
      <c r="B329" s="125" t="str">
        <f t="shared" si="55"/>
        <v>PRE</v>
      </c>
      <c r="C329" s="61" t="str">
        <f t="shared" si="56"/>
        <v>PANCREAS TRANSPLANT</v>
      </c>
      <c r="D329" s="123">
        <f t="shared" si="57"/>
        <v>0</v>
      </c>
      <c r="E329" s="118" t="str">
        <f t="shared" si="58"/>
        <v>Z</v>
      </c>
      <c r="F329" s="162" t="str">
        <f t="shared" si="59"/>
        <v>Z</v>
      </c>
      <c r="G329" s="98"/>
      <c r="H329" s="180">
        <f t="shared" si="60"/>
        <v>4.3617999999999997</v>
      </c>
      <c r="I329" s="51">
        <f t="shared" si="61"/>
        <v>4.5138999999999996</v>
      </c>
      <c r="J329" s="164">
        <f t="shared" si="62"/>
        <v>3.4870924847539987E-2</v>
      </c>
      <c r="K329" s="98"/>
      <c r="L329" s="182">
        <f t="shared" si="63"/>
        <v>0</v>
      </c>
      <c r="M329" s="124">
        <f t="shared" si="64"/>
        <v>0</v>
      </c>
      <c r="N329" s="149">
        <f t="shared" si="65"/>
        <v>0</v>
      </c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</row>
    <row r="330" spans="1:25" x14ac:dyDescent="0.25">
      <c r="A330" s="172" t="s">
        <v>209</v>
      </c>
      <c r="B330" s="125" t="str">
        <f t="shared" si="55"/>
        <v>PRE</v>
      </c>
      <c r="C330" s="61" t="str">
        <f t="shared" si="56"/>
        <v>ALLOGENEIC BONE MARROW TRANSPLANT</v>
      </c>
      <c r="D330" s="123">
        <f t="shared" si="57"/>
        <v>0</v>
      </c>
      <c r="E330" s="118" t="str">
        <f t="shared" si="58"/>
        <v>Z</v>
      </c>
      <c r="F330" s="162" t="str">
        <f t="shared" si="59"/>
        <v>Z</v>
      </c>
      <c r="G330" s="98"/>
      <c r="H330" s="180">
        <f t="shared" si="60"/>
        <v>11.5855</v>
      </c>
      <c r="I330" s="51">
        <f t="shared" si="61"/>
        <v>11.9503</v>
      </c>
      <c r="J330" s="164">
        <f t="shared" si="62"/>
        <v>3.148763540632693E-2</v>
      </c>
      <c r="K330" s="98"/>
      <c r="L330" s="182">
        <f t="shared" si="63"/>
        <v>0</v>
      </c>
      <c r="M330" s="124">
        <f t="shared" si="64"/>
        <v>0</v>
      </c>
      <c r="N330" s="149">
        <f t="shared" si="65"/>
        <v>0</v>
      </c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</row>
    <row r="331" spans="1:25" x14ac:dyDescent="0.25">
      <c r="A331" s="172" t="s">
        <v>210</v>
      </c>
      <c r="B331" s="125" t="str">
        <f t="shared" si="55"/>
        <v>PRE</v>
      </c>
      <c r="C331" s="61" t="str">
        <f t="shared" si="56"/>
        <v>AUTOLOGOUS BONE MARROW TRANSPLANT  W CC/MCC OR T-CELL IMMUNOTHERAPY</v>
      </c>
      <c r="D331" s="123">
        <f t="shared" si="57"/>
        <v>0</v>
      </c>
      <c r="E331" s="118" t="str">
        <f t="shared" si="58"/>
        <v>Z</v>
      </c>
      <c r="F331" s="162" t="str">
        <f t="shared" si="59"/>
        <v>Z</v>
      </c>
      <c r="G331" s="98"/>
      <c r="H331" s="180">
        <f t="shared" si="60"/>
        <v>6.4417999999999997</v>
      </c>
      <c r="I331" s="51">
        <f t="shared" si="61"/>
        <v>6.5393999999999997</v>
      </c>
      <c r="J331" s="164">
        <f t="shared" si="62"/>
        <v>1.5151044739048079E-2</v>
      </c>
      <c r="K331" s="98"/>
      <c r="L331" s="182">
        <f t="shared" si="63"/>
        <v>0</v>
      </c>
      <c r="M331" s="124">
        <f t="shared" si="64"/>
        <v>0</v>
      </c>
      <c r="N331" s="149">
        <f t="shared" si="65"/>
        <v>0</v>
      </c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</row>
    <row r="332" spans="1:25" x14ac:dyDescent="0.25">
      <c r="A332" s="172" t="s">
        <v>297</v>
      </c>
      <c r="B332" s="125" t="str">
        <f t="shared" si="55"/>
        <v>PRE</v>
      </c>
      <c r="C332" s="61" t="str">
        <f t="shared" si="56"/>
        <v>AUTOLOGOUS BONE MARROW TRANSPLANT W/O CC/MCC</v>
      </c>
      <c r="D332" s="123">
        <f t="shared" si="57"/>
        <v>0</v>
      </c>
      <c r="E332" s="118" t="str">
        <f t="shared" si="58"/>
        <v>Z</v>
      </c>
      <c r="F332" s="162" t="str">
        <f t="shared" si="59"/>
        <v>Z</v>
      </c>
      <c r="G332" s="98"/>
      <c r="H332" s="180">
        <f t="shared" si="60"/>
        <v>4.5209000000000001</v>
      </c>
      <c r="I332" s="51">
        <f t="shared" si="61"/>
        <v>4.3811</v>
      </c>
      <c r="J332" s="164">
        <f t="shared" si="62"/>
        <v>-3.0923046296091519E-2</v>
      </c>
      <c r="K332" s="98"/>
      <c r="L332" s="182">
        <f t="shared" si="63"/>
        <v>0</v>
      </c>
      <c r="M332" s="124">
        <f t="shared" si="64"/>
        <v>0</v>
      </c>
      <c r="N332" s="149">
        <f t="shared" si="65"/>
        <v>0</v>
      </c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</row>
    <row r="333" spans="1:25" x14ac:dyDescent="0.25">
      <c r="A333" s="175" t="s">
        <v>300</v>
      </c>
      <c r="B333" s="131" t="str">
        <f t="shared" si="55"/>
        <v>01</v>
      </c>
      <c r="C333" s="71" t="str">
        <f t="shared" si="56"/>
        <v>INTRACRANIAL VASCULAR PROCEDURES W PDX HEMORRHAGE W/O CC/MCC</v>
      </c>
      <c r="D333" s="132">
        <f t="shared" si="57"/>
        <v>0</v>
      </c>
      <c r="E333" s="121" t="str">
        <f t="shared" si="58"/>
        <v>M</v>
      </c>
      <c r="F333" s="163" t="str">
        <f t="shared" si="59"/>
        <v>MO</v>
      </c>
      <c r="G333" s="98"/>
      <c r="H333" s="181">
        <f t="shared" si="60"/>
        <v>3.6326000000000001</v>
      </c>
      <c r="I333" s="72">
        <f t="shared" si="61"/>
        <v>4.1932999999999998</v>
      </c>
      <c r="J333" s="165">
        <f t="shared" si="62"/>
        <v>0.15435225458349386</v>
      </c>
      <c r="K333" s="98"/>
      <c r="L333" s="183">
        <f t="shared" si="63"/>
        <v>0</v>
      </c>
      <c r="M333" s="133">
        <f t="shared" si="64"/>
        <v>0</v>
      </c>
      <c r="N333" s="150">
        <f t="shared" si="65"/>
        <v>0</v>
      </c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</row>
    <row r="334" spans="1:25" x14ac:dyDescent="0.25">
      <c r="A334" s="172" t="s">
        <v>399</v>
      </c>
      <c r="B334" s="125" t="str">
        <f t="shared" si="55"/>
        <v>03</v>
      </c>
      <c r="C334" s="61" t="str">
        <f t="shared" si="56"/>
        <v>SINUS &amp; MASTOID PROCEDURES W/O CC/MCC</v>
      </c>
      <c r="D334" s="123">
        <f t="shared" si="57"/>
        <v>0</v>
      </c>
      <c r="E334" s="118" t="str">
        <f t="shared" si="58"/>
        <v>M</v>
      </c>
      <c r="F334" s="162" t="str">
        <f t="shared" si="59"/>
        <v>M</v>
      </c>
      <c r="G334" s="98"/>
      <c r="H334" s="180">
        <f t="shared" si="60"/>
        <v>2.0461999999999998</v>
      </c>
      <c r="I334" s="51">
        <f t="shared" si="61"/>
        <v>1.6805000000000001</v>
      </c>
      <c r="J334" s="164">
        <f t="shared" si="62"/>
        <v>-0.17872153259700896</v>
      </c>
      <c r="K334" s="98"/>
      <c r="L334" s="182">
        <f t="shared" si="63"/>
        <v>0</v>
      </c>
      <c r="M334" s="124">
        <f t="shared" si="64"/>
        <v>0</v>
      </c>
      <c r="N334" s="149">
        <f t="shared" si="65"/>
        <v>0</v>
      </c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</row>
    <row r="335" spans="1:25" x14ac:dyDescent="0.25">
      <c r="A335" s="172" t="s">
        <v>519</v>
      </c>
      <c r="B335" s="125" t="str">
        <f t="shared" si="55"/>
        <v>05</v>
      </c>
      <c r="C335" s="61" t="str">
        <f t="shared" si="56"/>
        <v>CARDIAC ARREST, UNEXPLAINED W/O CC/MCC</v>
      </c>
      <c r="D335" s="123">
        <f t="shared" si="57"/>
        <v>0</v>
      </c>
      <c r="E335" s="118" t="str">
        <f t="shared" si="58"/>
        <v>M</v>
      </c>
      <c r="F335" s="162" t="str">
        <f t="shared" si="59"/>
        <v>M</v>
      </c>
      <c r="G335" s="98"/>
      <c r="H335" s="180">
        <f t="shared" si="60"/>
        <v>0.73919999999999997</v>
      </c>
      <c r="I335" s="51">
        <f t="shared" si="61"/>
        <v>0.66879999999999995</v>
      </c>
      <c r="J335" s="164">
        <f t="shared" si="62"/>
        <v>-9.5238095238095261E-2</v>
      </c>
      <c r="K335" s="98"/>
      <c r="L335" s="182">
        <f t="shared" si="63"/>
        <v>0</v>
      </c>
      <c r="M335" s="124">
        <f t="shared" si="64"/>
        <v>0</v>
      </c>
      <c r="N335" s="149">
        <f t="shared" si="65"/>
        <v>0</v>
      </c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</row>
    <row r="336" spans="1:25" x14ac:dyDescent="0.25">
      <c r="A336" s="172" t="s">
        <v>89</v>
      </c>
      <c r="B336" s="125" t="str">
        <f t="shared" si="55"/>
        <v>06</v>
      </c>
      <c r="C336" s="61" t="str">
        <f t="shared" si="56"/>
        <v>UNCOMPLICATED PEPTIC ULCER W MCC</v>
      </c>
      <c r="D336" s="123">
        <f t="shared" si="57"/>
        <v>0</v>
      </c>
      <c r="E336" s="118" t="str">
        <f t="shared" si="58"/>
        <v>M</v>
      </c>
      <c r="F336" s="162" t="str">
        <f t="shared" si="59"/>
        <v>M</v>
      </c>
      <c r="G336" s="98"/>
      <c r="H336" s="180">
        <f t="shared" si="60"/>
        <v>2.1187</v>
      </c>
      <c r="I336" s="51">
        <f t="shared" si="61"/>
        <v>1.8725000000000001</v>
      </c>
      <c r="J336" s="164">
        <f t="shared" si="62"/>
        <v>-0.11620333223202906</v>
      </c>
      <c r="K336" s="98"/>
      <c r="L336" s="182">
        <f t="shared" si="63"/>
        <v>0</v>
      </c>
      <c r="M336" s="124">
        <f t="shared" si="64"/>
        <v>0</v>
      </c>
      <c r="N336" s="149">
        <f t="shared" si="65"/>
        <v>0</v>
      </c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</row>
    <row r="337" spans="1:25" x14ac:dyDescent="0.25">
      <c r="A337" s="172" t="s">
        <v>112</v>
      </c>
      <c r="B337" s="125" t="str">
        <f t="shared" si="55"/>
        <v>07</v>
      </c>
      <c r="C337" s="61" t="str">
        <f t="shared" si="56"/>
        <v>CHOLECYSTECTOMY W C.D.E. W MCC</v>
      </c>
      <c r="D337" s="123">
        <f t="shared" si="57"/>
        <v>0</v>
      </c>
      <c r="E337" s="118" t="str">
        <f t="shared" si="58"/>
        <v>M</v>
      </c>
      <c r="F337" s="162" t="str">
        <f t="shared" si="59"/>
        <v>M</v>
      </c>
      <c r="G337" s="98"/>
      <c r="H337" s="180">
        <f t="shared" si="60"/>
        <v>5.1966000000000001</v>
      </c>
      <c r="I337" s="51">
        <f t="shared" si="61"/>
        <v>5.5412999999999997</v>
      </c>
      <c r="J337" s="164">
        <f t="shared" si="62"/>
        <v>6.6331832351922332E-2</v>
      </c>
      <c r="K337" s="98"/>
      <c r="L337" s="182">
        <f t="shared" si="63"/>
        <v>0</v>
      </c>
      <c r="M337" s="124">
        <f t="shared" si="64"/>
        <v>0</v>
      </c>
      <c r="N337" s="149">
        <f t="shared" si="65"/>
        <v>0</v>
      </c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</row>
    <row r="338" spans="1:25" x14ac:dyDescent="0.25">
      <c r="A338" s="174" t="s">
        <v>126</v>
      </c>
      <c r="B338" s="131" t="str">
        <f t="shared" si="55"/>
        <v>07</v>
      </c>
      <c r="C338" s="71" t="str">
        <f t="shared" si="56"/>
        <v>OTHER HEPATOBILIARY OR PANCREAS O.R. PROCEDURES W/O CC/MCC</v>
      </c>
      <c r="D338" s="132">
        <f t="shared" si="57"/>
        <v>0</v>
      </c>
      <c r="E338" s="121" t="str">
        <f t="shared" si="58"/>
        <v>M</v>
      </c>
      <c r="F338" s="163" t="str">
        <f t="shared" si="59"/>
        <v>M</v>
      </c>
      <c r="G338" s="98"/>
      <c r="H338" s="181">
        <f t="shared" si="60"/>
        <v>2.4424999999999999</v>
      </c>
      <c r="I338" s="72">
        <f t="shared" si="61"/>
        <v>2.0691000000000002</v>
      </c>
      <c r="J338" s="165">
        <f t="shared" si="62"/>
        <v>-0.152876151484135</v>
      </c>
      <c r="K338" s="98"/>
      <c r="L338" s="183">
        <f t="shared" si="63"/>
        <v>0</v>
      </c>
      <c r="M338" s="133">
        <f t="shared" si="64"/>
        <v>0</v>
      </c>
      <c r="N338" s="150">
        <f t="shared" si="65"/>
        <v>0</v>
      </c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</row>
    <row r="339" spans="1:25" x14ac:dyDescent="0.25">
      <c r="A339" s="172" t="s">
        <v>164</v>
      </c>
      <c r="B339" s="125" t="str">
        <f t="shared" si="55"/>
        <v>08</v>
      </c>
      <c r="C339" s="61" t="str">
        <f t="shared" si="56"/>
        <v>BILATERAL OR MULTIPLE MAJOR JOINT PROCS OF LOWER EXTREMITY W MCC</v>
      </c>
      <c r="D339" s="123">
        <f t="shared" si="57"/>
        <v>0</v>
      </c>
      <c r="E339" s="118" t="str">
        <f t="shared" si="58"/>
        <v>M</v>
      </c>
      <c r="F339" s="162" t="str">
        <f t="shared" si="59"/>
        <v>M</v>
      </c>
      <c r="G339" s="98"/>
      <c r="H339" s="180">
        <f t="shared" si="60"/>
        <v>7.4587000000000003</v>
      </c>
      <c r="I339" s="51">
        <f t="shared" si="61"/>
        <v>6.2126000000000001</v>
      </c>
      <c r="J339" s="164">
        <f t="shared" si="62"/>
        <v>-0.16706664700282894</v>
      </c>
      <c r="K339" s="98"/>
      <c r="L339" s="182">
        <f t="shared" si="63"/>
        <v>0</v>
      </c>
      <c r="M339" s="124">
        <f t="shared" si="64"/>
        <v>0</v>
      </c>
      <c r="N339" s="149">
        <f t="shared" si="65"/>
        <v>0</v>
      </c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</row>
    <row r="340" spans="1:25" x14ac:dyDescent="0.25">
      <c r="A340" s="172" t="s">
        <v>837</v>
      </c>
      <c r="B340" s="125" t="str">
        <f t="shared" si="55"/>
        <v>08</v>
      </c>
      <c r="C340" s="61" t="str">
        <f t="shared" si="56"/>
        <v>SPRAINS, STRAINS, &amp; DISLOCATIONS OF HIP, PELVIS &amp; THIGH W/O CC/MCC</v>
      </c>
      <c r="D340" s="123">
        <f t="shared" si="57"/>
        <v>0</v>
      </c>
      <c r="E340" s="118" t="str">
        <f t="shared" si="58"/>
        <v>M</v>
      </c>
      <c r="F340" s="162" t="str">
        <f t="shared" si="59"/>
        <v>M</v>
      </c>
      <c r="G340" s="98"/>
      <c r="H340" s="180">
        <f t="shared" si="60"/>
        <v>1.0656000000000001</v>
      </c>
      <c r="I340" s="51">
        <f t="shared" si="61"/>
        <v>1.0076000000000001</v>
      </c>
      <c r="J340" s="164">
        <f t="shared" si="62"/>
        <v>-5.4429429429429473E-2</v>
      </c>
      <c r="K340" s="98"/>
      <c r="L340" s="182">
        <f t="shared" si="63"/>
        <v>0</v>
      </c>
      <c r="M340" s="124">
        <f t="shared" si="64"/>
        <v>0</v>
      </c>
      <c r="N340" s="149">
        <f t="shared" si="65"/>
        <v>0</v>
      </c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</row>
    <row r="341" spans="1:25" x14ac:dyDescent="0.25">
      <c r="A341" s="172" t="s">
        <v>271</v>
      </c>
      <c r="B341" s="125" t="str">
        <f t="shared" si="55"/>
        <v>10</v>
      </c>
      <c r="C341" s="61" t="str">
        <f t="shared" si="56"/>
        <v>O.R. PROCEDURES FOR OBESITY W MCC</v>
      </c>
      <c r="D341" s="123">
        <f t="shared" si="57"/>
        <v>0</v>
      </c>
      <c r="E341" s="118" t="str">
        <f t="shared" si="58"/>
        <v>M</v>
      </c>
      <c r="F341" s="162" t="str">
        <f t="shared" si="59"/>
        <v>M</v>
      </c>
      <c r="G341" s="98"/>
      <c r="H341" s="180">
        <f t="shared" si="60"/>
        <v>4.91</v>
      </c>
      <c r="I341" s="51">
        <f t="shared" si="61"/>
        <v>4.0480999999999998</v>
      </c>
      <c r="J341" s="164">
        <f t="shared" si="62"/>
        <v>-0.17553971486761716</v>
      </c>
      <c r="K341" s="98"/>
      <c r="L341" s="182">
        <f t="shared" si="63"/>
        <v>0</v>
      </c>
      <c r="M341" s="124">
        <f t="shared" si="64"/>
        <v>0</v>
      </c>
      <c r="N341" s="149">
        <f t="shared" si="65"/>
        <v>0</v>
      </c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</row>
    <row r="342" spans="1:25" x14ac:dyDescent="0.25">
      <c r="A342" s="172" t="s">
        <v>292</v>
      </c>
      <c r="B342" s="125" t="str">
        <f t="shared" si="55"/>
        <v>11</v>
      </c>
      <c r="C342" s="61" t="str">
        <f t="shared" si="56"/>
        <v>KIDNEY TRANSPLANT</v>
      </c>
      <c r="D342" s="123">
        <f t="shared" si="57"/>
        <v>0</v>
      </c>
      <c r="E342" s="118" t="str">
        <f t="shared" si="58"/>
        <v>Z</v>
      </c>
      <c r="F342" s="162" t="str">
        <f t="shared" si="59"/>
        <v>Z</v>
      </c>
      <c r="G342" s="98"/>
      <c r="H342" s="180">
        <f t="shared" si="60"/>
        <v>3.3187000000000002</v>
      </c>
      <c r="I342" s="51">
        <f t="shared" si="61"/>
        <v>3.3146</v>
      </c>
      <c r="J342" s="164">
        <f t="shared" si="62"/>
        <v>-1.2354235092054764E-3</v>
      </c>
      <c r="K342" s="98"/>
      <c r="L342" s="182">
        <f t="shared" si="63"/>
        <v>0</v>
      </c>
      <c r="M342" s="124">
        <f t="shared" si="64"/>
        <v>0</v>
      </c>
      <c r="N342" s="149">
        <f t="shared" si="65"/>
        <v>0</v>
      </c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</row>
    <row r="343" spans="1:25" x14ac:dyDescent="0.25">
      <c r="A343" s="174" t="s">
        <v>546</v>
      </c>
      <c r="B343" s="131" t="str">
        <f t="shared" si="55"/>
        <v>11</v>
      </c>
      <c r="C343" s="71" t="str">
        <f t="shared" si="56"/>
        <v>PROSTATECTOMY W/O CC/MCC</v>
      </c>
      <c r="D343" s="132">
        <f t="shared" si="57"/>
        <v>0</v>
      </c>
      <c r="E343" s="121" t="str">
        <f t="shared" si="58"/>
        <v>M</v>
      </c>
      <c r="F343" s="163" t="str">
        <f t="shared" si="59"/>
        <v>M</v>
      </c>
      <c r="G343" s="98"/>
      <c r="H343" s="181">
        <f t="shared" si="60"/>
        <v>1.5611999999999999</v>
      </c>
      <c r="I343" s="72">
        <f t="shared" si="61"/>
        <v>1.4975000000000001</v>
      </c>
      <c r="J343" s="165">
        <f t="shared" si="62"/>
        <v>-4.080194722008703E-2</v>
      </c>
      <c r="K343" s="98"/>
      <c r="L343" s="183">
        <f t="shared" si="63"/>
        <v>0</v>
      </c>
      <c r="M343" s="133">
        <f t="shared" si="64"/>
        <v>0</v>
      </c>
      <c r="N343" s="150">
        <f t="shared" si="65"/>
        <v>0</v>
      </c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</row>
    <row r="344" spans="1:25" x14ac:dyDescent="0.25">
      <c r="A344" s="173" t="s">
        <v>565</v>
      </c>
      <c r="B344" s="125" t="str">
        <f t="shared" si="55"/>
        <v>11</v>
      </c>
      <c r="C344" s="61" t="str">
        <f t="shared" si="56"/>
        <v>URINARY STONES W ESW LITHOTRIPSY W/O CC/MCC</v>
      </c>
      <c r="D344" s="123">
        <f t="shared" si="57"/>
        <v>0</v>
      </c>
      <c r="E344" s="118" t="str">
        <f t="shared" si="58"/>
        <v>M</v>
      </c>
      <c r="F344" s="162" t="str">
        <f t="shared" si="59"/>
        <v>MP</v>
      </c>
      <c r="G344" s="98"/>
      <c r="H344" s="180">
        <f t="shared" si="60"/>
        <v>0.7056</v>
      </c>
      <c r="I344" s="51">
        <f t="shared" si="61"/>
        <v>0.6331</v>
      </c>
      <c r="J344" s="164">
        <f t="shared" si="62"/>
        <v>-0.10274943310657597</v>
      </c>
      <c r="K344" s="98"/>
      <c r="L344" s="182">
        <f t="shared" si="63"/>
        <v>0</v>
      </c>
      <c r="M344" s="124">
        <f t="shared" si="64"/>
        <v>0</v>
      </c>
      <c r="N344" s="149">
        <f t="shared" si="65"/>
        <v>0</v>
      </c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</row>
    <row r="345" spans="1:25" x14ac:dyDescent="0.25">
      <c r="A345" s="172" t="s">
        <v>332</v>
      </c>
      <c r="B345" s="125" t="str">
        <f t="shared" si="55"/>
        <v>12</v>
      </c>
      <c r="C345" s="61" t="str">
        <f t="shared" si="56"/>
        <v>TRANSURETHRAL PROSTATECTOMY W/O CC/MCC</v>
      </c>
      <c r="D345" s="123">
        <f t="shared" si="57"/>
        <v>0</v>
      </c>
      <c r="E345" s="118" t="str">
        <f t="shared" si="58"/>
        <v>M</v>
      </c>
      <c r="F345" s="162" t="str">
        <f t="shared" si="59"/>
        <v>M</v>
      </c>
      <c r="G345" s="98"/>
      <c r="H345" s="180">
        <f t="shared" si="60"/>
        <v>1.3888</v>
      </c>
      <c r="I345" s="51">
        <f t="shared" si="61"/>
        <v>1.2619</v>
      </c>
      <c r="J345" s="164">
        <f t="shared" si="62"/>
        <v>-9.1373847926267293E-2</v>
      </c>
      <c r="K345" s="98"/>
      <c r="L345" s="182">
        <f t="shared" si="63"/>
        <v>0</v>
      </c>
      <c r="M345" s="124">
        <f t="shared" si="64"/>
        <v>0</v>
      </c>
      <c r="N345" s="149">
        <f t="shared" si="65"/>
        <v>0</v>
      </c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</row>
    <row r="346" spans="1:25" x14ac:dyDescent="0.25">
      <c r="A346" s="172" t="s">
        <v>333</v>
      </c>
      <c r="B346" s="125" t="str">
        <f t="shared" si="55"/>
        <v>12</v>
      </c>
      <c r="C346" s="61" t="str">
        <f t="shared" si="56"/>
        <v>OTHER MALE REPRODUCTIVE SYSTEM O.R. PROC FOR MALIGNANCY W CC/MCC</v>
      </c>
      <c r="D346" s="123">
        <f t="shared" si="57"/>
        <v>0</v>
      </c>
      <c r="E346" s="118" t="str">
        <f t="shared" si="58"/>
        <v>M</v>
      </c>
      <c r="F346" s="162" t="str">
        <f t="shared" si="59"/>
        <v>M</v>
      </c>
      <c r="G346" s="98"/>
      <c r="H346" s="180">
        <f t="shared" si="60"/>
        <v>3.4272</v>
      </c>
      <c r="I346" s="51">
        <f t="shared" si="61"/>
        <v>3.0628000000000002</v>
      </c>
      <c r="J346" s="164">
        <f t="shared" si="62"/>
        <v>-0.10632586367880481</v>
      </c>
      <c r="K346" s="98"/>
      <c r="L346" s="182">
        <f t="shared" si="63"/>
        <v>0</v>
      </c>
      <c r="M346" s="124">
        <f t="shared" si="64"/>
        <v>0</v>
      </c>
      <c r="N346" s="149">
        <f t="shared" si="65"/>
        <v>0</v>
      </c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</row>
    <row r="347" spans="1:25" x14ac:dyDescent="0.25">
      <c r="A347" s="172" t="s">
        <v>338</v>
      </c>
      <c r="B347" s="125" t="str">
        <f t="shared" si="55"/>
        <v>12</v>
      </c>
      <c r="C347" s="61" t="str">
        <f t="shared" si="56"/>
        <v>MALIGNANCY, MALE REPRODUCTIVE SYSTEM W CC</v>
      </c>
      <c r="D347" s="123">
        <f t="shared" si="57"/>
        <v>0</v>
      </c>
      <c r="E347" s="118" t="str">
        <f t="shared" si="58"/>
        <v>M</v>
      </c>
      <c r="F347" s="162" t="str">
        <f t="shared" si="59"/>
        <v>M</v>
      </c>
      <c r="G347" s="98"/>
      <c r="H347" s="180">
        <f t="shared" si="60"/>
        <v>1.7677</v>
      </c>
      <c r="I347" s="51">
        <f t="shared" si="61"/>
        <v>1.5266</v>
      </c>
      <c r="J347" s="164">
        <f t="shared" si="62"/>
        <v>-0.1363919217061719</v>
      </c>
      <c r="K347" s="98"/>
      <c r="L347" s="182">
        <f t="shared" si="63"/>
        <v>0</v>
      </c>
      <c r="M347" s="124">
        <f t="shared" si="64"/>
        <v>0</v>
      </c>
      <c r="N347" s="149">
        <f t="shared" si="65"/>
        <v>0</v>
      </c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</row>
    <row r="348" spans="1:25" x14ac:dyDescent="0.25">
      <c r="A348" s="174" t="s">
        <v>340</v>
      </c>
      <c r="B348" s="131" t="str">
        <f t="shared" si="55"/>
        <v>12</v>
      </c>
      <c r="C348" s="71" t="str">
        <f t="shared" si="56"/>
        <v>BENIGN PROSTATIC HYPERTROPHY W MCC</v>
      </c>
      <c r="D348" s="132">
        <f t="shared" si="57"/>
        <v>0</v>
      </c>
      <c r="E348" s="121" t="str">
        <f t="shared" si="58"/>
        <v>M</v>
      </c>
      <c r="F348" s="163" t="str">
        <f t="shared" si="59"/>
        <v>M</v>
      </c>
      <c r="G348" s="98"/>
      <c r="H348" s="181">
        <f t="shared" si="60"/>
        <v>2.0066000000000002</v>
      </c>
      <c r="I348" s="72">
        <f t="shared" si="61"/>
        <v>1.6829000000000001</v>
      </c>
      <c r="J348" s="165">
        <f t="shared" si="62"/>
        <v>-0.16131765174922758</v>
      </c>
      <c r="K348" s="98"/>
      <c r="L348" s="183">
        <f t="shared" si="63"/>
        <v>0</v>
      </c>
      <c r="M348" s="133">
        <f t="shared" si="64"/>
        <v>0</v>
      </c>
      <c r="N348" s="150">
        <f t="shared" si="65"/>
        <v>0</v>
      </c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</row>
    <row r="349" spans="1:25" x14ac:dyDescent="0.25">
      <c r="A349" s="172" t="s">
        <v>344</v>
      </c>
      <c r="B349" s="125" t="str">
        <f t="shared" si="55"/>
        <v>12</v>
      </c>
      <c r="C349" s="61" t="str">
        <f t="shared" si="56"/>
        <v>OTHER MALE REPRODUCTIVE SYSTEM DIAGNOSES W CC/MCC</v>
      </c>
      <c r="D349" s="123">
        <f t="shared" si="57"/>
        <v>0</v>
      </c>
      <c r="E349" s="118" t="str">
        <f t="shared" si="58"/>
        <v>M</v>
      </c>
      <c r="F349" s="162" t="str">
        <f t="shared" si="59"/>
        <v>M</v>
      </c>
      <c r="G349" s="98"/>
      <c r="H349" s="180">
        <f t="shared" si="60"/>
        <v>1.6623000000000001</v>
      </c>
      <c r="I349" s="51">
        <f t="shared" si="61"/>
        <v>1.5499000000000001</v>
      </c>
      <c r="J349" s="164">
        <f t="shared" si="62"/>
        <v>-6.7617156951212204E-2</v>
      </c>
      <c r="K349" s="98"/>
      <c r="L349" s="182">
        <f t="shared" si="63"/>
        <v>0</v>
      </c>
      <c r="M349" s="124">
        <f t="shared" si="64"/>
        <v>0</v>
      </c>
      <c r="N349" s="149">
        <f t="shared" si="65"/>
        <v>0</v>
      </c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</row>
    <row r="350" spans="1:25" x14ac:dyDescent="0.25">
      <c r="A350" s="172" t="s">
        <v>345</v>
      </c>
      <c r="B350" s="125" t="str">
        <f t="shared" si="55"/>
        <v>12</v>
      </c>
      <c r="C350" s="61" t="str">
        <f t="shared" si="56"/>
        <v>OTHER MALE REPRODUCTIVE SYSTEM DIAGNOSES W/O CC/MCC</v>
      </c>
      <c r="D350" s="123">
        <f t="shared" si="57"/>
        <v>0</v>
      </c>
      <c r="E350" s="118" t="str">
        <f t="shared" si="58"/>
        <v>M</v>
      </c>
      <c r="F350" s="162" t="str">
        <f t="shared" si="59"/>
        <v>M</v>
      </c>
      <c r="G350" s="98"/>
      <c r="H350" s="180">
        <f t="shared" si="60"/>
        <v>1.0054000000000001</v>
      </c>
      <c r="I350" s="51">
        <f t="shared" si="61"/>
        <v>0.78769999999999996</v>
      </c>
      <c r="J350" s="164">
        <f t="shared" si="62"/>
        <v>-0.2165307340362046</v>
      </c>
      <c r="K350" s="98"/>
      <c r="L350" s="182">
        <f t="shared" si="63"/>
        <v>0</v>
      </c>
      <c r="M350" s="124">
        <f t="shared" si="64"/>
        <v>0</v>
      </c>
      <c r="N350" s="149">
        <f t="shared" si="65"/>
        <v>0</v>
      </c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</row>
    <row r="351" spans="1:25" x14ac:dyDescent="0.25">
      <c r="A351" s="172" t="s">
        <v>741</v>
      </c>
      <c r="B351" s="125" t="str">
        <f t="shared" si="55"/>
        <v>22</v>
      </c>
      <c r="C351" s="61" t="str">
        <f t="shared" si="56"/>
        <v>EXTENSIVE BURNS OR FULL THICKNESS BURNS W MV &gt;96 HRS W/O SKIN GRAFT</v>
      </c>
      <c r="D351" s="123">
        <f t="shared" si="57"/>
        <v>0</v>
      </c>
      <c r="E351" s="118" t="str">
        <f t="shared" si="58"/>
        <v>M</v>
      </c>
      <c r="F351" s="162" t="str">
        <f t="shared" si="59"/>
        <v>M</v>
      </c>
      <c r="G351" s="98"/>
      <c r="H351" s="180">
        <f t="shared" si="60"/>
        <v>5.1289999999999996</v>
      </c>
      <c r="I351" s="51">
        <f t="shared" si="61"/>
        <v>1.0273000000000001</v>
      </c>
      <c r="J351" s="164">
        <f t="shared" si="62"/>
        <v>-0.79970754533047372</v>
      </c>
      <c r="K351" s="98"/>
      <c r="L351" s="182">
        <f t="shared" si="63"/>
        <v>0</v>
      </c>
      <c r="M351" s="124">
        <f t="shared" si="64"/>
        <v>0</v>
      </c>
      <c r="N351" s="149">
        <f t="shared" si="65"/>
        <v>0</v>
      </c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</row>
    <row r="352" spans="1:25" x14ac:dyDescent="0.25">
      <c r="A352" s="172" t="s">
        <v>276</v>
      </c>
      <c r="B352" s="125" t="str">
        <f t="shared" si="55"/>
        <v>10</v>
      </c>
      <c r="C352" s="61" t="str">
        <f t="shared" si="56"/>
        <v>SKIN GRAFTS &amp; WOUND DEBRID FOR ENDOC, NUTRIT &amp; METAB DIS W/O CC/MCC</v>
      </c>
      <c r="D352" s="123">
        <f t="shared" si="57"/>
        <v>5</v>
      </c>
      <c r="E352" s="118" t="str">
        <f t="shared" si="58"/>
        <v>M</v>
      </c>
      <c r="F352" s="162" t="str">
        <f t="shared" si="59"/>
        <v>MO</v>
      </c>
      <c r="G352" s="98"/>
      <c r="H352" s="180">
        <f t="shared" si="60"/>
        <v>1.3673</v>
      </c>
      <c r="I352" s="51">
        <f t="shared" si="61"/>
        <v>1.3667</v>
      </c>
      <c r="J352" s="164">
        <f t="shared" si="62"/>
        <v>-4.3882103415485553E-4</v>
      </c>
      <c r="K352" s="98"/>
      <c r="L352" s="182">
        <f t="shared" si="63"/>
        <v>6.8365</v>
      </c>
      <c r="M352" s="124">
        <f t="shared" si="64"/>
        <v>6.8334999999999999</v>
      </c>
      <c r="N352" s="149">
        <f t="shared" si="65"/>
        <v>-3.0000000000001137E-3</v>
      </c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</row>
    <row r="353" spans="1:25" x14ac:dyDescent="0.25">
      <c r="A353" s="174" t="s">
        <v>550</v>
      </c>
      <c r="B353" s="131" t="str">
        <f t="shared" si="55"/>
        <v>11</v>
      </c>
      <c r="C353" s="71" t="str">
        <f t="shared" si="56"/>
        <v>URETHRAL PROCEDURES W CC/MCC</v>
      </c>
      <c r="D353" s="132">
        <f t="shared" si="57"/>
        <v>1</v>
      </c>
      <c r="E353" s="121" t="str">
        <f t="shared" si="58"/>
        <v>M</v>
      </c>
      <c r="F353" s="163" t="str">
        <f t="shared" si="59"/>
        <v>M</v>
      </c>
      <c r="G353" s="98"/>
      <c r="H353" s="181">
        <f t="shared" si="60"/>
        <v>2.4165999999999999</v>
      </c>
      <c r="I353" s="72">
        <f t="shared" si="61"/>
        <v>2.4117000000000002</v>
      </c>
      <c r="J353" s="165">
        <f t="shared" si="62"/>
        <v>-2.0276421418520575E-3</v>
      </c>
      <c r="K353" s="98"/>
      <c r="L353" s="183">
        <f t="shared" si="63"/>
        <v>2.4165999999999999</v>
      </c>
      <c r="M353" s="133">
        <f t="shared" si="64"/>
        <v>2.4117000000000002</v>
      </c>
      <c r="N353" s="150">
        <f t="shared" si="65"/>
        <v>-4.8999999999996824E-3</v>
      </c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</row>
    <row r="354" spans="1:25" x14ac:dyDescent="0.25">
      <c r="A354" s="172" t="s">
        <v>355</v>
      </c>
      <c r="B354" s="125" t="str">
        <f t="shared" si="55"/>
        <v>08</v>
      </c>
      <c r="C354" s="61" t="str">
        <f t="shared" si="56"/>
        <v>FX, SPRN, STRN &amp; DISL EXCEPT FEMUR, HIP, PELVIS &amp; THIGH W/O MCC</v>
      </c>
      <c r="D354" s="123">
        <f t="shared" si="57"/>
        <v>92</v>
      </c>
      <c r="E354" s="118" t="str">
        <f t="shared" si="58"/>
        <v>A</v>
      </c>
      <c r="F354" s="162" t="str">
        <f t="shared" si="59"/>
        <v>A</v>
      </c>
      <c r="G354" s="98"/>
      <c r="H354" s="180">
        <f t="shared" si="60"/>
        <v>0.8498</v>
      </c>
      <c r="I354" s="51">
        <f t="shared" si="61"/>
        <v>0.84970000000000001</v>
      </c>
      <c r="J354" s="164">
        <f t="shared" si="62"/>
        <v>-1.1767474699928099E-4</v>
      </c>
      <c r="K354" s="98"/>
      <c r="L354" s="182">
        <f t="shared" si="63"/>
        <v>78.181600000000003</v>
      </c>
      <c r="M354" s="124">
        <f t="shared" si="64"/>
        <v>78.172399999999996</v>
      </c>
      <c r="N354" s="149">
        <f t="shared" si="65"/>
        <v>-9.2000000000069804E-3</v>
      </c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</row>
    <row r="355" spans="1:25" x14ac:dyDescent="0.25">
      <c r="A355" s="172" t="s">
        <v>506</v>
      </c>
      <c r="B355" s="125" t="str">
        <f t="shared" si="55"/>
        <v>05</v>
      </c>
      <c r="C355" s="61" t="str">
        <f t="shared" si="56"/>
        <v>ACUTE MYOCARDIAL INFARCTION, EXPIRED W/O CC/MCC</v>
      </c>
      <c r="D355" s="123">
        <f t="shared" si="57"/>
        <v>1</v>
      </c>
      <c r="E355" s="118" t="str">
        <f t="shared" si="58"/>
        <v>M</v>
      </c>
      <c r="F355" s="162" t="str">
        <f t="shared" si="59"/>
        <v>M</v>
      </c>
      <c r="G355" s="98"/>
      <c r="H355" s="180">
        <f t="shared" si="60"/>
        <v>0.87160000000000004</v>
      </c>
      <c r="I355" s="51">
        <f t="shared" si="61"/>
        <v>0.85440000000000005</v>
      </c>
      <c r="J355" s="164">
        <f t="shared" si="62"/>
        <v>-1.9733822854520414E-2</v>
      </c>
      <c r="K355" s="98"/>
      <c r="L355" s="182">
        <f t="shared" si="63"/>
        <v>0.87160000000000004</v>
      </c>
      <c r="M355" s="124">
        <f t="shared" si="64"/>
        <v>0.85440000000000005</v>
      </c>
      <c r="N355" s="149">
        <f t="shared" si="65"/>
        <v>-1.7199999999999993E-2</v>
      </c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</row>
    <row r="356" spans="1:25" x14ac:dyDescent="0.25">
      <c r="A356" s="172" t="s">
        <v>5</v>
      </c>
      <c r="B356" s="125" t="str">
        <f t="shared" si="55"/>
        <v>08</v>
      </c>
      <c r="C356" s="61" t="str">
        <f t="shared" si="56"/>
        <v>SHOULDER,ELBOW OR FOREARM PROC,EXC MAJOR JOINT PROC W MCC</v>
      </c>
      <c r="D356" s="123">
        <f t="shared" si="57"/>
        <v>4</v>
      </c>
      <c r="E356" s="118" t="str">
        <f t="shared" si="58"/>
        <v>M</v>
      </c>
      <c r="F356" s="162" t="str">
        <f t="shared" si="59"/>
        <v>M</v>
      </c>
      <c r="G356" s="98"/>
      <c r="H356" s="180">
        <f t="shared" si="60"/>
        <v>3.9192999999999998</v>
      </c>
      <c r="I356" s="51">
        <f t="shared" si="61"/>
        <v>3.9142000000000001</v>
      </c>
      <c r="J356" s="164">
        <f t="shared" si="62"/>
        <v>-1.3012527747300949E-3</v>
      </c>
      <c r="K356" s="98"/>
      <c r="L356" s="182">
        <f t="shared" si="63"/>
        <v>15.677199999999999</v>
      </c>
      <c r="M356" s="124">
        <f t="shared" si="64"/>
        <v>15.6568</v>
      </c>
      <c r="N356" s="149">
        <f t="shared" si="65"/>
        <v>-2.0399999999998641E-2</v>
      </c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</row>
    <row r="357" spans="1:25" x14ac:dyDescent="0.25">
      <c r="A357" s="172" t="s">
        <v>413</v>
      </c>
      <c r="B357" s="125" t="str">
        <f t="shared" si="55"/>
        <v>03</v>
      </c>
      <c r="C357" s="61" t="str">
        <f t="shared" si="56"/>
        <v>OTHER EAR, NOSE, MOUTH &amp; THROAT DIAGNOSES W MCC</v>
      </c>
      <c r="D357" s="123">
        <f t="shared" si="57"/>
        <v>8</v>
      </c>
      <c r="E357" s="118" t="str">
        <f t="shared" si="58"/>
        <v>M</v>
      </c>
      <c r="F357" s="162" t="str">
        <f t="shared" si="59"/>
        <v>M</v>
      </c>
      <c r="G357" s="98"/>
      <c r="H357" s="180">
        <f t="shared" si="60"/>
        <v>2.077</v>
      </c>
      <c r="I357" s="51">
        <f t="shared" si="61"/>
        <v>2.0720999999999998</v>
      </c>
      <c r="J357" s="164">
        <f t="shared" si="62"/>
        <v>-2.3591718825229304E-3</v>
      </c>
      <c r="K357" s="98"/>
      <c r="L357" s="182">
        <f t="shared" si="63"/>
        <v>16.616</v>
      </c>
      <c r="M357" s="124">
        <f t="shared" si="64"/>
        <v>16.576799999999999</v>
      </c>
      <c r="N357" s="149">
        <f t="shared" si="65"/>
        <v>-3.9200000000001012E-2</v>
      </c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</row>
    <row r="358" spans="1:25" x14ac:dyDescent="0.25">
      <c r="A358" s="174" t="s">
        <v>764</v>
      </c>
      <c r="B358" s="131" t="str">
        <f t="shared" si="55"/>
        <v>25</v>
      </c>
      <c r="C358" s="71" t="str">
        <f t="shared" si="56"/>
        <v>HIV W EXTENSIVE O.R. PROCEDURE W/O MCC</v>
      </c>
      <c r="D358" s="132">
        <f t="shared" si="57"/>
        <v>1</v>
      </c>
      <c r="E358" s="121" t="str">
        <f t="shared" si="58"/>
        <v>M</v>
      </c>
      <c r="F358" s="163" t="str">
        <f t="shared" si="59"/>
        <v>M</v>
      </c>
      <c r="G358" s="98"/>
      <c r="H358" s="181">
        <f t="shared" si="60"/>
        <v>4.048</v>
      </c>
      <c r="I358" s="72">
        <f t="shared" si="61"/>
        <v>3.9935999999999998</v>
      </c>
      <c r="J358" s="165">
        <f t="shared" si="62"/>
        <v>-1.3438735177865669E-2</v>
      </c>
      <c r="K358" s="98"/>
      <c r="L358" s="183">
        <f t="shared" si="63"/>
        <v>4.048</v>
      </c>
      <c r="M358" s="133">
        <f t="shared" si="64"/>
        <v>3.9935999999999998</v>
      </c>
      <c r="N358" s="150">
        <f t="shared" si="65"/>
        <v>-5.4400000000000226E-2</v>
      </c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</row>
    <row r="359" spans="1:25" x14ac:dyDescent="0.25">
      <c r="A359" s="172" t="s">
        <v>557</v>
      </c>
      <c r="B359" s="125" t="str">
        <f t="shared" si="55"/>
        <v>11</v>
      </c>
      <c r="C359" s="61" t="str">
        <f t="shared" si="56"/>
        <v>RENAL FAILURE W/O CC/MCC</v>
      </c>
      <c r="D359" s="123">
        <f t="shared" si="57"/>
        <v>114</v>
      </c>
      <c r="E359" s="118" t="str">
        <f t="shared" si="58"/>
        <v>A</v>
      </c>
      <c r="F359" s="162" t="str">
        <f t="shared" si="59"/>
        <v>A</v>
      </c>
      <c r="G359" s="98"/>
      <c r="H359" s="180">
        <f t="shared" si="60"/>
        <v>0.56559999999999999</v>
      </c>
      <c r="I359" s="51">
        <f t="shared" si="61"/>
        <v>0.56510000000000005</v>
      </c>
      <c r="J359" s="164">
        <f t="shared" si="62"/>
        <v>-8.8401697312578671E-4</v>
      </c>
      <c r="K359" s="98"/>
      <c r="L359" s="182">
        <f t="shared" si="63"/>
        <v>64.478399999999993</v>
      </c>
      <c r="M359" s="124">
        <f t="shared" si="64"/>
        <v>64.421400000000006</v>
      </c>
      <c r="N359" s="149">
        <f t="shared" si="65"/>
        <v>-5.6999999999987949E-2</v>
      </c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</row>
    <row r="360" spans="1:25" x14ac:dyDescent="0.25">
      <c r="A360" s="172" t="s">
        <v>551</v>
      </c>
      <c r="B360" s="125" t="str">
        <f t="shared" si="55"/>
        <v>11</v>
      </c>
      <c r="C360" s="61" t="str">
        <f t="shared" si="56"/>
        <v>URETHRAL PROCEDURES W/O CC/MCC</v>
      </c>
      <c r="D360" s="123">
        <f t="shared" si="57"/>
        <v>1</v>
      </c>
      <c r="E360" s="118" t="str">
        <f t="shared" si="58"/>
        <v>M</v>
      </c>
      <c r="F360" s="162" t="str">
        <f t="shared" si="59"/>
        <v>M</v>
      </c>
      <c r="G360" s="98"/>
      <c r="H360" s="180">
        <f t="shared" si="60"/>
        <v>1.6108</v>
      </c>
      <c r="I360" s="51">
        <f t="shared" si="61"/>
        <v>1.514</v>
      </c>
      <c r="J360" s="164">
        <f t="shared" si="62"/>
        <v>-6.0094363049416434E-2</v>
      </c>
      <c r="K360" s="98"/>
      <c r="L360" s="182">
        <f t="shared" si="63"/>
        <v>1.6108</v>
      </c>
      <c r="M360" s="124">
        <f t="shared" si="64"/>
        <v>1.514</v>
      </c>
      <c r="N360" s="149">
        <f t="shared" si="65"/>
        <v>-9.6799999999999997E-2</v>
      </c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</row>
    <row r="361" spans="1:25" x14ac:dyDescent="0.25">
      <c r="A361" s="172" t="s">
        <v>218</v>
      </c>
      <c r="B361" s="125" t="str">
        <f t="shared" si="55"/>
        <v>01</v>
      </c>
      <c r="C361" s="61" t="str">
        <f t="shared" si="56"/>
        <v>MULTIPLE SCLEROSIS &amp; CEREBELLAR ATAXIA W MCC</v>
      </c>
      <c r="D361" s="123">
        <f t="shared" si="57"/>
        <v>2</v>
      </c>
      <c r="E361" s="118" t="str">
        <f t="shared" si="58"/>
        <v>M</v>
      </c>
      <c r="F361" s="162" t="str">
        <f t="shared" si="59"/>
        <v>M</v>
      </c>
      <c r="G361" s="98"/>
      <c r="H361" s="180">
        <f t="shared" si="60"/>
        <v>2.5802999999999998</v>
      </c>
      <c r="I361" s="51">
        <f t="shared" si="61"/>
        <v>2.5207000000000002</v>
      </c>
      <c r="J361" s="164">
        <f t="shared" si="62"/>
        <v>-2.3098089369453033E-2</v>
      </c>
      <c r="K361" s="98"/>
      <c r="L361" s="182">
        <f t="shared" si="63"/>
        <v>5.1605999999999996</v>
      </c>
      <c r="M361" s="124">
        <f t="shared" si="64"/>
        <v>5.0414000000000003</v>
      </c>
      <c r="N361" s="149">
        <f t="shared" si="65"/>
        <v>-0.11919999999999931</v>
      </c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</row>
    <row r="362" spans="1:25" x14ac:dyDescent="0.25">
      <c r="A362" s="173" t="s">
        <v>390</v>
      </c>
      <c r="B362" s="125" t="str">
        <f t="shared" si="55"/>
        <v>02</v>
      </c>
      <c r="C362" s="61" t="str">
        <f t="shared" si="56"/>
        <v>OTHER DISORDERS OF THE EYE W MCC</v>
      </c>
      <c r="D362" s="123">
        <f t="shared" si="57"/>
        <v>2</v>
      </c>
      <c r="E362" s="118" t="str">
        <f t="shared" si="58"/>
        <v>M</v>
      </c>
      <c r="F362" s="162" t="str">
        <f t="shared" si="59"/>
        <v>M</v>
      </c>
      <c r="G362" s="98"/>
      <c r="H362" s="180">
        <f t="shared" si="60"/>
        <v>1.9676</v>
      </c>
      <c r="I362" s="51">
        <f t="shared" si="61"/>
        <v>1.9071</v>
      </c>
      <c r="J362" s="164">
        <f t="shared" si="62"/>
        <v>-3.0748119536491154E-2</v>
      </c>
      <c r="K362" s="98"/>
      <c r="L362" s="182">
        <f t="shared" si="63"/>
        <v>3.9352</v>
      </c>
      <c r="M362" s="124">
        <f t="shared" si="64"/>
        <v>3.8142</v>
      </c>
      <c r="N362" s="149">
        <f t="shared" si="65"/>
        <v>-0.121</v>
      </c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</row>
    <row r="363" spans="1:25" x14ac:dyDescent="0.25">
      <c r="A363" s="174" t="s">
        <v>462</v>
      </c>
      <c r="B363" s="131" t="str">
        <f t="shared" si="55"/>
        <v>05</v>
      </c>
      <c r="C363" s="71" t="str">
        <f t="shared" si="56"/>
        <v>CARDIAC VALVE &amp; OTH MAJ CARDIOTHORACIC PROC W CARD CATH W/O CC/MCC</v>
      </c>
      <c r="D363" s="132">
        <f t="shared" si="57"/>
        <v>2</v>
      </c>
      <c r="E363" s="121" t="str">
        <f t="shared" si="58"/>
        <v>M</v>
      </c>
      <c r="F363" s="163" t="str">
        <f t="shared" si="59"/>
        <v>MO</v>
      </c>
      <c r="G363" s="98"/>
      <c r="H363" s="181">
        <f t="shared" si="60"/>
        <v>6.3296000000000001</v>
      </c>
      <c r="I363" s="72">
        <f t="shared" si="61"/>
        <v>6.2628000000000004</v>
      </c>
      <c r="J363" s="165">
        <f t="shared" si="62"/>
        <v>-1.0553589484327565E-2</v>
      </c>
      <c r="K363" s="98"/>
      <c r="L363" s="183">
        <f t="shared" si="63"/>
        <v>12.6592</v>
      </c>
      <c r="M363" s="133">
        <f t="shared" si="64"/>
        <v>12.525600000000001</v>
      </c>
      <c r="N363" s="150">
        <f t="shared" si="65"/>
        <v>-0.1335999999999995</v>
      </c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</row>
    <row r="364" spans="1:25" x14ac:dyDescent="0.25">
      <c r="A364" s="172" t="s">
        <v>252</v>
      </c>
      <c r="B364" s="125" t="str">
        <f t="shared" si="55"/>
        <v>01</v>
      </c>
      <c r="C364" s="61" t="str">
        <f t="shared" si="56"/>
        <v>CONCUSSION W/O CC/MCC</v>
      </c>
      <c r="D364" s="123">
        <f t="shared" si="57"/>
        <v>29</v>
      </c>
      <c r="E364" s="118" t="str">
        <f t="shared" si="58"/>
        <v>A</v>
      </c>
      <c r="F364" s="162" t="str">
        <f t="shared" si="59"/>
        <v>A</v>
      </c>
      <c r="G364" s="98"/>
      <c r="H364" s="180">
        <f t="shared" si="60"/>
        <v>0.82679999999999998</v>
      </c>
      <c r="I364" s="51">
        <f t="shared" si="61"/>
        <v>0.82210000000000005</v>
      </c>
      <c r="J364" s="164">
        <f t="shared" si="62"/>
        <v>-5.6845670053216335E-3</v>
      </c>
      <c r="K364" s="98"/>
      <c r="L364" s="182">
        <f t="shared" si="63"/>
        <v>23.9772</v>
      </c>
      <c r="M364" s="124">
        <f t="shared" si="64"/>
        <v>23.840900000000001</v>
      </c>
      <c r="N364" s="149">
        <f t="shared" si="65"/>
        <v>-0.13629999999999853</v>
      </c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</row>
    <row r="365" spans="1:25" x14ac:dyDescent="0.25">
      <c r="A365" s="172" t="s">
        <v>334</v>
      </c>
      <c r="B365" s="125" t="str">
        <f t="shared" si="55"/>
        <v>12</v>
      </c>
      <c r="C365" s="61" t="str">
        <f t="shared" si="56"/>
        <v>OTHER MALE REPRODUCTIVE SYSTEM O.R. PROC FOR MALIGNANCY W/O CC/MCC</v>
      </c>
      <c r="D365" s="123">
        <f t="shared" si="57"/>
        <v>1</v>
      </c>
      <c r="E365" s="118" t="str">
        <f t="shared" si="58"/>
        <v>M</v>
      </c>
      <c r="F365" s="162" t="str">
        <f t="shared" si="59"/>
        <v>M</v>
      </c>
      <c r="G365" s="98"/>
      <c r="H365" s="180">
        <f t="shared" si="60"/>
        <v>2.2473000000000001</v>
      </c>
      <c r="I365" s="51">
        <f t="shared" si="61"/>
        <v>2.0958000000000001</v>
      </c>
      <c r="J365" s="164">
        <f t="shared" si="62"/>
        <v>-6.741423040982511E-2</v>
      </c>
      <c r="K365" s="98"/>
      <c r="L365" s="182">
        <f t="shared" si="63"/>
        <v>2.2473000000000001</v>
      </c>
      <c r="M365" s="124">
        <f t="shared" si="64"/>
        <v>2.0958000000000001</v>
      </c>
      <c r="N365" s="149">
        <f t="shared" si="65"/>
        <v>-0.15149999999999997</v>
      </c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</row>
    <row r="366" spans="1:25" x14ac:dyDescent="0.25">
      <c r="A366" s="172" t="s">
        <v>213</v>
      </c>
      <c r="B366" s="125" t="str">
        <f t="shared" si="55"/>
        <v>01</v>
      </c>
      <c r="C366" s="61" t="str">
        <f t="shared" si="56"/>
        <v>SPINAL DISORDERS &amp; INJURIES W/O CC/MCC</v>
      </c>
      <c r="D366" s="123">
        <f t="shared" si="57"/>
        <v>1</v>
      </c>
      <c r="E366" s="118" t="str">
        <f t="shared" si="58"/>
        <v>M</v>
      </c>
      <c r="F366" s="162" t="str">
        <f t="shared" si="59"/>
        <v>M</v>
      </c>
      <c r="G366" s="98"/>
      <c r="H366" s="180">
        <f t="shared" si="60"/>
        <v>1.4695</v>
      </c>
      <c r="I366" s="51">
        <f t="shared" si="61"/>
        <v>1.3096000000000001</v>
      </c>
      <c r="J366" s="164">
        <f t="shared" si="62"/>
        <v>-0.10881252126573659</v>
      </c>
      <c r="K366" s="98"/>
      <c r="L366" s="182">
        <f t="shared" si="63"/>
        <v>1.4695</v>
      </c>
      <c r="M366" s="124">
        <f t="shared" si="64"/>
        <v>1.3096000000000001</v>
      </c>
      <c r="N366" s="149">
        <f t="shared" si="65"/>
        <v>-0.15989999999999993</v>
      </c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</row>
    <row r="367" spans="1:25" x14ac:dyDescent="0.25">
      <c r="A367" s="172" t="s">
        <v>483</v>
      </c>
      <c r="B367" s="125" t="str">
        <f t="shared" si="55"/>
        <v>05</v>
      </c>
      <c r="C367" s="61" t="str">
        <f t="shared" si="56"/>
        <v>AMPUTATION FOR CIRC SYS DISORDERS EXC UPPER LIMB &amp; TOE W/O CC/MCC</v>
      </c>
      <c r="D367" s="123">
        <f t="shared" si="57"/>
        <v>4</v>
      </c>
      <c r="E367" s="118" t="str">
        <f t="shared" si="58"/>
        <v>M</v>
      </c>
      <c r="F367" s="162" t="str">
        <f t="shared" si="59"/>
        <v>M</v>
      </c>
      <c r="G367" s="98"/>
      <c r="H367" s="180">
        <f t="shared" si="60"/>
        <v>2.3275000000000001</v>
      </c>
      <c r="I367" s="51">
        <f t="shared" si="61"/>
        <v>2.2863000000000002</v>
      </c>
      <c r="J367" s="164">
        <f t="shared" si="62"/>
        <v>-1.7701396348012845E-2</v>
      </c>
      <c r="K367" s="98"/>
      <c r="L367" s="182">
        <f t="shared" si="63"/>
        <v>9.31</v>
      </c>
      <c r="M367" s="124">
        <f t="shared" si="64"/>
        <v>9.1452000000000009</v>
      </c>
      <c r="N367" s="149">
        <f t="shared" si="65"/>
        <v>-0.16479999999999961</v>
      </c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</row>
    <row r="368" spans="1:25" x14ac:dyDescent="0.25">
      <c r="A368" s="174" t="s">
        <v>533</v>
      </c>
      <c r="B368" s="131" t="str">
        <f t="shared" si="55"/>
        <v>05</v>
      </c>
      <c r="C368" s="71" t="str">
        <f t="shared" si="56"/>
        <v>ANGINA PECTORIS</v>
      </c>
      <c r="D368" s="132">
        <f t="shared" si="57"/>
        <v>36</v>
      </c>
      <c r="E368" s="121" t="str">
        <f t="shared" si="58"/>
        <v>A</v>
      </c>
      <c r="F368" s="163" t="str">
        <f t="shared" si="59"/>
        <v>A</v>
      </c>
      <c r="G368" s="98"/>
      <c r="H368" s="181">
        <f t="shared" si="60"/>
        <v>0.83909999999999996</v>
      </c>
      <c r="I368" s="72">
        <f t="shared" si="61"/>
        <v>0.83430000000000004</v>
      </c>
      <c r="J368" s="165">
        <f t="shared" si="62"/>
        <v>-5.7204147300678292E-3</v>
      </c>
      <c r="K368" s="98"/>
      <c r="L368" s="183">
        <f t="shared" si="63"/>
        <v>30.207599999999999</v>
      </c>
      <c r="M368" s="133">
        <f t="shared" si="64"/>
        <v>30.034800000000001</v>
      </c>
      <c r="N368" s="150">
        <f t="shared" si="65"/>
        <v>-0.17279999999999873</v>
      </c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</row>
    <row r="369" spans="1:25" x14ac:dyDescent="0.25">
      <c r="A369" s="172" t="s">
        <v>241</v>
      </c>
      <c r="B369" s="125" t="str">
        <f t="shared" si="55"/>
        <v>01</v>
      </c>
      <c r="C369" s="61" t="str">
        <f t="shared" si="56"/>
        <v>NONTRAUMATIC STUPOR &amp; COMA W MCC</v>
      </c>
      <c r="D369" s="123">
        <f t="shared" si="57"/>
        <v>4</v>
      </c>
      <c r="E369" s="118" t="str">
        <f t="shared" si="58"/>
        <v>M</v>
      </c>
      <c r="F369" s="162" t="str">
        <f t="shared" si="59"/>
        <v>M</v>
      </c>
      <c r="G369" s="98"/>
      <c r="H369" s="180">
        <f t="shared" si="60"/>
        <v>2.7361</v>
      </c>
      <c r="I369" s="51">
        <f t="shared" si="61"/>
        <v>2.6915</v>
      </c>
      <c r="J369" s="164">
        <f t="shared" si="62"/>
        <v>-1.630057380943678E-2</v>
      </c>
      <c r="K369" s="98"/>
      <c r="L369" s="182">
        <f t="shared" si="63"/>
        <v>10.9444</v>
      </c>
      <c r="M369" s="124">
        <f t="shared" si="64"/>
        <v>10.766</v>
      </c>
      <c r="N369" s="149">
        <f t="shared" si="65"/>
        <v>-0.17839999999999989</v>
      </c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</row>
    <row r="370" spans="1:25" x14ac:dyDescent="0.25">
      <c r="A370" s="179" t="s">
        <v>409</v>
      </c>
      <c r="B370" s="125" t="str">
        <f t="shared" si="55"/>
        <v>03</v>
      </c>
      <c r="C370" s="61" t="str">
        <f t="shared" si="56"/>
        <v>EPISTAXIS W MCC</v>
      </c>
      <c r="D370" s="123">
        <f t="shared" si="57"/>
        <v>1</v>
      </c>
      <c r="E370" s="118" t="str">
        <f t="shared" si="58"/>
        <v>M</v>
      </c>
      <c r="F370" s="162" t="str">
        <f t="shared" si="59"/>
        <v>M</v>
      </c>
      <c r="G370" s="98"/>
      <c r="H370" s="180">
        <f t="shared" si="60"/>
        <v>2.0838000000000001</v>
      </c>
      <c r="I370" s="51">
        <f t="shared" si="61"/>
        <v>1.9017999999999999</v>
      </c>
      <c r="J370" s="164">
        <f t="shared" si="62"/>
        <v>-8.7340435742393779E-2</v>
      </c>
      <c r="K370" s="98"/>
      <c r="L370" s="182">
        <f t="shared" si="63"/>
        <v>2.0838000000000001</v>
      </c>
      <c r="M370" s="124">
        <f t="shared" si="64"/>
        <v>1.9017999999999999</v>
      </c>
      <c r="N370" s="149">
        <f t="shared" si="65"/>
        <v>-0.18200000000000016</v>
      </c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</row>
    <row r="371" spans="1:25" x14ac:dyDescent="0.25">
      <c r="A371" s="179" t="s">
        <v>825</v>
      </c>
      <c r="B371" s="125" t="str">
        <f t="shared" si="55"/>
        <v>08</v>
      </c>
      <c r="C371" s="61" t="str">
        <f t="shared" si="56"/>
        <v>BONE DISEASES &amp; ARTHROPATHIES W MCC</v>
      </c>
      <c r="D371" s="123">
        <f t="shared" si="57"/>
        <v>5</v>
      </c>
      <c r="E371" s="118" t="str">
        <f t="shared" si="58"/>
        <v>M</v>
      </c>
      <c r="F371" s="162" t="str">
        <f t="shared" si="59"/>
        <v>M</v>
      </c>
      <c r="G371" s="98"/>
      <c r="H371" s="180">
        <f t="shared" si="60"/>
        <v>1.8098000000000001</v>
      </c>
      <c r="I371" s="51">
        <f t="shared" si="61"/>
        <v>1.7729999999999999</v>
      </c>
      <c r="J371" s="164">
        <f t="shared" si="62"/>
        <v>-2.0333738534644805E-2</v>
      </c>
      <c r="K371" s="98"/>
      <c r="L371" s="182">
        <f t="shared" si="63"/>
        <v>9.0489999999999995</v>
      </c>
      <c r="M371" s="124">
        <f t="shared" si="64"/>
        <v>8.8650000000000002</v>
      </c>
      <c r="N371" s="149">
        <f t="shared" si="65"/>
        <v>-0.18399999999999928</v>
      </c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</row>
    <row r="372" spans="1:25" x14ac:dyDescent="0.25">
      <c r="A372" s="173" t="s">
        <v>788</v>
      </c>
      <c r="B372" s="125" t="str">
        <f t="shared" si="55"/>
        <v>05</v>
      </c>
      <c r="C372" s="61" t="str">
        <f t="shared" si="56"/>
        <v>UPPER LIMB &amp; TOE AMPUTATION FOR CIRC SYSTEM DISORDERS W MCC</v>
      </c>
      <c r="D372" s="123">
        <f t="shared" si="57"/>
        <v>8</v>
      </c>
      <c r="E372" s="118" t="str">
        <f t="shared" si="58"/>
        <v>M</v>
      </c>
      <c r="F372" s="162" t="str">
        <f t="shared" si="59"/>
        <v>M</v>
      </c>
      <c r="G372" s="98"/>
      <c r="H372" s="180">
        <f t="shared" si="60"/>
        <v>3.6623999999999999</v>
      </c>
      <c r="I372" s="51">
        <f t="shared" si="61"/>
        <v>3.6389999999999998</v>
      </c>
      <c r="J372" s="164">
        <f t="shared" si="62"/>
        <v>-6.3892529488860008E-3</v>
      </c>
      <c r="K372" s="98"/>
      <c r="L372" s="182">
        <f t="shared" si="63"/>
        <v>29.299199999999999</v>
      </c>
      <c r="M372" s="124">
        <f t="shared" si="64"/>
        <v>29.111999999999998</v>
      </c>
      <c r="N372" s="149">
        <f t="shared" si="65"/>
        <v>-0.1872000000000007</v>
      </c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</row>
    <row r="373" spans="1:25" x14ac:dyDescent="0.25">
      <c r="A373" s="174" t="s">
        <v>725</v>
      </c>
      <c r="B373" s="131" t="str">
        <f t="shared" si="55"/>
        <v>21</v>
      </c>
      <c r="C373" s="71" t="str">
        <f t="shared" si="56"/>
        <v>TRAUMATIC INJURY W MCC</v>
      </c>
      <c r="D373" s="132">
        <f t="shared" si="57"/>
        <v>3</v>
      </c>
      <c r="E373" s="121" t="str">
        <f t="shared" si="58"/>
        <v>M</v>
      </c>
      <c r="F373" s="163" t="str">
        <f t="shared" si="59"/>
        <v>M</v>
      </c>
      <c r="G373" s="98"/>
      <c r="H373" s="181">
        <f t="shared" si="60"/>
        <v>2.1734</v>
      </c>
      <c r="I373" s="72">
        <f t="shared" si="61"/>
        <v>2.1086</v>
      </c>
      <c r="J373" s="165">
        <f t="shared" si="62"/>
        <v>-2.9815036348578249E-2</v>
      </c>
      <c r="K373" s="98"/>
      <c r="L373" s="183">
        <f t="shared" si="63"/>
        <v>6.5202</v>
      </c>
      <c r="M373" s="133">
        <f t="shared" si="64"/>
        <v>6.3258000000000001</v>
      </c>
      <c r="N373" s="150">
        <f t="shared" si="65"/>
        <v>-0.19439999999999991</v>
      </c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</row>
    <row r="374" spans="1:25" x14ac:dyDescent="0.25">
      <c r="A374" s="172" t="s">
        <v>270</v>
      </c>
      <c r="B374" s="125" t="str">
        <f t="shared" si="55"/>
        <v>10</v>
      </c>
      <c r="C374" s="61" t="str">
        <f t="shared" si="56"/>
        <v>AMPUTAT OF LOWER LIMB FOR ENDOCRINE,NUTRIT,&amp; METABOL DIS W/O CC/MCC</v>
      </c>
      <c r="D374" s="123">
        <f t="shared" si="57"/>
        <v>1</v>
      </c>
      <c r="E374" s="118" t="str">
        <f t="shared" si="58"/>
        <v>M</v>
      </c>
      <c r="F374" s="162" t="str">
        <f t="shared" si="59"/>
        <v>M</v>
      </c>
      <c r="G374" s="98"/>
      <c r="H374" s="180">
        <f t="shared" si="60"/>
        <v>1.8568</v>
      </c>
      <c r="I374" s="51">
        <f t="shared" si="61"/>
        <v>1.6608000000000001</v>
      </c>
      <c r="J374" s="164">
        <f t="shared" si="62"/>
        <v>-0.10555794915984487</v>
      </c>
      <c r="K374" s="98"/>
      <c r="L374" s="182">
        <f t="shared" si="63"/>
        <v>1.8568</v>
      </c>
      <c r="M374" s="124">
        <f t="shared" si="64"/>
        <v>1.6608000000000001</v>
      </c>
      <c r="N374" s="149">
        <f t="shared" si="65"/>
        <v>-0.19599999999999995</v>
      </c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</row>
    <row r="375" spans="1:25" x14ac:dyDescent="0.25">
      <c r="A375" s="172" t="s">
        <v>663</v>
      </c>
      <c r="B375" s="125" t="str">
        <f t="shared" ref="B375:B438" si="66">VLOOKUP($A375, Data_Tab, 2, FALSE)</f>
        <v>17</v>
      </c>
      <c r="C375" s="61" t="str">
        <f t="shared" ref="C375:C438" si="67">VLOOKUP($A375, DRG_Tab, 2, FALSE)</f>
        <v>LYMPHOMA &amp; NON-ACUTE LEUKEMIA W OTHER PROC W/O CC/MCC</v>
      </c>
      <c r="D375" s="123">
        <f t="shared" ref="D375:D438" si="68">VLOOKUP($A375, DRG_Tab, 9, FALSE)</f>
        <v>10</v>
      </c>
      <c r="E375" s="118" t="str">
        <f t="shared" ref="E375:E438" si="69">IFERROR(VLOOKUP($A375, Previous_Update, 5, FALSE),"")</f>
        <v>M</v>
      </c>
      <c r="F375" s="162" t="str">
        <f t="shared" ref="F375:F438" si="70">VLOOKUP($A375, DRG_Tab, 18, FALSE)</f>
        <v>A</v>
      </c>
      <c r="G375" s="98"/>
      <c r="H375" s="180">
        <f t="shared" ref="H375:H438" si="71">IFERROR(VLOOKUP($A375, Previous_Update, 4, FALSE),"")</f>
        <v>2.0255999999999998</v>
      </c>
      <c r="I375" s="51">
        <f t="shared" ref="I375:I438" si="72">VLOOKUP($A375, DRG_Tab, 22, FALSE)</f>
        <v>2.0057</v>
      </c>
      <c r="J375" s="164">
        <f t="shared" ref="J375:J438" si="73">(I375 - H375) / H375</f>
        <v>-9.8242496050551971E-3</v>
      </c>
      <c r="K375" s="98"/>
      <c r="L375" s="182">
        <f t="shared" ref="L375:L438" si="74">$D375 * H375</f>
        <v>20.256</v>
      </c>
      <c r="M375" s="124">
        <f t="shared" ref="M375:M438" si="75">$D375 * I375</f>
        <v>20.057000000000002</v>
      </c>
      <c r="N375" s="149">
        <f t="shared" ref="N375:N438" si="76">M375 - L375</f>
        <v>-0.19899999999999807</v>
      </c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</row>
    <row r="376" spans="1:25" x14ac:dyDescent="0.25">
      <c r="A376" s="172" t="s">
        <v>518</v>
      </c>
      <c r="B376" s="125" t="str">
        <f t="shared" si="66"/>
        <v>05</v>
      </c>
      <c r="C376" s="61" t="str">
        <f t="shared" si="67"/>
        <v>CARDIAC ARREST, UNEXPLAINED W CC</v>
      </c>
      <c r="D376" s="123">
        <f t="shared" si="68"/>
        <v>2</v>
      </c>
      <c r="E376" s="118" t="str">
        <f t="shared" si="69"/>
        <v>M</v>
      </c>
      <c r="F376" s="162" t="str">
        <f t="shared" si="70"/>
        <v>M</v>
      </c>
      <c r="G376" s="98"/>
      <c r="H376" s="180">
        <f t="shared" si="71"/>
        <v>1.0347999999999999</v>
      </c>
      <c r="I376" s="51">
        <f t="shared" si="72"/>
        <v>0.93459999999999999</v>
      </c>
      <c r="J376" s="164">
        <f t="shared" si="73"/>
        <v>-9.6830305373018899E-2</v>
      </c>
      <c r="K376" s="98"/>
      <c r="L376" s="182">
        <f t="shared" si="74"/>
        <v>2.0695999999999999</v>
      </c>
      <c r="M376" s="124">
        <f t="shared" si="75"/>
        <v>1.8692</v>
      </c>
      <c r="N376" s="149">
        <f t="shared" si="76"/>
        <v>-0.20039999999999991</v>
      </c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</row>
    <row r="377" spans="1:25" x14ac:dyDescent="0.25">
      <c r="A377" s="172" t="s">
        <v>619</v>
      </c>
      <c r="B377" s="125" t="str">
        <f t="shared" si="66"/>
        <v>13</v>
      </c>
      <c r="C377" s="61" t="str">
        <f t="shared" si="67"/>
        <v>INFECTIONS, FEMALE REPRODUCTIVE SYSTEM W CC</v>
      </c>
      <c r="D377" s="123">
        <f t="shared" si="68"/>
        <v>32</v>
      </c>
      <c r="E377" s="118" t="str">
        <f t="shared" si="69"/>
        <v>A</v>
      </c>
      <c r="F377" s="162" t="str">
        <f t="shared" si="70"/>
        <v>A</v>
      </c>
      <c r="G377" s="98"/>
      <c r="H377" s="180">
        <f t="shared" si="71"/>
        <v>0.85560000000000003</v>
      </c>
      <c r="I377" s="51">
        <f t="shared" si="72"/>
        <v>0.84899999999999998</v>
      </c>
      <c r="J377" s="164">
        <f t="shared" si="73"/>
        <v>-7.713884992987436E-3</v>
      </c>
      <c r="K377" s="98"/>
      <c r="L377" s="182">
        <f t="shared" si="74"/>
        <v>27.379200000000001</v>
      </c>
      <c r="M377" s="124">
        <f t="shared" si="75"/>
        <v>27.167999999999999</v>
      </c>
      <c r="N377" s="149">
        <f t="shared" si="76"/>
        <v>-0.21120000000000161</v>
      </c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</row>
    <row r="378" spans="1:25" x14ac:dyDescent="0.25">
      <c r="A378" s="174" t="s">
        <v>228</v>
      </c>
      <c r="B378" s="131" t="str">
        <f t="shared" si="66"/>
        <v>01</v>
      </c>
      <c r="C378" s="71" t="str">
        <f t="shared" si="67"/>
        <v>NONSPECIFIC CVA &amp; PRECEREBRAL OCCLUSION W/O INFARCT W MCC</v>
      </c>
      <c r="D378" s="132">
        <f t="shared" si="68"/>
        <v>3</v>
      </c>
      <c r="E378" s="121" t="str">
        <f t="shared" si="69"/>
        <v>M</v>
      </c>
      <c r="F378" s="163" t="str">
        <f t="shared" si="70"/>
        <v>M</v>
      </c>
      <c r="G378" s="98"/>
      <c r="H378" s="181">
        <f t="shared" si="71"/>
        <v>2.2259000000000002</v>
      </c>
      <c r="I378" s="72">
        <f t="shared" si="72"/>
        <v>2.1509</v>
      </c>
      <c r="J378" s="165">
        <f t="shared" si="73"/>
        <v>-3.3694236039354945E-2</v>
      </c>
      <c r="K378" s="98"/>
      <c r="L378" s="183">
        <f t="shared" si="74"/>
        <v>6.6777000000000006</v>
      </c>
      <c r="M378" s="133">
        <f t="shared" si="75"/>
        <v>6.4527000000000001</v>
      </c>
      <c r="N378" s="150">
        <f t="shared" si="76"/>
        <v>-0.22500000000000053</v>
      </c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</row>
    <row r="379" spans="1:25" x14ac:dyDescent="0.25">
      <c r="A379" s="172" t="s">
        <v>541</v>
      </c>
      <c r="B379" s="125" t="str">
        <f t="shared" si="66"/>
        <v>11</v>
      </c>
      <c r="C379" s="61" t="str">
        <f t="shared" si="67"/>
        <v>MINOR BLADDER PROCEDURES W MCC</v>
      </c>
      <c r="D379" s="123">
        <f t="shared" si="68"/>
        <v>1</v>
      </c>
      <c r="E379" s="118" t="str">
        <f t="shared" si="69"/>
        <v>M</v>
      </c>
      <c r="F379" s="162" t="str">
        <f t="shared" si="70"/>
        <v>M</v>
      </c>
      <c r="G379" s="98"/>
      <c r="H379" s="180">
        <f t="shared" si="71"/>
        <v>4.7984</v>
      </c>
      <c r="I379" s="51">
        <f t="shared" si="72"/>
        <v>4.5534999999999997</v>
      </c>
      <c r="J379" s="164">
        <f t="shared" si="73"/>
        <v>-5.1037845948649622E-2</v>
      </c>
      <c r="K379" s="98"/>
      <c r="L379" s="182">
        <f t="shared" si="74"/>
        <v>4.7984</v>
      </c>
      <c r="M379" s="124">
        <f t="shared" si="75"/>
        <v>4.5534999999999997</v>
      </c>
      <c r="N379" s="149">
        <f t="shared" si="76"/>
        <v>-0.24490000000000034</v>
      </c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</row>
    <row r="380" spans="1:25" x14ac:dyDescent="0.25">
      <c r="A380" s="172" t="s">
        <v>240</v>
      </c>
      <c r="B380" s="125" t="str">
        <f t="shared" si="66"/>
        <v>01</v>
      </c>
      <c r="C380" s="61" t="str">
        <f t="shared" si="67"/>
        <v>HYPERTENSIVE ENCEPHALOPATHY W/O CC/MCC</v>
      </c>
      <c r="D380" s="123">
        <f t="shared" si="68"/>
        <v>2</v>
      </c>
      <c r="E380" s="118" t="str">
        <f t="shared" si="69"/>
        <v>M</v>
      </c>
      <c r="F380" s="162" t="str">
        <f t="shared" si="70"/>
        <v>M</v>
      </c>
      <c r="G380" s="98"/>
      <c r="H380" s="180">
        <f t="shared" si="71"/>
        <v>1.2104999999999999</v>
      </c>
      <c r="I380" s="51">
        <f t="shared" si="72"/>
        <v>1.0693999999999999</v>
      </c>
      <c r="J380" s="164">
        <f t="shared" si="73"/>
        <v>-0.11656340355225114</v>
      </c>
      <c r="K380" s="98"/>
      <c r="L380" s="182">
        <f t="shared" si="74"/>
        <v>2.4209999999999998</v>
      </c>
      <c r="M380" s="124">
        <f t="shared" si="75"/>
        <v>2.1387999999999998</v>
      </c>
      <c r="N380" s="149">
        <f t="shared" si="76"/>
        <v>-0.28220000000000001</v>
      </c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</row>
    <row r="381" spans="1:25" x14ac:dyDescent="0.25">
      <c r="A381" s="172" t="s">
        <v>465</v>
      </c>
      <c r="B381" s="125" t="str">
        <f t="shared" si="66"/>
        <v>05</v>
      </c>
      <c r="C381" s="61" t="str">
        <f t="shared" si="67"/>
        <v>CARDIAC VALVE &amp; OTH MAJ CARDIOTHORACIC PROC W/O CARD CATH W/O CC/MCC</v>
      </c>
      <c r="D381" s="123">
        <f t="shared" si="68"/>
        <v>18</v>
      </c>
      <c r="E381" s="118" t="str">
        <f t="shared" si="69"/>
        <v>A</v>
      </c>
      <c r="F381" s="162" t="str">
        <f t="shared" si="70"/>
        <v>A</v>
      </c>
      <c r="G381" s="98"/>
      <c r="H381" s="180">
        <f t="shared" si="71"/>
        <v>4.4248000000000003</v>
      </c>
      <c r="I381" s="51">
        <f t="shared" si="72"/>
        <v>4.4069000000000003</v>
      </c>
      <c r="J381" s="164">
        <f t="shared" si="73"/>
        <v>-4.045380582173211E-3</v>
      </c>
      <c r="K381" s="98"/>
      <c r="L381" s="182">
        <f t="shared" si="74"/>
        <v>79.6464</v>
      </c>
      <c r="M381" s="124">
        <f t="shared" si="75"/>
        <v>79.324200000000005</v>
      </c>
      <c r="N381" s="149">
        <f t="shared" si="76"/>
        <v>-0.32219999999999516</v>
      </c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</row>
    <row r="382" spans="1:25" x14ac:dyDescent="0.25">
      <c r="A382" s="172" t="s">
        <v>257</v>
      </c>
      <c r="B382" s="125" t="str">
        <f t="shared" si="66"/>
        <v>09</v>
      </c>
      <c r="C382" s="61" t="str">
        <f t="shared" si="67"/>
        <v>MALIGNANT BREAST DISORDERS W/O CC/MCC</v>
      </c>
      <c r="D382" s="123">
        <f t="shared" si="68"/>
        <v>1</v>
      </c>
      <c r="E382" s="118" t="str">
        <f t="shared" si="69"/>
        <v>M</v>
      </c>
      <c r="F382" s="162" t="str">
        <f t="shared" si="70"/>
        <v>M</v>
      </c>
      <c r="G382" s="98"/>
      <c r="H382" s="180">
        <f t="shared" si="71"/>
        <v>1.3758999999999999</v>
      </c>
      <c r="I382" s="51">
        <f t="shared" si="72"/>
        <v>1.0264</v>
      </c>
      <c r="J382" s="164">
        <f t="shared" si="73"/>
        <v>-0.2540155534559197</v>
      </c>
      <c r="K382" s="98"/>
      <c r="L382" s="182">
        <f t="shared" si="74"/>
        <v>1.3758999999999999</v>
      </c>
      <c r="M382" s="124">
        <f t="shared" si="75"/>
        <v>1.0264</v>
      </c>
      <c r="N382" s="149">
        <f t="shared" si="76"/>
        <v>-0.34949999999999992</v>
      </c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</row>
    <row r="383" spans="1:25" x14ac:dyDescent="0.25">
      <c r="A383" s="174" t="s">
        <v>215</v>
      </c>
      <c r="B383" s="131" t="str">
        <f t="shared" si="66"/>
        <v>01</v>
      </c>
      <c r="C383" s="71" t="str">
        <f t="shared" si="67"/>
        <v>NERVOUS SYSTEM NEOPLASMS W/O MCC</v>
      </c>
      <c r="D383" s="132">
        <f t="shared" si="68"/>
        <v>55</v>
      </c>
      <c r="E383" s="121" t="str">
        <f t="shared" si="69"/>
        <v>A</v>
      </c>
      <c r="F383" s="163" t="str">
        <f t="shared" si="70"/>
        <v>A</v>
      </c>
      <c r="G383" s="98"/>
      <c r="H383" s="181">
        <f t="shared" si="71"/>
        <v>1.0023</v>
      </c>
      <c r="I383" s="72">
        <f t="shared" si="72"/>
        <v>0.99580000000000002</v>
      </c>
      <c r="J383" s="165">
        <f t="shared" si="73"/>
        <v>-6.4850843060959302E-3</v>
      </c>
      <c r="K383" s="98"/>
      <c r="L383" s="183">
        <f t="shared" si="74"/>
        <v>55.1265</v>
      </c>
      <c r="M383" s="133">
        <f t="shared" si="75"/>
        <v>54.768999999999998</v>
      </c>
      <c r="N383" s="150">
        <f t="shared" si="76"/>
        <v>-0.35750000000000171</v>
      </c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</row>
    <row r="384" spans="1:25" x14ac:dyDescent="0.25">
      <c r="A384" s="172" t="s">
        <v>256</v>
      </c>
      <c r="B384" s="125" t="str">
        <f t="shared" si="66"/>
        <v>09</v>
      </c>
      <c r="C384" s="61" t="str">
        <f t="shared" si="67"/>
        <v>MALIGNANT BREAST DISORDERS W CC</v>
      </c>
      <c r="D384" s="123">
        <f t="shared" si="68"/>
        <v>8</v>
      </c>
      <c r="E384" s="118" t="str">
        <f t="shared" si="69"/>
        <v>M</v>
      </c>
      <c r="F384" s="162" t="str">
        <f t="shared" si="70"/>
        <v>M</v>
      </c>
      <c r="G384" s="98"/>
      <c r="H384" s="180">
        <f t="shared" si="71"/>
        <v>1.7132000000000001</v>
      </c>
      <c r="I384" s="51">
        <f t="shared" si="72"/>
        <v>1.6651</v>
      </c>
      <c r="J384" s="164">
        <f t="shared" si="73"/>
        <v>-2.8076114872752762E-2</v>
      </c>
      <c r="K384" s="98"/>
      <c r="L384" s="182">
        <f t="shared" si="74"/>
        <v>13.7056</v>
      </c>
      <c r="M384" s="124">
        <f t="shared" si="75"/>
        <v>13.3208</v>
      </c>
      <c r="N384" s="149">
        <f t="shared" si="76"/>
        <v>-0.38480000000000025</v>
      </c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</row>
    <row r="385" spans="1:25" x14ac:dyDescent="0.25">
      <c r="A385" s="172" t="s">
        <v>816</v>
      </c>
      <c r="B385" s="125" t="str">
        <f t="shared" si="66"/>
        <v>08</v>
      </c>
      <c r="C385" s="61" t="str">
        <f t="shared" si="67"/>
        <v>PATHOLOGICAL FRACTURES &amp; MUSCULOSKELET &amp; CONN TISS MALIG W/O CC/MCC</v>
      </c>
      <c r="D385" s="123">
        <f t="shared" si="68"/>
        <v>5</v>
      </c>
      <c r="E385" s="118" t="str">
        <f t="shared" si="69"/>
        <v>M</v>
      </c>
      <c r="F385" s="162" t="str">
        <f t="shared" si="70"/>
        <v>M</v>
      </c>
      <c r="G385" s="98"/>
      <c r="H385" s="180">
        <f t="shared" si="71"/>
        <v>1.222</v>
      </c>
      <c r="I385" s="51">
        <f t="shared" si="72"/>
        <v>1.1437999999999999</v>
      </c>
      <c r="J385" s="164">
        <f t="shared" si="73"/>
        <v>-6.3993453355155522E-2</v>
      </c>
      <c r="K385" s="98"/>
      <c r="L385" s="182">
        <f t="shared" si="74"/>
        <v>6.1099999999999994</v>
      </c>
      <c r="M385" s="124">
        <f t="shared" si="75"/>
        <v>5.7189999999999994</v>
      </c>
      <c r="N385" s="149">
        <f t="shared" si="76"/>
        <v>-0.39100000000000001</v>
      </c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</row>
    <row r="386" spans="1:25" x14ac:dyDescent="0.25">
      <c r="A386" s="172" t="s">
        <v>636</v>
      </c>
      <c r="B386" s="125" t="str">
        <f t="shared" si="66"/>
        <v>14</v>
      </c>
      <c r="C386" s="61" t="str">
        <f t="shared" si="67"/>
        <v>ABORTION W/O D&amp;C</v>
      </c>
      <c r="D386" s="123">
        <f t="shared" si="68"/>
        <v>29</v>
      </c>
      <c r="E386" s="118" t="str">
        <f t="shared" si="69"/>
        <v>A</v>
      </c>
      <c r="F386" s="162" t="str">
        <f t="shared" si="70"/>
        <v>A</v>
      </c>
      <c r="G386" s="98"/>
      <c r="H386" s="180">
        <f t="shared" si="71"/>
        <v>0.379</v>
      </c>
      <c r="I386" s="51">
        <f t="shared" si="72"/>
        <v>0.36530000000000001</v>
      </c>
      <c r="J386" s="164">
        <f t="shared" si="73"/>
        <v>-3.6147757255936649E-2</v>
      </c>
      <c r="K386" s="98"/>
      <c r="L386" s="182">
        <f t="shared" si="74"/>
        <v>10.991</v>
      </c>
      <c r="M386" s="124">
        <f t="shared" si="75"/>
        <v>10.5937</v>
      </c>
      <c r="N386" s="149">
        <f t="shared" si="76"/>
        <v>-0.39729999999999954</v>
      </c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</row>
    <row r="387" spans="1:25" x14ac:dyDescent="0.25">
      <c r="A387" s="172" t="s">
        <v>339</v>
      </c>
      <c r="B387" s="125" t="str">
        <f t="shared" si="66"/>
        <v>12</v>
      </c>
      <c r="C387" s="61" t="str">
        <f t="shared" si="67"/>
        <v>MALIGNANCY, MALE REPRODUCTIVE SYSTEM W/O CC/MCC</v>
      </c>
      <c r="D387" s="123">
        <f t="shared" si="68"/>
        <v>2</v>
      </c>
      <c r="E387" s="118" t="str">
        <f t="shared" si="69"/>
        <v>M</v>
      </c>
      <c r="F387" s="162" t="str">
        <f t="shared" si="70"/>
        <v>M</v>
      </c>
      <c r="G387" s="98"/>
      <c r="H387" s="180">
        <f t="shared" si="71"/>
        <v>1.1938</v>
      </c>
      <c r="I387" s="51">
        <f t="shared" si="72"/>
        <v>0.98740000000000006</v>
      </c>
      <c r="J387" s="164">
        <f t="shared" si="73"/>
        <v>-0.17289328195677661</v>
      </c>
      <c r="K387" s="98"/>
      <c r="L387" s="182">
        <f t="shared" si="74"/>
        <v>2.3875999999999999</v>
      </c>
      <c r="M387" s="124">
        <f t="shared" si="75"/>
        <v>1.9748000000000001</v>
      </c>
      <c r="N387" s="149">
        <f t="shared" si="76"/>
        <v>-0.41279999999999983</v>
      </c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</row>
    <row r="388" spans="1:25" x14ac:dyDescent="0.25">
      <c r="A388" s="174" t="s">
        <v>762</v>
      </c>
      <c r="B388" s="131" t="str">
        <f t="shared" si="66"/>
        <v>24</v>
      </c>
      <c r="C388" s="71" t="str">
        <f t="shared" si="67"/>
        <v>OTHER MULTIPLE SIGNIFICANT TRAUMA W/O CC/MCC</v>
      </c>
      <c r="D388" s="132">
        <f t="shared" si="68"/>
        <v>14</v>
      </c>
      <c r="E388" s="121" t="str">
        <f t="shared" si="69"/>
        <v>A</v>
      </c>
      <c r="F388" s="163" t="str">
        <f t="shared" si="70"/>
        <v>A</v>
      </c>
      <c r="G388" s="98"/>
      <c r="H388" s="181">
        <f t="shared" si="71"/>
        <v>1.1677</v>
      </c>
      <c r="I388" s="72">
        <f t="shared" si="72"/>
        <v>1.1379999999999999</v>
      </c>
      <c r="J388" s="165">
        <f t="shared" si="73"/>
        <v>-2.5434615055236844E-2</v>
      </c>
      <c r="K388" s="98"/>
      <c r="L388" s="183">
        <f t="shared" si="74"/>
        <v>16.347799999999999</v>
      </c>
      <c r="M388" s="133">
        <f t="shared" si="75"/>
        <v>15.931999999999999</v>
      </c>
      <c r="N388" s="150">
        <f t="shared" si="76"/>
        <v>-0.41580000000000084</v>
      </c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</row>
    <row r="389" spans="1:25" x14ac:dyDescent="0.25">
      <c r="A389" s="179" t="s">
        <v>432</v>
      </c>
      <c r="B389" s="125" t="str">
        <f t="shared" si="66"/>
        <v>04</v>
      </c>
      <c r="C389" s="61" t="str">
        <f t="shared" si="67"/>
        <v>RESPIRATORY NEOPLASMS W/O CC/MCC</v>
      </c>
      <c r="D389" s="123">
        <f t="shared" si="68"/>
        <v>8</v>
      </c>
      <c r="E389" s="118" t="str">
        <f t="shared" si="69"/>
        <v>A</v>
      </c>
      <c r="F389" s="162" t="str">
        <f t="shared" si="70"/>
        <v>M</v>
      </c>
      <c r="G389" s="98"/>
      <c r="H389" s="180">
        <f t="shared" si="71"/>
        <v>1.1948000000000001</v>
      </c>
      <c r="I389" s="51">
        <f t="shared" si="72"/>
        <v>1.139</v>
      </c>
      <c r="J389" s="164">
        <f t="shared" si="73"/>
        <v>-4.6702376966856432E-2</v>
      </c>
      <c r="K389" s="98"/>
      <c r="L389" s="182">
        <f t="shared" si="74"/>
        <v>9.5584000000000007</v>
      </c>
      <c r="M389" s="124">
        <f t="shared" si="75"/>
        <v>9.1120000000000001</v>
      </c>
      <c r="N389" s="149">
        <f t="shared" si="76"/>
        <v>-0.44640000000000057</v>
      </c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</row>
    <row r="390" spans="1:25" x14ac:dyDescent="0.25">
      <c r="A390" s="173" t="s">
        <v>516</v>
      </c>
      <c r="B390" s="125" t="str">
        <f t="shared" si="66"/>
        <v>05</v>
      </c>
      <c r="C390" s="61" t="str">
        <f t="shared" si="67"/>
        <v>DEEP VEIN THROMBOPHLEBITIS W/O CC/MCC</v>
      </c>
      <c r="D390" s="123">
        <f t="shared" si="68"/>
        <v>1</v>
      </c>
      <c r="E390" s="118" t="str">
        <f t="shared" si="69"/>
        <v>M</v>
      </c>
      <c r="F390" s="162" t="str">
        <f t="shared" si="70"/>
        <v>M</v>
      </c>
      <c r="G390" s="98"/>
      <c r="H390" s="180">
        <f t="shared" si="71"/>
        <v>1.2374000000000001</v>
      </c>
      <c r="I390" s="51">
        <f t="shared" si="72"/>
        <v>0.78969999999999996</v>
      </c>
      <c r="J390" s="164">
        <f t="shared" si="73"/>
        <v>-0.36180701470825932</v>
      </c>
      <c r="K390" s="98"/>
      <c r="L390" s="182">
        <f t="shared" si="74"/>
        <v>1.2374000000000001</v>
      </c>
      <c r="M390" s="124">
        <f t="shared" si="75"/>
        <v>0.78969999999999996</v>
      </c>
      <c r="N390" s="149">
        <f t="shared" si="76"/>
        <v>-0.4477000000000001</v>
      </c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</row>
    <row r="391" spans="1:25" x14ac:dyDescent="0.25">
      <c r="A391" s="172" t="s">
        <v>341</v>
      </c>
      <c r="B391" s="125" t="str">
        <f t="shared" si="66"/>
        <v>12</v>
      </c>
      <c r="C391" s="61" t="str">
        <f t="shared" si="67"/>
        <v>BENIGN PROSTATIC HYPERTROPHY W/O MCC</v>
      </c>
      <c r="D391" s="123">
        <f t="shared" si="68"/>
        <v>7</v>
      </c>
      <c r="E391" s="118" t="str">
        <f t="shared" si="69"/>
        <v>M</v>
      </c>
      <c r="F391" s="162" t="str">
        <f t="shared" si="70"/>
        <v>M</v>
      </c>
      <c r="G391" s="98"/>
      <c r="H391" s="180">
        <f t="shared" si="71"/>
        <v>1.1617999999999999</v>
      </c>
      <c r="I391" s="51">
        <f t="shared" si="72"/>
        <v>1.0952</v>
      </c>
      <c r="J391" s="164">
        <f t="shared" si="73"/>
        <v>-5.7324840764331204E-2</v>
      </c>
      <c r="K391" s="98"/>
      <c r="L391" s="182">
        <f t="shared" si="74"/>
        <v>8.1326000000000001</v>
      </c>
      <c r="M391" s="124">
        <f t="shared" si="75"/>
        <v>7.6663999999999994</v>
      </c>
      <c r="N391" s="149">
        <f t="shared" si="76"/>
        <v>-0.46620000000000061</v>
      </c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</row>
    <row r="392" spans="1:25" x14ac:dyDescent="0.25">
      <c r="A392" s="172" t="s">
        <v>594</v>
      </c>
      <c r="B392" s="125" t="str">
        <f t="shared" si="66"/>
        <v>06</v>
      </c>
      <c r="C392" s="61" t="str">
        <f t="shared" si="67"/>
        <v>MAJOR GASTROINTESTINAL DISORDERS &amp; PERITONEAL INFECTIONS W MCC</v>
      </c>
      <c r="D392" s="123">
        <f t="shared" si="68"/>
        <v>46</v>
      </c>
      <c r="E392" s="118" t="str">
        <f t="shared" si="69"/>
        <v>A</v>
      </c>
      <c r="F392" s="162" t="str">
        <f t="shared" si="70"/>
        <v>A</v>
      </c>
      <c r="G392" s="98"/>
      <c r="H392" s="180">
        <f t="shared" si="71"/>
        <v>1.7929999999999999</v>
      </c>
      <c r="I392" s="51">
        <f t="shared" si="72"/>
        <v>1.7827</v>
      </c>
      <c r="J392" s="164">
        <f t="shared" si="73"/>
        <v>-5.7445621862799645E-3</v>
      </c>
      <c r="K392" s="98"/>
      <c r="L392" s="182">
        <f t="shared" si="74"/>
        <v>82.477999999999994</v>
      </c>
      <c r="M392" s="124">
        <f t="shared" si="75"/>
        <v>82.004199999999997</v>
      </c>
      <c r="N392" s="149">
        <f t="shared" si="76"/>
        <v>-0.47379999999999711</v>
      </c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</row>
    <row r="393" spans="1:25" x14ac:dyDescent="0.25">
      <c r="A393" s="174" t="s">
        <v>627</v>
      </c>
      <c r="B393" s="131" t="str">
        <f t="shared" si="66"/>
        <v>14</v>
      </c>
      <c r="C393" s="71" t="str">
        <f t="shared" si="67"/>
        <v>POSTPARTUM &amp; POST ABORTION DIAGNOSES W O.R. PROCEDURE</v>
      </c>
      <c r="D393" s="132">
        <f t="shared" si="68"/>
        <v>30</v>
      </c>
      <c r="E393" s="121" t="str">
        <f t="shared" si="69"/>
        <v>A</v>
      </c>
      <c r="F393" s="163" t="str">
        <f t="shared" si="70"/>
        <v>A</v>
      </c>
      <c r="G393" s="98"/>
      <c r="H393" s="181">
        <f t="shared" si="71"/>
        <v>1.1084000000000001</v>
      </c>
      <c r="I393" s="72">
        <f t="shared" si="72"/>
        <v>1.0923</v>
      </c>
      <c r="J393" s="165">
        <f t="shared" si="73"/>
        <v>-1.4525442078671963E-2</v>
      </c>
      <c r="K393" s="98"/>
      <c r="L393" s="183">
        <f t="shared" si="74"/>
        <v>33.252000000000002</v>
      </c>
      <c r="M393" s="133">
        <f t="shared" si="75"/>
        <v>32.768999999999998</v>
      </c>
      <c r="N393" s="150">
        <f t="shared" si="76"/>
        <v>-0.48300000000000409</v>
      </c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</row>
    <row r="394" spans="1:25" x14ac:dyDescent="0.25">
      <c r="A394" s="172" t="s">
        <v>407</v>
      </c>
      <c r="B394" s="125" t="str">
        <f t="shared" si="66"/>
        <v>03</v>
      </c>
      <c r="C394" s="61" t="str">
        <f t="shared" si="67"/>
        <v>EAR, NOSE, MOUTH &amp; THROAT MALIGNANCY W/O CC/MCC</v>
      </c>
      <c r="D394" s="123">
        <f t="shared" si="68"/>
        <v>2</v>
      </c>
      <c r="E394" s="118" t="str">
        <f t="shared" si="69"/>
        <v>M</v>
      </c>
      <c r="F394" s="162" t="str">
        <f t="shared" si="70"/>
        <v>M</v>
      </c>
      <c r="G394" s="98"/>
      <c r="H394" s="180">
        <f t="shared" si="71"/>
        <v>1.2819</v>
      </c>
      <c r="I394" s="51">
        <f t="shared" si="72"/>
        <v>1.0368999999999999</v>
      </c>
      <c r="J394" s="164">
        <f t="shared" si="73"/>
        <v>-0.1911225524611905</v>
      </c>
      <c r="K394" s="98"/>
      <c r="L394" s="182">
        <f t="shared" si="74"/>
        <v>2.5638000000000001</v>
      </c>
      <c r="M394" s="124">
        <f t="shared" si="75"/>
        <v>2.0737999999999999</v>
      </c>
      <c r="N394" s="149">
        <f t="shared" si="76"/>
        <v>-0.49000000000000021</v>
      </c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</row>
    <row r="395" spans="1:25" x14ac:dyDescent="0.25">
      <c r="A395" s="172" t="s">
        <v>310</v>
      </c>
      <c r="B395" s="125" t="str">
        <f t="shared" si="66"/>
        <v>01</v>
      </c>
      <c r="C395" s="61" t="str">
        <f t="shared" si="67"/>
        <v>VENTRICULAR SHUNT PROCEDURES W CC</v>
      </c>
      <c r="D395" s="123">
        <f t="shared" si="68"/>
        <v>21</v>
      </c>
      <c r="E395" s="118" t="str">
        <f t="shared" si="69"/>
        <v>A</v>
      </c>
      <c r="F395" s="162" t="str">
        <f t="shared" si="70"/>
        <v>A</v>
      </c>
      <c r="G395" s="98"/>
      <c r="H395" s="180">
        <f t="shared" si="71"/>
        <v>2.1797</v>
      </c>
      <c r="I395" s="51">
        <f t="shared" si="72"/>
        <v>2.1558000000000002</v>
      </c>
      <c r="J395" s="164">
        <f t="shared" si="73"/>
        <v>-1.0964811671330831E-2</v>
      </c>
      <c r="K395" s="98"/>
      <c r="L395" s="182">
        <f t="shared" si="74"/>
        <v>45.773699999999998</v>
      </c>
      <c r="M395" s="124">
        <f t="shared" si="75"/>
        <v>45.271800000000006</v>
      </c>
      <c r="N395" s="149">
        <f t="shared" si="76"/>
        <v>-0.50189999999999202</v>
      </c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</row>
    <row r="396" spans="1:25" x14ac:dyDescent="0.25">
      <c r="A396" s="172" t="s">
        <v>609</v>
      </c>
      <c r="B396" s="125" t="str">
        <f t="shared" si="66"/>
        <v>13</v>
      </c>
      <c r="C396" s="61" t="str">
        <f t="shared" si="67"/>
        <v>D&amp;C, CONIZATION, LAPAROSCOPY &amp; TUBAL INTERRUPTION W/O CC/MCC</v>
      </c>
      <c r="D396" s="123">
        <f t="shared" si="68"/>
        <v>2</v>
      </c>
      <c r="E396" s="118" t="str">
        <f t="shared" si="69"/>
        <v>M</v>
      </c>
      <c r="F396" s="162" t="str">
        <f t="shared" si="70"/>
        <v>MP</v>
      </c>
      <c r="G396" s="98"/>
      <c r="H396" s="180">
        <f t="shared" si="71"/>
        <v>1.1067</v>
      </c>
      <c r="I396" s="51">
        <f t="shared" si="72"/>
        <v>0.85529999999999995</v>
      </c>
      <c r="J396" s="164">
        <f t="shared" si="73"/>
        <v>-0.22716183247492552</v>
      </c>
      <c r="K396" s="98"/>
      <c r="L396" s="182">
        <f t="shared" si="74"/>
        <v>2.2134</v>
      </c>
      <c r="M396" s="124">
        <f t="shared" si="75"/>
        <v>1.7105999999999999</v>
      </c>
      <c r="N396" s="149">
        <f t="shared" si="76"/>
        <v>-0.50280000000000014</v>
      </c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</row>
    <row r="397" spans="1:25" x14ac:dyDescent="0.25">
      <c r="A397" s="173" t="s">
        <v>238</v>
      </c>
      <c r="B397" s="125" t="str">
        <f t="shared" si="66"/>
        <v>01</v>
      </c>
      <c r="C397" s="61" t="str">
        <f t="shared" si="67"/>
        <v>HYPERTENSIVE ENCEPHALOPATHY W MCC</v>
      </c>
      <c r="D397" s="123">
        <f t="shared" si="68"/>
        <v>2</v>
      </c>
      <c r="E397" s="118" t="str">
        <f t="shared" si="69"/>
        <v>M</v>
      </c>
      <c r="F397" s="162" t="str">
        <f t="shared" si="70"/>
        <v>M</v>
      </c>
      <c r="G397" s="98"/>
      <c r="H397" s="180">
        <f t="shared" si="71"/>
        <v>2.4762</v>
      </c>
      <c r="I397" s="51">
        <f t="shared" si="72"/>
        <v>2.2233000000000001</v>
      </c>
      <c r="J397" s="164">
        <f t="shared" si="73"/>
        <v>-0.10213229949115576</v>
      </c>
      <c r="K397" s="98"/>
      <c r="L397" s="182">
        <f t="shared" si="74"/>
        <v>4.9523999999999999</v>
      </c>
      <c r="M397" s="124">
        <f t="shared" si="75"/>
        <v>4.4466000000000001</v>
      </c>
      <c r="N397" s="149">
        <f t="shared" si="76"/>
        <v>-0.50579999999999981</v>
      </c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</row>
    <row r="398" spans="1:25" x14ac:dyDescent="0.25">
      <c r="A398" s="174" t="s">
        <v>822</v>
      </c>
      <c r="B398" s="131" t="str">
        <f t="shared" si="66"/>
        <v>08</v>
      </c>
      <c r="C398" s="71" t="str">
        <f t="shared" si="67"/>
        <v>SEPTIC ARTHRITIS W/O CC/MCC</v>
      </c>
      <c r="D398" s="132">
        <f t="shared" si="68"/>
        <v>6</v>
      </c>
      <c r="E398" s="121" t="str">
        <f t="shared" si="69"/>
        <v>M</v>
      </c>
      <c r="F398" s="163" t="str">
        <f t="shared" si="70"/>
        <v>M</v>
      </c>
      <c r="G398" s="98"/>
      <c r="H398" s="181">
        <f t="shared" si="71"/>
        <v>1.4187000000000001</v>
      </c>
      <c r="I398" s="72">
        <f t="shared" si="72"/>
        <v>1.3234999999999999</v>
      </c>
      <c r="J398" s="165">
        <f t="shared" si="73"/>
        <v>-6.7103686473532223E-2</v>
      </c>
      <c r="K398" s="98"/>
      <c r="L398" s="183">
        <f t="shared" si="74"/>
        <v>8.5122</v>
      </c>
      <c r="M398" s="133">
        <f t="shared" si="75"/>
        <v>7.9409999999999989</v>
      </c>
      <c r="N398" s="150">
        <f t="shared" si="76"/>
        <v>-0.57120000000000104</v>
      </c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</row>
    <row r="399" spans="1:25" x14ac:dyDescent="0.25">
      <c r="A399" s="172" t="s">
        <v>831</v>
      </c>
      <c r="B399" s="125" t="str">
        <f t="shared" si="66"/>
        <v>08</v>
      </c>
      <c r="C399" s="61" t="str">
        <f t="shared" si="67"/>
        <v>AFTERCARE, MUSCULOSKELETAL SYSTEM &amp; CONNECTIVE TISSUE W MCC</v>
      </c>
      <c r="D399" s="123">
        <f t="shared" si="68"/>
        <v>8</v>
      </c>
      <c r="E399" s="118" t="str">
        <f t="shared" si="69"/>
        <v>M</v>
      </c>
      <c r="F399" s="162" t="str">
        <f t="shared" si="70"/>
        <v>M</v>
      </c>
      <c r="G399" s="98"/>
      <c r="H399" s="180">
        <f t="shared" si="71"/>
        <v>2.6484999999999999</v>
      </c>
      <c r="I399" s="51">
        <f t="shared" si="72"/>
        <v>2.5767000000000002</v>
      </c>
      <c r="J399" s="164">
        <f t="shared" si="73"/>
        <v>-2.7109684727203945E-2</v>
      </c>
      <c r="K399" s="98"/>
      <c r="L399" s="182">
        <f t="shared" si="74"/>
        <v>21.187999999999999</v>
      </c>
      <c r="M399" s="124">
        <f t="shared" si="75"/>
        <v>20.613600000000002</v>
      </c>
      <c r="N399" s="149">
        <f t="shared" si="76"/>
        <v>-0.57439999999999714</v>
      </c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</row>
    <row r="400" spans="1:25" x14ac:dyDescent="0.25">
      <c r="A400" s="172" t="s">
        <v>545</v>
      </c>
      <c r="B400" s="125" t="str">
        <f t="shared" si="66"/>
        <v>11</v>
      </c>
      <c r="C400" s="61" t="str">
        <f t="shared" si="67"/>
        <v>PROSTATECTOMY W CC</v>
      </c>
      <c r="D400" s="123">
        <f t="shared" si="68"/>
        <v>3</v>
      </c>
      <c r="E400" s="118" t="str">
        <f t="shared" si="69"/>
        <v>M</v>
      </c>
      <c r="F400" s="162" t="str">
        <f t="shared" si="70"/>
        <v>M</v>
      </c>
      <c r="G400" s="98"/>
      <c r="H400" s="180">
        <f t="shared" si="71"/>
        <v>2.7404000000000002</v>
      </c>
      <c r="I400" s="51">
        <f t="shared" si="72"/>
        <v>2.5486</v>
      </c>
      <c r="J400" s="164">
        <f t="shared" si="73"/>
        <v>-6.9989782513501742E-2</v>
      </c>
      <c r="K400" s="98"/>
      <c r="L400" s="182">
        <f t="shared" si="74"/>
        <v>8.2211999999999996</v>
      </c>
      <c r="M400" s="124">
        <f t="shared" si="75"/>
        <v>7.6457999999999995</v>
      </c>
      <c r="N400" s="149">
        <f t="shared" si="76"/>
        <v>-0.57540000000000013</v>
      </c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</row>
    <row r="401" spans="1:25" x14ac:dyDescent="0.25">
      <c r="A401" s="172" t="s">
        <v>336</v>
      </c>
      <c r="B401" s="125" t="str">
        <f t="shared" si="66"/>
        <v>12</v>
      </c>
      <c r="C401" s="61" t="str">
        <f t="shared" si="67"/>
        <v>OTHER MALE REPRODUCTIVE SYSTEM O.R. PROC EXC MALIGNANCY W/O CC/MCC</v>
      </c>
      <c r="D401" s="123">
        <f t="shared" si="68"/>
        <v>3</v>
      </c>
      <c r="E401" s="118" t="str">
        <f t="shared" si="69"/>
        <v>M</v>
      </c>
      <c r="F401" s="162" t="str">
        <f t="shared" si="70"/>
        <v>M</v>
      </c>
      <c r="G401" s="98"/>
      <c r="H401" s="180">
        <f t="shared" si="71"/>
        <v>1.9635</v>
      </c>
      <c r="I401" s="51">
        <f t="shared" si="72"/>
        <v>1.7657</v>
      </c>
      <c r="J401" s="164">
        <f t="shared" si="73"/>
        <v>-0.10073847720906542</v>
      </c>
      <c r="K401" s="98"/>
      <c r="L401" s="182">
        <f t="shared" si="74"/>
        <v>5.8905000000000003</v>
      </c>
      <c r="M401" s="124">
        <f t="shared" si="75"/>
        <v>5.2971000000000004</v>
      </c>
      <c r="N401" s="149">
        <f t="shared" si="76"/>
        <v>-0.59339999999999993</v>
      </c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</row>
    <row r="402" spans="1:25" x14ac:dyDescent="0.25">
      <c r="A402" s="172" t="s">
        <v>564</v>
      </c>
      <c r="B402" s="125" t="str">
        <f t="shared" si="66"/>
        <v>11</v>
      </c>
      <c r="C402" s="61" t="str">
        <f t="shared" si="67"/>
        <v>URINARY STONES W ESW LITHOTRIPSY W CC/MCC</v>
      </c>
      <c r="D402" s="123">
        <f t="shared" si="68"/>
        <v>13</v>
      </c>
      <c r="E402" s="118" t="str">
        <f t="shared" si="69"/>
        <v>A</v>
      </c>
      <c r="F402" s="162" t="str">
        <f t="shared" si="70"/>
        <v>AP</v>
      </c>
      <c r="G402" s="98"/>
      <c r="H402" s="180">
        <f t="shared" si="71"/>
        <v>1.1177999999999999</v>
      </c>
      <c r="I402" s="51">
        <f t="shared" si="72"/>
        <v>1.0722</v>
      </c>
      <c r="J402" s="164">
        <f t="shared" si="73"/>
        <v>-4.0794417606011692E-2</v>
      </c>
      <c r="K402" s="98"/>
      <c r="L402" s="182">
        <f t="shared" si="74"/>
        <v>14.531399999999998</v>
      </c>
      <c r="M402" s="124">
        <f t="shared" si="75"/>
        <v>13.938600000000001</v>
      </c>
      <c r="N402" s="149">
        <f t="shared" si="76"/>
        <v>-0.59279999999999688</v>
      </c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</row>
    <row r="403" spans="1:25" x14ac:dyDescent="0.25">
      <c r="A403" s="174" t="s">
        <v>350</v>
      </c>
      <c r="B403" s="131" t="str">
        <f t="shared" si="66"/>
        <v>13</v>
      </c>
      <c r="C403" s="71" t="str">
        <f t="shared" si="67"/>
        <v>UTERINE &amp; ADNEXA PROC FOR OVARIAN OR ADNEXAL MALIGNANCY W/O CC/MCC</v>
      </c>
      <c r="D403" s="132">
        <f t="shared" si="68"/>
        <v>3</v>
      </c>
      <c r="E403" s="121" t="str">
        <f t="shared" si="69"/>
        <v>M</v>
      </c>
      <c r="F403" s="163" t="str">
        <f t="shared" si="70"/>
        <v>M</v>
      </c>
      <c r="G403" s="98"/>
      <c r="H403" s="181">
        <f t="shared" si="71"/>
        <v>2.1951000000000001</v>
      </c>
      <c r="I403" s="72">
        <f t="shared" si="72"/>
        <v>1.9944999999999999</v>
      </c>
      <c r="J403" s="165">
        <f t="shared" si="73"/>
        <v>-9.1385358298027478E-2</v>
      </c>
      <c r="K403" s="98"/>
      <c r="L403" s="183">
        <f t="shared" si="74"/>
        <v>6.5853000000000002</v>
      </c>
      <c r="M403" s="133">
        <f t="shared" si="75"/>
        <v>5.9834999999999994</v>
      </c>
      <c r="N403" s="150">
        <f t="shared" si="76"/>
        <v>-0.60180000000000078</v>
      </c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</row>
    <row r="404" spans="1:25" x14ac:dyDescent="0.25">
      <c r="A404" s="179" t="s">
        <v>259</v>
      </c>
      <c r="B404" s="125" t="str">
        <f t="shared" si="66"/>
        <v>09</v>
      </c>
      <c r="C404" s="61" t="str">
        <f t="shared" si="67"/>
        <v>NON-MALIGNANT BREAST DISORDERS W/O CC/MCC</v>
      </c>
      <c r="D404" s="123">
        <f t="shared" si="68"/>
        <v>19</v>
      </c>
      <c r="E404" s="118" t="str">
        <f t="shared" si="69"/>
        <v>A</v>
      </c>
      <c r="F404" s="162" t="str">
        <f t="shared" si="70"/>
        <v>A</v>
      </c>
      <c r="G404" s="98"/>
      <c r="H404" s="180">
        <f t="shared" si="71"/>
        <v>0.68059999999999998</v>
      </c>
      <c r="I404" s="51">
        <f t="shared" si="72"/>
        <v>0.64880000000000004</v>
      </c>
      <c r="J404" s="164">
        <f t="shared" si="73"/>
        <v>-4.6723479282985515E-2</v>
      </c>
      <c r="K404" s="98"/>
      <c r="L404" s="182">
        <f t="shared" si="74"/>
        <v>12.9314</v>
      </c>
      <c r="M404" s="124">
        <f t="shared" si="75"/>
        <v>12.327200000000001</v>
      </c>
      <c r="N404" s="149">
        <f t="shared" si="76"/>
        <v>-0.60419999999999874</v>
      </c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</row>
    <row r="405" spans="1:25" x14ac:dyDescent="0.25">
      <c r="A405" s="172" t="s">
        <v>561</v>
      </c>
      <c r="B405" s="125" t="str">
        <f t="shared" si="66"/>
        <v>11</v>
      </c>
      <c r="C405" s="61" t="str">
        <f t="shared" si="67"/>
        <v>KIDNEY &amp; URINARY TRACT NEOPLASMS W/O CC/MCC</v>
      </c>
      <c r="D405" s="123">
        <f t="shared" si="68"/>
        <v>4</v>
      </c>
      <c r="E405" s="118" t="str">
        <f t="shared" si="69"/>
        <v>M</v>
      </c>
      <c r="F405" s="162" t="str">
        <f t="shared" si="70"/>
        <v>MP</v>
      </c>
      <c r="G405" s="98"/>
      <c r="H405" s="180">
        <f t="shared" si="71"/>
        <v>0.92159999999999997</v>
      </c>
      <c r="I405" s="51">
        <f t="shared" si="72"/>
        <v>0.7702</v>
      </c>
      <c r="J405" s="164">
        <f t="shared" si="73"/>
        <v>-0.16427951388888887</v>
      </c>
      <c r="K405" s="98"/>
      <c r="L405" s="182">
        <f t="shared" si="74"/>
        <v>3.6863999999999999</v>
      </c>
      <c r="M405" s="124">
        <f t="shared" si="75"/>
        <v>3.0808</v>
      </c>
      <c r="N405" s="149">
        <f t="shared" si="76"/>
        <v>-0.60559999999999992</v>
      </c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</row>
    <row r="406" spans="1:25" x14ac:dyDescent="0.25">
      <c r="A406" s="172" t="s">
        <v>767</v>
      </c>
      <c r="B406" s="125" t="str">
        <f t="shared" si="66"/>
        <v>25</v>
      </c>
      <c r="C406" s="61" t="str">
        <f t="shared" si="67"/>
        <v>HIV W MAJOR RELATED CONDITION W/O CC/MCC</v>
      </c>
      <c r="D406" s="123">
        <f t="shared" si="68"/>
        <v>3</v>
      </c>
      <c r="E406" s="118" t="str">
        <f t="shared" si="69"/>
        <v>M</v>
      </c>
      <c r="F406" s="162" t="str">
        <f t="shared" si="70"/>
        <v>MP</v>
      </c>
      <c r="G406" s="98"/>
      <c r="H406" s="180">
        <f t="shared" si="71"/>
        <v>1.1484000000000001</v>
      </c>
      <c r="I406" s="51">
        <f t="shared" si="72"/>
        <v>0.94369999999999998</v>
      </c>
      <c r="J406" s="164">
        <f t="shared" si="73"/>
        <v>-0.17824799721351453</v>
      </c>
      <c r="K406" s="98"/>
      <c r="L406" s="182">
        <f t="shared" si="74"/>
        <v>3.4452000000000003</v>
      </c>
      <c r="M406" s="124">
        <f t="shared" si="75"/>
        <v>2.8311000000000002</v>
      </c>
      <c r="N406" s="149">
        <f t="shared" si="76"/>
        <v>-0.61410000000000009</v>
      </c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</row>
    <row r="407" spans="1:25" x14ac:dyDescent="0.25">
      <c r="A407" s="172" t="s">
        <v>316</v>
      </c>
      <c r="B407" s="125" t="str">
        <f t="shared" si="66"/>
        <v>01</v>
      </c>
      <c r="C407" s="61" t="str">
        <f t="shared" si="67"/>
        <v>EXTRACRANIAL PROCEDURES W CC</v>
      </c>
      <c r="D407" s="123">
        <f t="shared" si="68"/>
        <v>33</v>
      </c>
      <c r="E407" s="118" t="str">
        <f t="shared" si="69"/>
        <v>A</v>
      </c>
      <c r="F407" s="162" t="str">
        <f t="shared" si="70"/>
        <v>A</v>
      </c>
      <c r="G407" s="98"/>
      <c r="H407" s="180">
        <f t="shared" si="71"/>
        <v>2.3348</v>
      </c>
      <c r="I407" s="51">
        <f t="shared" si="72"/>
        <v>2.3159999999999998</v>
      </c>
      <c r="J407" s="164">
        <f t="shared" si="73"/>
        <v>-8.0520815487408557E-3</v>
      </c>
      <c r="K407" s="98"/>
      <c r="L407" s="182">
        <f t="shared" si="74"/>
        <v>77.048400000000001</v>
      </c>
      <c r="M407" s="124">
        <f t="shared" si="75"/>
        <v>76.427999999999997</v>
      </c>
      <c r="N407" s="149">
        <f t="shared" si="76"/>
        <v>-0.62040000000000362</v>
      </c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</row>
    <row r="408" spans="1:25" x14ac:dyDescent="0.25">
      <c r="A408" s="174" t="s">
        <v>666</v>
      </c>
      <c r="B408" s="131" t="str">
        <f t="shared" si="66"/>
        <v>17</v>
      </c>
      <c r="C408" s="71" t="str">
        <f t="shared" si="67"/>
        <v>MYELOPROLIF DISORD OR POORLY DIFF NEOPL W MAJ O.R. PROC W/O CC/MCC</v>
      </c>
      <c r="D408" s="132">
        <f t="shared" si="68"/>
        <v>3</v>
      </c>
      <c r="E408" s="121" t="str">
        <f t="shared" si="69"/>
        <v>M</v>
      </c>
      <c r="F408" s="163" t="str">
        <f t="shared" si="70"/>
        <v>M</v>
      </c>
      <c r="G408" s="98"/>
      <c r="H408" s="181">
        <f t="shared" si="71"/>
        <v>2.5501</v>
      </c>
      <c r="I408" s="72">
        <f t="shared" si="72"/>
        <v>2.3428</v>
      </c>
      <c r="J408" s="165">
        <f t="shared" si="73"/>
        <v>-8.1290929767460107E-2</v>
      </c>
      <c r="K408" s="98"/>
      <c r="L408" s="183">
        <f t="shared" si="74"/>
        <v>7.6502999999999997</v>
      </c>
      <c r="M408" s="133">
        <f t="shared" si="75"/>
        <v>7.0283999999999995</v>
      </c>
      <c r="N408" s="150">
        <f t="shared" si="76"/>
        <v>-0.62190000000000012</v>
      </c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</row>
    <row r="409" spans="1:25" x14ac:dyDescent="0.25">
      <c r="A409" s="172" t="s">
        <v>250</v>
      </c>
      <c r="B409" s="125" t="str">
        <f t="shared" si="66"/>
        <v>01</v>
      </c>
      <c r="C409" s="61" t="str">
        <f t="shared" si="67"/>
        <v>CONCUSSION W MCC</v>
      </c>
      <c r="D409" s="123">
        <f t="shared" si="68"/>
        <v>7</v>
      </c>
      <c r="E409" s="118" t="str">
        <f t="shared" si="69"/>
        <v>M</v>
      </c>
      <c r="F409" s="162" t="str">
        <f t="shared" si="70"/>
        <v>M</v>
      </c>
      <c r="G409" s="98"/>
      <c r="H409" s="180">
        <f t="shared" si="71"/>
        <v>2.2122999999999999</v>
      </c>
      <c r="I409" s="51">
        <f t="shared" si="72"/>
        <v>2.1194999999999999</v>
      </c>
      <c r="J409" s="164">
        <f t="shared" si="73"/>
        <v>-4.1947294670704696E-2</v>
      </c>
      <c r="K409" s="98"/>
      <c r="L409" s="182">
        <f t="shared" si="74"/>
        <v>15.4861</v>
      </c>
      <c r="M409" s="124">
        <f t="shared" si="75"/>
        <v>14.836499999999999</v>
      </c>
      <c r="N409" s="149">
        <f t="shared" si="76"/>
        <v>-0.64960000000000129</v>
      </c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</row>
    <row r="410" spans="1:25" x14ac:dyDescent="0.25">
      <c r="A410" s="173" t="s">
        <v>836</v>
      </c>
      <c r="B410" s="125" t="str">
        <f t="shared" si="66"/>
        <v>08</v>
      </c>
      <c r="C410" s="61" t="str">
        <f t="shared" si="67"/>
        <v>SPRAINS, STRAINS, &amp; DISLOCATIONS OF HIP, PELVIS &amp; THIGH W CC/MCC</v>
      </c>
      <c r="D410" s="123">
        <f t="shared" si="68"/>
        <v>3</v>
      </c>
      <c r="E410" s="118" t="str">
        <f t="shared" si="69"/>
        <v>M</v>
      </c>
      <c r="F410" s="162" t="str">
        <f t="shared" si="70"/>
        <v>M</v>
      </c>
      <c r="G410" s="98"/>
      <c r="H410" s="180">
        <f t="shared" si="71"/>
        <v>1.5245</v>
      </c>
      <c r="I410" s="51">
        <f t="shared" si="72"/>
        <v>1.3043</v>
      </c>
      <c r="J410" s="164">
        <f t="shared" si="73"/>
        <v>-0.14444080026238107</v>
      </c>
      <c r="K410" s="98"/>
      <c r="L410" s="182">
        <f t="shared" si="74"/>
        <v>4.5735000000000001</v>
      </c>
      <c r="M410" s="124">
        <f t="shared" si="75"/>
        <v>3.9129</v>
      </c>
      <c r="N410" s="149">
        <f t="shared" si="76"/>
        <v>-0.66060000000000008</v>
      </c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</row>
    <row r="411" spans="1:25" x14ac:dyDescent="0.25">
      <c r="A411" s="172" t="s">
        <v>711</v>
      </c>
      <c r="B411" s="125" t="str">
        <f t="shared" si="66"/>
        <v>19</v>
      </c>
      <c r="C411" s="61" t="str">
        <f t="shared" si="67"/>
        <v>OTHER MENTAL DISORDER DIAGNOSES</v>
      </c>
      <c r="D411" s="123">
        <f t="shared" si="68"/>
        <v>4</v>
      </c>
      <c r="E411" s="118" t="str">
        <f t="shared" si="69"/>
        <v>M</v>
      </c>
      <c r="F411" s="162" t="str">
        <f t="shared" si="70"/>
        <v>M</v>
      </c>
      <c r="G411" s="98"/>
      <c r="H411" s="180">
        <f t="shared" si="71"/>
        <v>1.6919999999999999</v>
      </c>
      <c r="I411" s="51">
        <f t="shared" si="72"/>
        <v>1.5249999999999999</v>
      </c>
      <c r="J411" s="164">
        <f t="shared" si="73"/>
        <v>-9.8699763593380646E-2</v>
      </c>
      <c r="K411" s="98"/>
      <c r="L411" s="182">
        <f t="shared" si="74"/>
        <v>6.7679999999999998</v>
      </c>
      <c r="M411" s="124">
        <f t="shared" si="75"/>
        <v>6.1</v>
      </c>
      <c r="N411" s="149">
        <f t="shared" si="76"/>
        <v>-0.66800000000000015</v>
      </c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</row>
    <row r="412" spans="1:25" x14ac:dyDescent="0.25">
      <c r="A412" s="173" t="s">
        <v>361</v>
      </c>
      <c r="B412" s="125" t="str">
        <f t="shared" si="66"/>
        <v>09</v>
      </c>
      <c r="C412" s="61" t="str">
        <f t="shared" si="67"/>
        <v>SKIN GRAFT FOR SKIN ULCER OR CELLULITIS W/O CC/MCC</v>
      </c>
      <c r="D412" s="123">
        <f t="shared" si="68"/>
        <v>3</v>
      </c>
      <c r="E412" s="118" t="str">
        <f t="shared" si="69"/>
        <v>M</v>
      </c>
      <c r="F412" s="162" t="str">
        <f t="shared" si="70"/>
        <v>M</v>
      </c>
      <c r="G412" s="98"/>
      <c r="H412" s="180">
        <f t="shared" si="71"/>
        <v>2.7444999999999999</v>
      </c>
      <c r="I412" s="51">
        <f t="shared" si="72"/>
        <v>2.5192999999999999</v>
      </c>
      <c r="J412" s="164">
        <f t="shared" si="73"/>
        <v>-8.2055019129167447E-2</v>
      </c>
      <c r="K412" s="98"/>
      <c r="L412" s="182">
        <f t="shared" si="74"/>
        <v>8.2334999999999994</v>
      </c>
      <c r="M412" s="124">
        <f t="shared" si="75"/>
        <v>7.5579000000000001</v>
      </c>
      <c r="N412" s="149">
        <f t="shared" si="76"/>
        <v>-0.67559999999999931</v>
      </c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</row>
    <row r="413" spans="1:25" x14ac:dyDescent="0.25">
      <c r="A413" s="175" t="s">
        <v>505</v>
      </c>
      <c r="B413" s="131" t="str">
        <f t="shared" si="66"/>
        <v>05</v>
      </c>
      <c r="C413" s="71" t="str">
        <f t="shared" si="67"/>
        <v>ACUTE MYOCARDIAL INFARCTION, EXPIRED W CC</v>
      </c>
      <c r="D413" s="132">
        <f t="shared" si="68"/>
        <v>5</v>
      </c>
      <c r="E413" s="121" t="str">
        <f t="shared" si="69"/>
        <v>M</v>
      </c>
      <c r="F413" s="163" t="str">
        <f t="shared" si="70"/>
        <v>M</v>
      </c>
      <c r="G413" s="98"/>
      <c r="H413" s="181">
        <f t="shared" si="71"/>
        <v>1.2401</v>
      </c>
      <c r="I413" s="72">
        <f t="shared" si="72"/>
        <v>1.0982000000000001</v>
      </c>
      <c r="J413" s="165">
        <f t="shared" si="73"/>
        <v>-0.11442625594710097</v>
      </c>
      <c r="K413" s="98"/>
      <c r="L413" s="183">
        <f t="shared" si="74"/>
        <v>6.2004999999999999</v>
      </c>
      <c r="M413" s="133">
        <f t="shared" si="75"/>
        <v>5.4910000000000005</v>
      </c>
      <c r="N413" s="150">
        <f t="shared" si="76"/>
        <v>-0.70949999999999935</v>
      </c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</row>
    <row r="414" spans="1:25" x14ac:dyDescent="0.25">
      <c r="A414" s="172" t="s">
        <v>117</v>
      </c>
      <c r="B414" s="125" t="str">
        <f t="shared" si="66"/>
        <v>07</v>
      </c>
      <c r="C414" s="61" t="str">
        <f t="shared" si="67"/>
        <v>CHOLECYSTECTOMY EXCEPT BY LAPAROSCOPE W/O C.D.E. W/O CC/MCC</v>
      </c>
      <c r="D414" s="123">
        <f t="shared" si="68"/>
        <v>27</v>
      </c>
      <c r="E414" s="118" t="str">
        <f t="shared" si="69"/>
        <v>A</v>
      </c>
      <c r="F414" s="162" t="str">
        <f t="shared" si="70"/>
        <v>A</v>
      </c>
      <c r="G414" s="98"/>
      <c r="H414" s="180">
        <f t="shared" si="71"/>
        <v>1.7548999999999999</v>
      </c>
      <c r="I414" s="51">
        <f t="shared" si="72"/>
        <v>1.7284999999999999</v>
      </c>
      <c r="J414" s="164">
        <f t="shared" si="73"/>
        <v>-1.5043592227477339E-2</v>
      </c>
      <c r="K414" s="98"/>
      <c r="L414" s="182">
        <f t="shared" si="74"/>
        <v>47.382300000000001</v>
      </c>
      <c r="M414" s="124">
        <f t="shared" si="75"/>
        <v>46.669499999999999</v>
      </c>
      <c r="N414" s="149">
        <f t="shared" si="76"/>
        <v>-0.71280000000000143</v>
      </c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</row>
    <row r="415" spans="1:25" x14ac:dyDescent="0.25">
      <c r="A415" s="172" t="s">
        <v>337</v>
      </c>
      <c r="B415" s="125" t="str">
        <f t="shared" si="66"/>
        <v>12</v>
      </c>
      <c r="C415" s="61" t="str">
        <f t="shared" si="67"/>
        <v>MALIGNANCY, MALE REPRODUCTIVE SYSTEM W MCC</v>
      </c>
      <c r="D415" s="123">
        <f t="shared" si="68"/>
        <v>2</v>
      </c>
      <c r="E415" s="118" t="str">
        <f t="shared" si="69"/>
        <v>M</v>
      </c>
      <c r="F415" s="162" t="str">
        <f t="shared" si="70"/>
        <v>M</v>
      </c>
      <c r="G415" s="98"/>
      <c r="H415" s="180">
        <f t="shared" si="71"/>
        <v>2.7359</v>
      </c>
      <c r="I415" s="51">
        <f t="shared" si="72"/>
        <v>2.3776000000000002</v>
      </c>
      <c r="J415" s="164">
        <f t="shared" si="73"/>
        <v>-0.13096238897620521</v>
      </c>
      <c r="K415" s="98"/>
      <c r="L415" s="182">
        <f t="shared" si="74"/>
        <v>5.4718</v>
      </c>
      <c r="M415" s="124">
        <f t="shared" si="75"/>
        <v>4.7552000000000003</v>
      </c>
      <c r="N415" s="149">
        <f t="shared" si="76"/>
        <v>-0.71659999999999968</v>
      </c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</row>
    <row r="416" spans="1:25" x14ac:dyDescent="0.25">
      <c r="A416" s="172" t="s">
        <v>114</v>
      </c>
      <c r="B416" s="125" t="str">
        <f t="shared" si="66"/>
        <v>07</v>
      </c>
      <c r="C416" s="61" t="str">
        <f t="shared" si="67"/>
        <v>CHOLECYSTECTOMY W C.D.E. W/O CC/MCC</v>
      </c>
      <c r="D416" s="123">
        <f t="shared" si="68"/>
        <v>3</v>
      </c>
      <c r="E416" s="118" t="str">
        <f t="shared" si="69"/>
        <v>M</v>
      </c>
      <c r="F416" s="162" t="str">
        <f t="shared" si="70"/>
        <v>M</v>
      </c>
      <c r="G416" s="98"/>
      <c r="H416" s="180">
        <f t="shared" si="71"/>
        <v>2.657</v>
      </c>
      <c r="I416" s="51">
        <f t="shared" si="72"/>
        <v>2.4157000000000002</v>
      </c>
      <c r="J416" s="164">
        <f t="shared" si="73"/>
        <v>-9.0816710575837359E-2</v>
      </c>
      <c r="K416" s="98"/>
      <c r="L416" s="182">
        <f t="shared" si="74"/>
        <v>7.9710000000000001</v>
      </c>
      <c r="M416" s="124">
        <f t="shared" si="75"/>
        <v>7.2471000000000005</v>
      </c>
      <c r="N416" s="149">
        <f t="shared" si="76"/>
        <v>-0.72389999999999954</v>
      </c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</row>
    <row r="417" spans="1:25" x14ac:dyDescent="0.25">
      <c r="A417" s="173" t="s">
        <v>658</v>
      </c>
      <c r="B417" s="125" t="str">
        <f t="shared" si="66"/>
        <v>17</v>
      </c>
      <c r="C417" s="61" t="str">
        <f t="shared" si="67"/>
        <v>LYMPHOMA &amp; LEUKEMIA W MAJOR O.R. PROCEDURE W MCC</v>
      </c>
      <c r="D417" s="123">
        <f t="shared" si="68"/>
        <v>1</v>
      </c>
      <c r="E417" s="118" t="str">
        <f t="shared" si="69"/>
        <v>M</v>
      </c>
      <c r="F417" s="162" t="str">
        <f t="shared" si="70"/>
        <v>M</v>
      </c>
      <c r="G417" s="98"/>
      <c r="H417" s="180">
        <f t="shared" si="71"/>
        <v>8.5302000000000007</v>
      </c>
      <c r="I417" s="51">
        <f t="shared" si="72"/>
        <v>7.7984</v>
      </c>
      <c r="J417" s="164">
        <f t="shared" si="73"/>
        <v>-8.5789313263464007E-2</v>
      </c>
      <c r="K417" s="98"/>
      <c r="L417" s="182">
        <f t="shared" si="74"/>
        <v>8.5302000000000007</v>
      </c>
      <c r="M417" s="124">
        <f t="shared" si="75"/>
        <v>7.7984</v>
      </c>
      <c r="N417" s="149">
        <f t="shared" si="76"/>
        <v>-0.73180000000000067</v>
      </c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</row>
    <row r="418" spans="1:25" x14ac:dyDescent="0.25">
      <c r="A418" s="174" t="s">
        <v>543</v>
      </c>
      <c r="B418" s="131" t="str">
        <f t="shared" si="66"/>
        <v>11</v>
      </c>
      <c r="C418" s="71" t="str">
        <f t="shared" si="67"/>
        <v>MINOR BLADDER PROCEDURES W/O CC/MCC</v>
      </c>
      <c r="D418" s="132">
        <f t="shared" si="68"/>
        <v>3</v>
      </c>
      <c r="E418" s="121" t="str">
        <f t="shared" si="69"/>
        <v>A</v>
      </c>
      <c r="F418" s="163" t="str">
        <f t="shared" si="70"/>
        <v>A</v>
      </c>
      <c r="G418" s="98"/>
      <c r="H418" s="181">
        <f t="shared" si="71"/>
        <v>1.0150999999999999</v>
      </c>
      <c r="I418" s="72">
        <f t="shared" si="72"/>
        <v>0.77100000000000002</v>
      </c>
      <c r="J418" s="165">
        <f t="shared" si="73"/>
        <v>-0.24046891931829367</v>
      </c>
      <c r="K418" s="98"/>
      <c r="L418" s="183">
        <f t="shared" si="74"/>
        <v>3.0452999999999997</v>
      </c>
      <c r="M418" s="133">
        <f t="shared" si="75"/>
        <v>2.3130000000000002</v>
      </c>
      <c r="N418" s="150">
        <f t="shared" si="76"/>
        <v>-0.73229999999999951</v>
      </c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</row>
    <row r="419" spans="1:25" x14ac:dyDescent="0.25">
      <c r="A419" s="173" t="s">
        <v>618</v>
      </c>
      <c r="B419" s="125" t="str">
        <f t="shared" si="66"/>
        <v>13</v>
      </c>
      <c r="C419" s="61" t="str">
        <f t="shared" si="67"/>
        <v>INFECTIONS, FEMALE REPRODUCTIVE SYSTEM W MCC</v>
      </c>
      <c r="D419" s="123">
        <f t="shared" si="68"/>
        <v>3</v>
      </c>
      <c r="E419" s="118" t="str">
        <f t="shared" si="69"/>
        <v>M</v>
      </c>
      <c r="F419" s="162" t="str">
        <f t="shared" si="70"/>
        <v>M</v>
      </c>
      <c r="G419" s="98"/>
      <c r="H419" s="180">
        <f t="shared" si="71"/>
        <v>2.3086000000000002</v>
      </c>
      <c r="I419" s="51">
        <f t="shared" si="72"/>
        <v>2.0640999999999998</v>
      </c>
      <c r="J419" s="164">
        <f t="shared" si="73"/>
        <v>-0.10590834271853086</v>
      </c>
      <c r="K419" s="98"/>
      <c r="L419" s="182">
        <f t="shared" si="74"/>
        <v>6.9258000000000006</v>
      </c>
      <c r="M419" s="124">
        <f t="shared" si="75"/>
        <v>6.1922999999999995</v>
      </c>
      <c r="N419" s="149">
        <f t="shared" si="76"/>
        <v>-0.73350000000000115</v>
      </c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</row>
    <row r="420" spans="1:25" x14ac:dyDescent="0.25">
      <c r="A420" s="172" t="s">
        <v>544</v>
      </c>
      <c r="B420" s="125" t="str">
        <f t="shared" si="66"/>
        <v>11</v>
      </c>
      <c r="C420" s="61" t="str">
        <f t="shared" si="67"/>
        <v>PROSTATECTOMY W MCC</v>
      </c>
      <c r="D420" s="123">
        <f t="shared" si="68"/>
        <v>2</v>
      </c>
      <c r="E420" s="118" t="str">
        <f t="shared" si="69"/>
        <v>M</v>
      </c>
      <c r="F420" s="162" t="str">
        <f t="shared" si="70"/>
        <v>M</v>
      </c>
      <c r="G420" s="98"/>
      <c r="H420" s="180">
        <f t="shared" si="71"/>
        <v>4.9207000000000001</v>
      </c>
      <c r="I420" s="51">
        <f t="shared" si="72"/>
        <v>4.5537000000000001</v>
      </c>
      <c r="J420" s="164">
        <f t="shared" si="73"/>
        <v>-7.4582884548946279E-2</v>
      </c>
      <c r="K420" s="98"/>
      <c r="L420" s="182">
        <f t="shared" si="74"/>
        <v>9.8414000000000001</v>
      </c>
      <c r="M420" s="124">
        <f t="shared" si="75"/>
        <v>9.1074000000000002</v>
      </c>
      <c r="N420" s="149">
        <f t="shared" si="76"/>
        <v>-0.73399999999999999</v>
      </c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</row>
    <row r="421" spans="1:25" x14ac:dyDescent="0.25">
      <c r="A421" s="172" t="s">
        <v>331</v>
      </c>
      <c r="B421" s="125" t="str">
        <f t="shared" si="66"/>
        <v>12</v>
      </c>
      <c r="C421" s="61" t="str">
        <f t="shared" si="67"/>
        <v>TRANSURETHRAL PROSTATECTOMY W CC/MCC</v>
      </c>
      <c r="D421" s="123">
        <f t="shared" si="68"/>
        <v>5</v>
      </c>
      <c r="E421" s="118" t="str">
        <f t="shared" si="69"/>
        <v>M</v>
      </c>
      <c r="F421" s="162" t="str">
        <f t="shared" si="70"/>
        <v>M</v>
      </c>
      <c r="G421" s="98"/>
      <c r="H421" s="180">
        <f t="shared" si="71"/>
        <v>2.2435999999999998</v>
      </c>
      <c r="I421" s="51">
        <f t="shared" si="72"/>
        <v>2.0964</v>
      </c>
      <c r="J421" s="164">
        <f t="shared" si="73"/>
        <v>-6.560884293100365E-2</v>
      </c>
      <c r="K421" s="98"/>
      <c r="L421" s="182">
        <f t="shared" si="74"/>
        <v>11.218</v>
      </c>
      <c r="M421" s="124">
        <f t="shared" si="75"/>
        <v>10.481999999999999</v>
      </c>
      <c r="N421" s="149">
        <f t="shared" si="76"/>
        <v>-0.73600000000000065</v>
      </c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</row>
    <row r="422" spans="1:25" x14ac:dyDescent="0.25">
      <c r="A422" s="172" t="s">
        <v>302</v>
      </c>
      <c r="B422" s="125" t="str">
        <f t="shared" si="66"/>
        <v>01</v>
      </c>
      <c r="C422" s="61" t="str">
        <f t="shared" si="67"/>
        <v>CRANIO W MAJOR DEV IMPL/ACUTE COMPLEX CNS PDX W/O MCC</v>
      </c>
      <c r="D422" s="123">
        <f t="shared" si="68"/>
        <v>11</v>
      </c>
      <c r="E422" s="118" t="str">
        <f t="shared" si="69"/>
        <v>M</v>
      </c>
      <c r="F422" s="162" t="str">
        <f t="shared" si="70"/>
        <v>A</v>
      </c>
      <c r="G422" s="98"/>
      <c r="H422" s="180">
        <f t="shared" si="71"/>
        <v>3.8081999999999998</v>
      </c>
      <c r="I422" s="51">
        <f t="shared" si="72"/>
        <v>3.7399</v>
      </c>
      <c r="J422" s="164">
        <f t="shared" si="73"/>
        <v>-1.793498240638617E-2</v>
      </c>
      <c r="K422" s="98"/>
      <c r="L422" s="182">
        <f t="shared" si="74"/>
        <v>41.8902</v>
      </c>
      <c r="M422" s="124">
        <f t="shared" si="75"/>
        <v>41.1389</v>
      </c>
      <c r="N422" s="149">
        <f t="shared" si="76"/>
        <v>-0.75130000000000052</v>
      </c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</row>
    <row r="423" spans="1:25" x14ac:dyDescent="0.25">
      <c r="A423" s="174" t="s">
        <v>267</v>
      </c>
      <c r="B423" s="131" t="str">
        <f t="shared" si="66"/>
        <v>10</v>
      </c>
      <c r="C423" s="71" t="str">
        <f t="shared" si="67"/>
        <v>ADRENAL &amp; PITUITARY PROCEDURES W/O CC/MCC</v>
      </c>
      <c r="D423" s="132">
        <f t="shared" si="68"/>
        <v>10</v>
      </c>
      <c r="E423" s="121" t="str">
        <f t="shared" si="69"/>
        <v>A</v>
      </c>
      <c r="F423" s="163" t="str">
        <f t="shared" si="70"/>
        <v>A</v>
      </c>
      <c r="G423" s="98"/>
      <c r="H423" s="181">
        <f t="shared" si="71"/>
        <v>2.2284999999999999</v>
      </c>
      <c r="I423" s="72">
        <f t="shared" si="72"/>
        <v>2.1532</v>
      </c>
      <c r="J423" s="165">
        <f t="shared" si="73"/>
        <v>-3.3789544536683834E-2</v>
      </c>
      <c r="K423" s="98"/>
      <c r="L423" s="183">
        <f t="shared" si="74"/>
        <v>22.285</v>
      </c>
      <c r="M423" s="133">
        <f t="shared" si="75"/>
        <v>21.532</v>
      </c>
      <c r="N423" s="150">
        <f t="shared" si="76"/>
        <v>-0.75300000000000011</v>
      </c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</row>
    <row r="424" spans="1:25" x14ac:dyDescent="0.25">
      <c r="A424" s="172" t="s">
        <v>568</v>
      </c>
      <c r="B424" s="125" t="str">
        <f t="shared" si="66"/>
        <v>11</v>
      </c>
      <c r="C424" s="61" t="str">
        <f t="shared" si="67"/>
        <v>KIDNEY &amp; URINARY TRACT SIGNS &amp; SYMPTOMS W MCC</v>
      </c>
      <c r="D424" s="123">
        <f t="shared" si="68"/>
        <v>4</v>
      </c>
      <c r="E424" s="118" t="str">
        <f t="shared" si="69"/>
        <v>M</v>
      </c>
      <c r="F424" s="162" t="str">
        <f t="shared" si="70"/>
        <v>M</v>
      </c>
      <c r="G424" s="98"/>
      <c r="H424" s="180">
        <f t="shared" si="71"/>
        <v>1.8433999999999999</v>
      </c>
      <c r="I424" s="51">
        <f t="shared" si="72"/>
        <v>1.6455</v>
      </c>
      <c r="J424" s="164">
        <f t="shared" si="73"/>
        <v>-0.10735597265921665</v>
      </c>
      <c r="K424" s="98"/>
      <c r="L424" s="182">
        <f t="shared" si="74"/>
        <v>7.3735999999999997</v>
      </c>
      <c r="M424" s="124">
        <f t="shared" si="75"/>
        <v>6.5819999999999999</v>
      </c>
      <c r="N424" s="149">
        <f t="shared" si="76"/>
        <v>-0.79159999999999986</v>
      </c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</row>
    <row r="425" spans="1:25" x14ac:dyDescent="0.25">
      <c r="A425" s="172" t="s">
        <v>311</v>
      </c>
      <c r="B425" s="125" t="str">
        <f t="shared" si="66"/>
        <v>01</v>
      </c>
      <c r="C425" s="61" t="str">
        <f t="shared" si="67"/>
        <v>VENTRICULAR SHUNT PROCEDURES W/O CC/MCC</v>
      </c>
      <c r="D425" s="123">
        <f t="shared" si="68"/>
        <v>8</v>
      </c>
      <c r="E425" s="118" t="str">
        <f t="shared" si="69"/>
        <v>A</v>
      </c>
      <c r="F425" s="162" t="str">
        <f t="shared" si="70"/>
        <v>A</v>
      </c>
      <c r="G425" s="98"/>
      <c r="H425" s="180">
        <f t="shared" si="71"/>
        <v>1.8615999999999999</v>
      </c>
      <c r="I425" s="51">
        <f t="shared" si="72"/>
        <v>1.7622</v>
      </c>
      <c r="J425" s="164">
        <f t="shared" si="73"/>
        <v>-5.339492909325308E-2</v>
      </c>
      <c r="K425" s="98"/>
      <c r="L425" s="182">
        <f t="shared" si="74"/>
        <v>14.892799999999999</v>
      </c>
      <c r="M425" s="124">
        <f t="shared" si="75"/>
        <v>14.0976</v>
      </c>
      <c r="N425" s="149">
        <f t="shared" si="76"/>
        <v>-0.79519999999999946</v>
      </c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</row>
    <row r="426" spans="1:25" x14ac:dyDescent="0.25">
      <c r="A426" s="172" t="s">
        <v>824</v>
      </c>
      <c r="B426" s="125" t="str">
        <f t="shared" si="66"/>
        <v>08</v>
      </c>
      <c r="C426" s="61" t="str">
        <f t="shared" si="67"/>
        <v>MEDICAL BACK PROBLEMS W/O MCC</v>
      </c>
      <c r="D426" s="123">
        <f t="shared" si="68"/>
        <v>177</v>
      </c>
      <c r="E426" s="118" t="str">
        <f t="shared" si="69"/>
        <v>A</v>
      </c>
      <c r="F426" s="162" t="str">
        <f t="shared" si="70"/>
        <v>A</v>
      </c>
      <c r="G426" s="98"/>
      <c r="H426" s="180">
        <f t="shared" si="71"/>
        <v>1.0196000000000001</v>
      </c>
      <c r="I426" s="51">
        <f t="shared" si="72"/>
        <v>1.0148999999999999</v>
      </c>
      <c r="J426" s="164">
        <f t="shared" si="73"/>
        <v>-4.6096508434681719E-3</v>
      </c>
      <c r="K426" s="98"/>
      <c r="L426" s="182">
        <f t="shared" si="74"/>
        <v>180.4692</v>
      </c>
      <c r="M426" s="124">
        <f t="shared" si="75"/>
        <v>179.63729999999998</v>
      </c>
      <c r="N426" s="149">
        <f t="shared" si="76"/>
        <v>-0.83190000000001874</v>
      </c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</row>
    <row r="427" spans="1:25" x14ac:dyDescent="0.25">
      <c r="A427" s="172" t="s">
        <v>819</v>
      </c>
      <c r="B427" s="125" t="str">
        <f t="shared" si="66"/>
        <v>08</v>
      </c>
      <c r="C427" s="61" t="str">
        <f t="shared" si="67"/>
        <v>CONNECTIVE TISSUE DISORDERS W/O CC/MCC</v>
      </c>
      <c r="D427" s="123">
        <f t="shared" si="68"/>
        <v>11</v>
      </c>
      <c r="E427" s="118" t="str">
        <f t="shared" si="69"/>
        <v>M</v>
      </c>
      <c r="F427" s="162" t="str">
        <f t="shared" si="70"/>
        <v>A</v>
      </c>
      <c r="G427" s="98"/>
      <c r="H427" s="180">
        <f t="shared" si="71"/>
        <v>0.90059999999999996</v>
      </c>
      <c r="I427" s="51">
        <f t="shared" si="72"/>
        <v>0.82389999999999997</v>
      </c>
      <c r="J427" s="164">
        <f t="shared" si="73"/>
        <v>-8.5165445258716402E-2</v>
      </c>
      <c r="K427" s="98"/>
      <c r="L427" s="182">
        <f t="shared" si="74"/>
        <v>9.9065999999999992</v>
      </c>
      <c r="M427" s="124">
        <f t="shared" si="75"/>
        <v>9.0628999999999991</v>
      </c>
      <c r="N427" s="149">
        <f t="shared" si="76"/>
        <v>-0.84370000000000012</v>
      </c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</row>
    <row r="428" spans="1:25" x14ac:dyDescent="0.25">
      <c r="A428" s="174" t="s">
        <v>410</v>
      </c>
      <c r="B428" s="131" t="str">
        <f t="shared" si="66"/>
        <v>03</v>
      </c>
      <c r="C428" s="71" t="str">
        <f t="shared" si="67"/>
        <v>EPISTAXIS W/O MCC</v>
      </c>
      <c r="D428" s="132">
        <f t="shared" si="68"/>
        <v>6</v>
      </c>
      <c r="E428" s="121" t="str">
        <f t="shared" si="69"/>
        <v>M</v>
      </c>
      <c r="F428" s="163" t="str">
        <f t="shared" si="70"/>
        <v>M</v>
      </c>
      <c r="G428" s="98"/>
      <c r="H428" s="181">
        <f t="shared" si="71"/>
        <v>1.1531</v>
      </c>
      <c r="I428" s="72">
        <f t="shared" si="72"/>
        <v>1.0083</v>
      </c>
      <c r="J428" s="165">
        <f t="shared" si="73"/>
        <v>-0.12557453820137024</v>
      </c>
      <c r="K428" s="98"/>
      <c r="L428" s="183">
        <f t="shared" si="74"/>
        <v>6.9185999999999996</v>
      </c>
      <c r="M428" s="133">
        <f t="shared" si="75"/>
        <v>6.0497999999999994</v>
      </c>
      <c r="N428" s="150">
        <f t="shared" si="76"/>
        <v>-0.86880000000000024</v>
      </c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</row>
    <row r="429" spans="1:25" x14ac:dyDescent="0.25">
      <c r="A429" s="173" t="s">
        <v>660</v>
      </c>
      <c r="B429" s="125" t="str">
        <f t="shared" si="66"/>
        <v>17</v>
      </c>
      <c r="C429" s="61" t="str">
        <f t="shared" si="67"/>
        <v>LYMPHOMA &amp; LEUKEMIA W MAJOR O.R. PROCEDURE W/O CC/MCC</v>
      </c>
      <c r="D429" s="123">
        <f t="shared" si="68"/>
        <v>4</v>
      </c>
      <c r="E429" s="118" t="str">
        <f t="shared" si="69"/>
        <v>M</v>
      </c>
      <c r="F429" s="162" t="str">
        <f t="shared" si="70"/>
        <v>M</v>
      </c>
      <c r="G429" s="98"/>
      <c r="H429" s="180">
        <f t="shared" si="71"/>
        <v>1.9504999999999999</v>
      </c>
      <c r="I429" s="51">
        <f t="shared" si="72"/>
        <v>1.7331000000000001</v>
      </c>
      <c r="J429" s="164">
        <f t="shared" si="73"/>
        <v>-0.11145860035888225</v>
      </c>
      <c r="K429" s="98"/>
      <c r="L429" s="182">
        <f t="shared" si="74"/>
        <v>7.8019999999999996</v>
      </c>
      <c r="M429" s="124">
        <f t="shared" si="75"/>
        <v>6.9324000000000003</v>
      </c>
      <c r="N429" s="149">
        <f t="shared" si="76"/>
        <v>-0.86959999999999926</v>
      </c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</row>
    <row r="430" spans="1:25" x14ac:dyDescent="0.25">
      <c r="A430" s="172" t="s">
        <v>381</v>
      </c>
      <c r="B430" s="125" t="str">
        <f t="shared" si="66"/>
        <v>02</v>
      </c>
      <c r="C430" s="61" t="str">
        <f t="shared" si="67"/>
        <v>ORBITAL PROCEDURES W/O CC/MCC</v>
      </c>
      <c r="D430" s="123">
        <f t="shared" si="68"/>
        <v>4</v>
      </c>
      <c r="E430" s="118" t="str">
        <f t="shared" si="69"/>
        <v>M</v>
      </c>
      <c r="F430" s="162" t="str">
        <f t="shared" si="70"/>
        <v>M</v>
      </c>
      <c r="G430" s="98"/>
      <c r="H430" s="180">
        <f t="shared" si="71"/>
        <v>2.016</v>
      </c>
      <c r="I430" s="51">
        <f t="shared" si="72"/>
        <v>1.7981</v>
      </c>
      <c r="J430" s="164">
        <f t="shared" si="73"/>
        <v>-0.10808531746031745</v>
      </c>
      <c r="K430" s="98"/>
      <c r="L430" s="182">
        <f t="shared" si="74"/>
        <v>8.0640000000000001</v>
      </c>
      <c r="M430" s="124">
        <f t="shared" si="75"/>
        <v>7.1924000000000001</v>
      </c>
      <c r="N430" s="149">
        <f t="shared" si="76"/>
        <v>-0.87159999999999993</v>
      </c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</row>
    <row r="431" spans="1:25" x14ac:dyDescent="0.25">
      <c r="A431" s="173" t="s">
        <v>380</v>
      </c>
      <c r="B431" s="125" t="str">
        <f t="shared" si="66"/>
        <v>02</v>
      </c>
      <c r="C431" s="61" t="str">
        <f t="shared" si="67"/>
        <v>ORBITAL PROCEDURES W CC/MCC</v>
      </c>
      <c r="D431" s="123">
        <f t="shared" si="68"/>
        <v>6</v>
      </c>
      <c r="E431" s="118" t="str">
        <f t="shared" si="69"/>
        <v>M</v>
      </c>
      <c r="F431" s="162" t="str">
        <f t="shared" si="70"/>
        <v>M</v>
      </c>
      <c r="G431" s="98"/>
      <c r="H431" s="180">
        <f t="shared" si="71"/>
        <v>3.4441000000000002</v>
      </c>
      <c r="I431" s="51">
        <f t="shared" si="72"/>
        <v>3.2988</v>
      </c>
      <c r="J431" s="164">
        <f t="shared" si="73"/>
        <v>-4.2188089776719666E-2</v>
      </c>
      <c r="K431" s="98"/>
      <c r="L431" s="182">
        <f t="shared" si="74"/>
        <v>20.6646</v>
      </c>
      <c r="M431" s="124">
        <f t="shared" si="75"/>
        <v>19.7928</v>
      </c>
      <c r="N431" s="149">
        <f t="shared" si="76"/>
        <v>-0.87180000000000035</v>
      </c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</row>
    <row r="432" spans="1:25" x14ac:dyDescent="0.25">
      <c r="A432" s="172" t="s">
        <v>716</v>
      </c>
      <c r="B432" s="125" t="str">
        <f t="shared" si="66"/>
        <v>21</v>
      </c>
      <c r="C432" s="61" t="str">
        <f t="shared" si="67"/>
        <v>WOUND DEBRIDEMENTS FOR INJURIES W MCC</v>
      </c>
      <c r="D432" s="123">
        <f t="shared" si="68"/>
        <v>6</v>
      </c>
      <c r="E432" s="118" t="str">
        <f t="shared" si="69"/>
        <v>M</v>
      </c>
      <c r="F432" s="162" t="str">
        <f t="shared" si="70"/>
        <v>M</v>
      </c>
      <c r="G432" s="98"/>
      <c r="H432" s="180">
        <f t="shared" si="71"/>
        <v>6.5427</v>
      </c>
      <c r="I432" s="51">
        <f t="shared" si="72"/>
        <v>6.3962000000000003</v>
      </c>
      <c r="J432" s="164">
        <f t="shared" si="73"/>
        <v>-2.2391367478258154E-2</v>
      </c>
      <c r="K432" s="98"/>
      <c r="L432" s="182">
        <f t="shared" si="74"/>
        <v>39.2562</v>
      </c>
      <c r="M432" s="124">
        <f t="shared" si="75"/>
        <v>38.377200000000002</v>
      </c>
      <c r="N432" s="149">
        <f t="shared" si="76"/>
        <v>-0.87899999999999778</v>
      </c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</row>
    <row r="433" spans="1:25" x14ac:dyDescent="0.25">
      <c r="A433" s="174" t="s">
        <v>614</v>
      </c>
      <c r="B433" s="131" t="str">
        <f t="shared" si="66"/>
        <v>13</v>
      </c>
      <c r="C433" s="71" t="str">
        <f t="shared" si="67"/>
        <v>OTHER FEMALE REPRODUCTIVE SYSTEM O.R. PROCEDURES W/O CC/MCC</v>
      </c>
      <c r="D433" s="132">
        <f t="shared" si="68"/>
        <v>3</v>
      </c>
      <c r="E433" s="121" t="str">
        <f t="shared" si="69"/>
        <v>M</v>
      </c>
      <c r="F433" s="163" t="str">
        <f t="shared" si="70"/>
        <v>M</v>
      </c>
      <c r="G433" s="98"/>
      <c r="H433" s="181">
        <f t="shared" si="71"/>
        <v>2.0474000000000001</v>
      </c>
      <c r="I433" s="72">
        <f t="shared" si="72"/>
        <v>1.7532000000000001</v>
      </c>
      <c r="J433" s="165">
        <f t="shared" si="73"/>
        <v>-0.14369444173097587</v>
      </c>
      <c r="K433" s="98"/>
      <c r="L433" s="183">
        <f t="shared" si="74"/>
        <v>6.1422000000000008</v>
      </c>
      <c r="M433" s="133">
        <f t="shared" si="75"/>
        <v>5.2596000000000007</v>
      </c>
      <c r="N433" s="150">
        <f t="shared" si="76"/>
        <v>-0.88260000000000005</v>
      </c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</row>
    <row r="434" spans="1:25" x14ac:dyDescent="0.25">
      <c r="A434" s="172" t="s">
        <v>850</v>
      </c>
      <c r="B434" s="125" t="str">
        <f t="shared" si="66"/>
        <v>06</v>
      </c>
      <c r="C434" s="61" t="str">
        <f t="shared" si="67"/>
        <v>RECTAL RESECTION W CC</v>
      </c>
      <c r="D434" s="123">
        <f t="shared" si="68"/>
        <v>4</v>
      </c>
      <c r="E434" s="118" t="str">
        <f t="shared" si="69"/>
        <v>A</v>
      </c>
      <c r="F434" s="162" t="str">
        <f t="shared" si="70"/>
        <v>M</v>
      </c>
      <c r="G434" s="98"/>
      <c r="H434" s="180">
        <f t="shared" si="71"/>
        <v>2.9832999999999998</v>
      </c>
      <c r="I434" s="51">
        <f t="shared" si="72"/>
        <v>2.7616000000000001</v>
      </c>
      <c r="J434" s="164">
        <f t="shared" si="73"/>
        <v>-7.4313679482452252E-2</v>
      </c>
      <c r="K434" s="98"/>
      <c r="L434" s="182">
        <f t="shared" si="74"/>
        <v>11.933199999999999</v>
      </c>
      <c r="M434" s="124">
        <f t="shared" si="75"/>
        <v>11.0464</v>
      </c>
      <c r="N434" s="149">
        <f t="shared" si="76"/>
        <v>-0.88679999999999914</v>
      </c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</row>
    <row r="435" spans="1:25" x14ac:dyDescent="0.25">
      <c r="A435" s="172" t="s">
        <v>542</v>
      </c>
      <c r="B435" s="125" t="str">
        <f t="shared" si="66"/>
        <v>11</v>
      </c>
      <c r="C435" s="61" t="str">
        <f t="shared" si="67"/>
        <v>MINOR BLADDER PROCEDURES W CC</v>
      </c>
      <c r="D435" s="123">
        <f t="shared" si="68"/>
        <v>2</v>
      </c>
      <c r="E435" s="118" t="str">
        <f t="shared" si="69"/>
        <v>M</v>
      </c>
      <c r="F435" s="162" t="str">
        <f t="shared" si="70"/>
        <v>M</v>
      </c>
      <c r="G435" s="98"/>
      <c r="H435" s="180">
        <f t="shared" si="71"/>
        <v>2.8050000000000002</v>
      </c>
      <c r="I435" s="51">
        <f t="shared" si="72"/>
        <v>2.3498999999999999</v>
      </c>
      <c r="J435" s="164">
        <f t="shared" si="73"/>
        <v>-0.16224598930481293</v>
      </c>
      <c r="K435" s="98"/>
      <c r="L435" s="182">
        <f t="shared" si="74"/>
        <v>5.61</v>
      </c>
      <c r="M435" s="124">
        <f t="shared" si="75"/>
        <v>4.6997999999999998</v>
      </c>
      <c r="N435" s="149">
        <f t="shared" si="76"/>
        <v>-0.91020000000000056</v>
      </c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</row>
    <row r="436" spans="1:25" x14ac:dyDescent="0.25">
      <c r="A436" s="172" t="s">
        <v>615</v>
      </c>
      <c r="B436" s="125" t="str">
        <f t="shared" si="66"/>
        <v>13</v>
      </c>
      <c r="C436" s="61" t="str">
        <f t="shared" si="67"/>
        <v>MALIGNANCY, FEMALE REPRODUCTIVE SYSTEM W MCC</v>
      </c>
      <c r="D436" s="123">
        <f t="shared" si="68"/>
        <v>5</v>
      </c>
      <c r="E436" s="118" t="str">
        <f t="shared" si="69"/>
        <v>M</v>
      </c>
      <c r="F436" s="162" t="str">
        <f t="shared" si="70"/>
        <v>M</v>
      </c>
      <c r="G436" s="98"/>
      <c r="H436" s="180">
        <f t="shared" si="71"/>
        <v>2.8203999999999998</v>
      </c>
      <c r="I436" s="51">
        <f t="shared" si="72"/>
        <v>2.6379000000000001</v>
      </c>
      <c r="J436" s="164">
        <f t="shared" si="73"/>
        <v>-6.4707133739894937E-2</v>
      </c>
      <c r="K436" s="98"/>
      <c r="L436" s="182">
        <f t="shared" si="74"/>
        <v>14.101999999999999</v>
      </c>
      <c r="M436" s="124">
        <f t="shared" si="75"/>
        <v>13.189500000000001</v>
      </c>
      <c r="N436" s="149">
        <f t="shared" si="76"/>
        <v>-0.91249999999999787</v>
      </c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</row>
    <row r="437" spans="1:25" x14ac:dyDescent="0.25">
      <c r="A437" s="172" t="s">
        <v>580</v>
      </c>
      <c r="B437" s="125" t="str">
        <f t="shared" si="66"/>
        <v>06</v>
      </c>
      <c r="C437" s="61" t="str">
        <f t="shared" si="67"/>
        <v>ANAL &amp; STOMAL PROCEDURES W/O CC/MCC</v>
      </c>
      <c r="D437" s="123">
        <f t="shared" si="68"/>
        <v>16</v>
      </c>
      <c r="E437" s="118" t="str">
        <f t="shared" si="69"/>
        <v>A</v>
      </c>
      <c r="F437" s="162" t="str">
        <f t="shared" si="70"/>
        <v>A</v>
      </c>
      <c r="G437" s="98"/>
      <c r="H437" s="180">
        <f t="shared" si="71"/>
        <v>1.0294000000000001</v>
      </c>
      <c r="I437" s="51">
        <f t="shared" si="72"/>
        <v>0.97140000000000004</v>
      </c>
      <c r="J437" s="164">
        <f t="shared" si="73"/>
        <v>-5.6343501068583685E-2</v>
      </c>
      <c r="K437" s="98"/>
      <c r="L437" s="182">
        <f t="shared" si="74"/>
        <v>16.470400000000001</v>
      </c>
      <c r="M437" s="124">
        <f t="shared" si="75"/>
        <v>15.542400000000001</v>
      </c>
      <c r="N437" s="149">
        <f t="shared" si="76"/>
        <v>-0.92800000000000082</v>
      </c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</row>
    <row r="438" spans="1:25" x14ac:dyDescent="0.25">
      <c r="A438" s="174" t="s">
        <v>4</v>
      </c>
      <c r="B438" s="131" t="str">
        <f t="shared" si="66"/>
        <v>08</v>
      </c>
      <c r="C438" s="71" t="str">
        <f t="shared" si="67"/>
        <v>ARTHROSCOPY</v>
      </c>
      <c r="D438" s="132">
        <f t="shared" si="68"/>
        <v>2</v>
      </c>
      <c r="E438" s="121" t="str">
        <f t="shared" si="69"/>
        <v>M</v>
      </c>
      <c r="F438" s="163" t="str">
        <f t="shared" si="70"/>
        <v>M</v>
      </c>
      <c r="G438" s="98"/>
      <c r="H438" s="181">
        <f t="shared" si="71"/>
        <v>2.8849</v>
      </c>
      <c r="I438" s="72">
        <f t="shared" si="72"/>
        <v>2.3927999999999998</v>
      </c>
      <c r="J438" s="165">
        <f t="shared" si="73"/>
        <v>-0.17057783632014981</v>
      </c>
      <c r="K438" s="98"/>
      <c r="L438" s="183">
        <f t="shared" si="74"/>
        <v>5.7698</v>
      </c>
      <c r="M438" s="133">
        <f t="shared" si="75"/>
        <v>4.7855999999999996</v>
      </c>
      <c r="N438" s="150">
        <f t="shared" si="76"/>
        <v>-0.98420000000000041</v>
      </c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</row>
    <row r="439" spans="1:25" x14ac:dyDescent="0.25">
      <c r="A439" s="172" t="s">
        <v>570</v>
      </c>
      <c r="B439" s="125" t="str">
        <f t="shared" ref="B439:B502" si="77">VLOOKUP($A439, Data_Tab, 2, FALSE)</f>
        <v>11</v>
      </c>
      <c r="C439" s="61" t="str">
        <f t="shared" ref="C439:C502" si="78">VLOOKUP($A439, DRG_Tab, 2, FALSE)</f>
        <v>URETHRAL STRICTURE</v>
      </c>
      <c r="D439" s="123">
        <f t="shared" ref="D439:D502" si="79">VLOOKUP($A439, DRG_Tab, 9, FALSE)</f>
        <v>4</v>
      </c>
      <c r="E439" s="118" t="str">
        <f t="shared" ref="E439:E502" si="80">IFERROR(VLOOKUP($A439, Previous_Update, 5, FALSE),"")</f>
        <v>M</v>
      </c>
      <c r="F439" s="162" t="str">
        <f t="shared" ref="F439:F502" si="81">VLOOKUP($A439, DRG_Tab, 18, FALSE)</f>
        <v>M</v>
      </c>
      <c r="G439" s="98"/>
      <c r="H439" s="180">
        <f t="shared" ref="H439:H502" si="82">IFERROR(VLOOKUP($A439, Previous_Update, 4, FALSE),"")</f>
        <v>1.6220000000000001</v>
      </c>
      <c r="I439" s="51">
        <f t="shared" ref="I439:I502" si="83">VLOOKUP($A439, DRG_Tab, 22, FALSE)</f>
        <v>1.3753</v>
      </c>
      <c r="J439" s="164">
        <f t="shared" ref="J439:J502" si="84">(I439 - H439) / H439</f>
        <v>-0.15209617755856975</v>
      </c>
      <c r="K439" s="98"/>
      <c r="L439" s="182">
        <f t="shared" ref="L439:L502" si="85">$D439 * H439</f>
        <v>6.4880000000000004</v>
      </c>
      <c r="M439" s="124">
        <f t="shared" ref="M439:M502" si="86">$D439 * I439</f>
        <v>5.5011999999999999</v>
      </c>
      <c r="N439" s="149">
        <f t="shared" ref="N439:N502" si="87">M439 - L439</f>
        <v>-0.98680000000000057</v>
      </c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</row>
    <row r="440" spans="1:25" x14ac:dyDescent="0.25">
      <c r="A440" s="172" t="s">
        <v>229</v>
      </c>
      <c r="B440" s="125" t="str">
        <f t="shared" si="77"/>
        <v>01</v>
      </c>
      <c r="C440" s="61" t="str">
        <f t="shared" si="78"/>
        <v>NONSPECIFIC CVA &amp; PRECEREBRAL OCCLUSION W/O INFARCT W/O MCC</v>
      </c>
      <c r="D440" s="123">
        <f t="shared" si="79"/>
        <v>8</v>
      </c>
      <c r="E440" s="118" t="str">
        <f t="shared" si="80"/>
        <v>M</v>
      </c>
      <c r="F440" s="162" t="str">
        <f t="shared" si="81"/>
        <v>M</v>
      </c>
      <c r="G440" s="98"/>
      <c r="H440" s="180">
        <f t="shared" si="82"/>
        <v>1.4114</v>
      </c>
      <c r="I440" s="51">
        <f t="shared" si="83"/>
        <v>1.2874000000000001</v>
      </c>
      <c r="J440" s="164">
        <f t="shared" si="84"/>
        <v>-8.7856029474280783E-2</v>
      </c>
      <c r="K440" s="98"/>
      <c r="L440" s="182">
        <f t="shared" si="85"/>
        <v>11.2912</v>
      </c>
      <c r="M440" s="124">
        <f t="shared" si="86"/>
        <v>10.299200000000001</v>
      </c>
      <c r="N440" s="149">
        <f t="shared" si="87"/>
        <v>-0.9919999999999991</v>
      </c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</row>
    <row r="441" spans="1:25" x14ac:dyDescent="0.25">
      <c r="A441" s="173" t="s">
        <v>8</v>
      </c>
      <c r="B441" s="125" t="str">
        <f t="shared" si="77"/>
        <v>16</v>
      </c>
      <c r="C441" s="61" t="str">
        <f t="shared" si="78"/>
        <v>OTHER O.R. PROC OF THE BLOOD &amp; BLOOD FORMING ORGANS W MCC</v>
      </c>
      <c r="D441" s="123">
        <f t="shared" si="79"/>
        <v>3</v>
      </c>
      <c r="E441" s="118" t="str">
        <f t="shared" si="80"/>
        <v>M</v>
      </c>
      <c r="F441" s="162" t="str">
        <f t="shared" si="81"/>
        <v>M</v>
      </c>
      <c r="G441" s="98"/>
      <c r="H441" s="180">
        <f t="shared" si="82"/>
        <v>5.1258999999999997</v>
      </c>
      <c r="I441" s="51">
        <f t="shared" si="83"/>
        <v>4.7949999999999999</v>
      </c>
      <c r="J441" s="164">
        <f t="shared" si="84"/>
        <v>-6.4554517255506302E-2</v>
      </c>
      <c r="K441" s="98"/>
      <c r="L441" s="182">
        <f t="shared" si="85"/>
        <v>15.377699999999999</v>
      </c>
      <c r="M441" s="124">
        <f t="shared" si="86"/>
        <v>14.385</v>
      </c>
      <c r="N441" s="149">
        <f t="shared" si="87"/>
        <v>-0.99269999999999925</v>
      </c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</row>
    <row r="442" spans="1:25" x14ac:dyDescent="0.25">
      <c r="A442" s="172" t="s">
        <v>448</v>
      </c>
      <c r="B442" s="125" t="str">
        <f t="shared" si="77"/>
        <v>04</v>
      </c>
      <c r="C442" s="61" t="str">
        <f t="shared" si="78"/>
        <v>INTERSTITIAL LUNG DISEASE W/O CC/MCC</v>
      </c>
      <c r="D442" s="123">
        <f t="shared" si="79"/>
        <v>10</v>
      </c>
      <c r="E442" s="118" t="str">
        <f t="shared" si="80"/>
        <v>M</v>
      </c>
      <c r="F442" s="162" t="str">
        <f t="shared" si="81"/>
        <v>AO</v>
      </c>
      <c r="G442" s="98"/>
      <c r="H442" s="180">
        <f t="shared" si="82"/>
        <v>0.85060000000000002</v>
      </c>
      <c r="I442" s="51">
        <f t="shared" si="83"/>
        <v>0.75080000000000002</v>
      </c>
      <c r="J442" s="164">
        <f t="shared" si="84"/>
        <v>-0.11732894427462967</v>
      </c>
      <c r="K442" s="98"/>
      <c r="L442" s="182">
        <f t="shared" si="85"/>
        <v>8.5060000000000002</v>
      </c>
      <c r="M442" s="124">
        <f t="shared" si="86"/>
        <v>7.508</v>
      </c>
      <c r="N442" s="149">
        <f t="shared" si="87"/>
        <v>-0.99800000000000022</v>
      </c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</row>
    <row r="443" spans="1:25" x14ac:dyDescent="0.25">
      <c r="A443" s="174" t="s">
        <v>600</v>
      </c>
      <c r="B443" s="131" t="str">
        <f t="shared" si="77"/>
        <v>06</v>
      </c>
      <c r="C443" s="71" t="str">
        <f t="shared" si="78"/>
        <v>DIGESTIVE MALIGNANCY W/O CC/MCC</v>
      </c>
      <c r="D443" s="132">
        <f t="shared" si="79"/>
        <v>6</v>
      </c>
      <c r="E443" s="121" t="str">
        <f t="shared" si="80"/>
        <v>M</v>
      </c>
      <c r="F443" s="163" t="str">
        <f t="shared" si="81"/>
        <v>M</v>
      </c>
      <c r="G443" s="98"/>
      <c r="H443" s="181">
        <f t="shared" si="82"/>
        <v>1.4811000000000001</v>
      </c>
      <c r="I443" s="72">
        <f t="shared" si="83"/>
        <v>1.3117000000000001</v>
      </c>
      <c r="J443" s="165">
        <f t="shared" si="84"/>
        <v>-0.11437445142124096</v>
      </c>
      <c r="K443" s="98"/>
      <c r="L443" s="183">
        <f t="shared" si="85"/>
        <v>8.8866000000000014</v>
      </c>
      <c r="M443" s="133">
        <f t="shared" si="86"/>
        <v>7.8702000000000005</v>
      </c>
      <c r="N443" s="150">
        <f t="shared" si="87"/>
        <v>-1.0164000000000009</v>
      </c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</row>
    <row r="444" spans="1:25" x14ac:dyDescent="0.25">
      <c r="A444" s="179" t="s">
        <v>554</v>
      </c>
      <c r="B444" s="125" t="str">
        <f t="shared" si="77"/>
        <v>11</v>
      </c>
      <c r="C444" s="61" t="str">
        <f t="shared" si="78"/>
        <v>OTHER KIDNEY &amp; URINARY TRACT PROCEDURES W/O CC/MCC</v>
      </c>
      <c r="D444" s="123">
        <f t="shared" si="79"/>
        <v>4</v>
      </c>
      <c r="E444" s="118" t="str">
        <f t="shared" si="80"/>
        <v>M</v>
      </c>
      <c r="F444" s="162" t="str">
        <f t="shared" si="81"/>
        <v>M</v>
      </c>
      <c r="G444" s="98"/>
      <c r="H444" s="180">
        <f t="shared" si="82"/>
        <v>2.5838999999999999</v>
      </c>
      <c r="I444" s="51">
        <f t="shared" si="83"/>
        <v>2.3283999999999998</v>
      </c>
      <c r="J444" s="164">
        <f t="shared" si="84"/>
        <v>-9.8881535663144893E-2</v>
      </c>
      <c r="K444" s="98"/>
      <c r="L444" s="182">
        <f t="shared" si="85"/>
        <v>10.335599999999999</v>
      </c>
      <c r="M444" s="124">
        <f t="shared" si="86"/>
        <v>9.3135999999999992</v>
      </c>
      <c r="N444" s="149">
        <f t="shared" si="87"/>
        <v>-1.0220000000000002</v>
      </c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</row>
    <row r="445" spans="1:25" x14ac:dyDescent="0.25">
      <c r="A445" s="172" t="s">
        <v>109</v>
      </c>
      <c r="B445" s="125" t="str">
        <f t="shared" si="77"/>
        <v>07</v>
      </c>
      <c r="C445" s="61" t="str">
        <f t="shared" si="78"/>
        <v>BILIARY TRACT PROC EXCEPT ONLY CHOLECYST W OR W/O C.D.E. W CC</v>
      </c>
      <c r="D445" s="123">
        <f t="shared" si="79"/>
        <v>3</v>
      </c>
      <c r="E445" s="118" t="str">
        <f t="shared" si="80"/>
        <v>M</v>
      </c>
      <c r="F445" s="162" t="str">
        <f t="shared" si="81"/>
        <v>M</v>
      </c>
      <c r="G445" s="98"/>
      <c r="H445" s="180">
        <f t="shared" si="82"/>
        <v>3.6703999999999999</v>
      </c>
      <c r="I445" s="51">
        <f t="shared" si="83"/>
        <v>3.3273999999999999</v>
      </c>
      <c r="J445" s="164">
        <f t="shared" si="84"/>
        <v>-9.3450305143853524E-2</v>
      </c>
      <c r="K445" s="98"/>
      <c r="L445" s="182">
        <f t="shared" si="85"/>
        <v>11.011199999999999</v>
      </c>
      <c r="M445" s="124">
        <f t="shared" si="86"/>
        <v>9.9821999999999989</v>
      </c>
      <c r="N445" s="149">
        <f t="shared" si="87"/>
        <v>-1.0289999999999999</v>
      </c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</row>
    <row r="446" spans="1:25" x14ac:dyDescent="0.25">
      <c r="A446" s="172" t="s">
        <v>467</v>
      </c>
      <c r="B446" s="125" t="str">
        <f t="shared" si="77"/>
        <v>05</v>
      </c>
      <c r="C446" s="61" t="str">
        <f t="shared" si="78"/>
        <v>CARDIAC DEFIB IMPLANT W CARDIAC CATH W AMI/HF/SHOCK W/O MCC</v>
      </c>
      <c r="D446" s="123">
        <f t="shared" si="79"/>
        <v>1</v>
      </c>
      <c r="E446" s="118" t="str">
        <f t="shared" si="80"/>
        <v>M</v>
      </c>
      <c r="F446" s="162" t="str">
        <f t="shared" si="81"/>
        <v>M</v>
      </c>
      <c r="G446" s="98"/>
      <c r="H446" s="180">
        <f t="shared" si="82"/>
        <v>10.148</v>
      </c>
      <c r="I446" s="51">
        <f t="shared" si="83"/>
        <v>9.1057000000000006</v>
      </c>
      <c r="J446" s="164">
        <f t="shared" si="84"/>
        <v>-0.1027098935750886</v>
      </c>
      <c r="K446" s="98"/>
      <c r="L446" s="182">
        <f t="shared" si="85"/>
        <v>10.148</v>
      </c>
      <c r="M446" s="124">
        <f t="shared" si="86"/>
        <v>9.1057000000000006</v>
      </c>
      <c r="N446" s="149">
        <f t="shared" si="87"/>
        <v>-1.0422999999999991</v>
      </c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</row>
    <row r="447" spans="1:25" x14ac:dyDescent="0.25">
      <c r="A447" s="172" t="s">
        <v>795</v>
      </c>
      <c r="B447" s="125" t="str">
        <f t="shared" si="77"/>
        <v>05</v>
      </c>
      <c r="C447" s="61" t="str">
        <f t="shared" si="78"/>
        <v>CARDIAC PACEMAKER REVISION EXCEPT DEVICE REPLACEMENT W/O CC/MCC</v>
      </c>
      <c r="D447" s="123">
        <f t="shared" si="79"/>
        <v>4</v>
      </c>
      <c r="E447" s="118" t="str">
        <f t="shared" si="80"/>
        <v>M</v>
      </c>
      <c r="F447" s="162" t="str">
        <f t="shared" si="81"/>
        <v>M</v>
      </c>
      <c r="G447" s="98"/>
      <c r="H447" s="180">
        <f t="shared" si="82"/>
        <v>2.6008</v>
      </c>
      <c r="I447" s="51">
        <f t="shared" si="83"/>
        <v>2.3363999999999998</v>
      </c>
      <c r="J447" s="164">
        <f t="shared" si="84"/>
        <v>-0.10166102737619201</v>
      </c>
      <c r="K447" s="98"/>
      <c r="L447" s="182">
        <f t="shared" si="85"/>
        <v>10.4032</v>
      </c>
      <c r="M447" s="124">
        <f t="shared" si="86"/>
        <v>9.3455999999999992</v>
      </c>
      <c r="N447" s="149">
        <f t="shared" si="87"/>
        <v>-1.0576000000000008</v>
      </c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</row>
    <row r="448" spans="1:25" x14ac:dyDescent="0.25">
      <c r="A448" s="174" t="s">
        <v>437</v>
      </c>
      <c r="B448" s="131" t="str">
        <f t="shared" si="77"/>
        <v>04</v>
      </c>
      <c r="C448" s="71" t="str">
        <f t="shared" si="78"/>
        <v>PLEURAL EFFUSION W CC</v>
      </c>
      <c r="D448" s="132">
        <f t="shared" si="79"/>
        <v>42</v>
      </c>
      <c r="E448" s="121" t="str">
        <f t="shared" si="80"/>
        <v>A</v>
      </c>
      <c r="F448" s="163" t="str">
        <f t="shared" si="81"/>
        <v>A</v>
      </c>
      <c r="G448" s="98"/>
      <c r="H448" s="181">
        <f t="shared" si="82"/>
        <v>1.1472</v>
      </c>
      <c r="I448" s="72">
        <f t="shared" si="83"/>
        <v>1.1218999999999999</v>
      </c>
      <c r="J448" s="165">
        <f t="shared" si="84"/>
        <v>-2.2053695955369684E-2</v>
      </c>
      <c r="K448" s="98"/>
      <c r="L448" s="183">
        <f t="shared" si="85"/>
        <v>48.182400000000001</v>
      </c>
      <c r="M448" s="133">
        <f t="shared" si="86"/>
        <v>47.119799999999998</v>
      </c>
      <c r="N448" s="150">
        <f t="shared" si="87"/>
        <v>-1.0626000000000033</v>
      </c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</row>
    <row r="449" spans="1:25" x14ac:dyDescent="0.25">
      <c r="A449" s="172" t="s">
        <v>734</v>
      </c>
      <c r="B449" s="125" t="str">
        <f t="shared" si="77"/>
        <v>21</v>
      </c>
      <c r="C449" s="61" t="str">
        <f t="shared" si="78"/>
        <v>OTHER INJURY, POISONING &amp; TOXIC EFFECT DIAG W MCC</v>
      </c>
      <c r="D449" s="123">
        <f t="shared" si="79"/>
        <v>11</v>
      </c>
      <c r="E449" s="118" t="str">
        <f t="shared" si="80"/>
        <v>A</v>
      </c>
      <c r="F449" s="162" t="str">
        <f t="shared" si="81"/>
        <v>A</v>
      </c>
      <c r="G449" s="98"/>
      <c r="H449" s="180">
        <f t="shared" si="82"/>
        <v>1.4716</v>
      </c>
      <c r="I449" s="51">
        <f t="shared" si="83"/>
        <v>1.3744000000000001</v>
      </c>
      <c r="J449" s="164">
        <f t="shared" si="84"/>
        <v>-6.6050557216634928E-2</v>
      </c>
      <c r="K449" s="98"/>
      <c r="L449" s="182">
        <f t="shared" si="85"/>
        <v>16.1876</v>
      </c>
      <c r="M449" s="124">
        <f t="shared" si="86"/>
        <v>15.118400000000001</v>
      </c>
      <c r="N449" s="149">
        <f t="shared" si="87"/>
        <v>-1.0691999999999986</v>
      </c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</row>
    <row r="450" spans="1:25" x14ac:dyDescent="0.25">
      <c r="A450" s="172" t="s">
        <v>266</v>
      </c>
      <c r="B450" s="125" t="str">
        <f t="shared" si="77"/>
        <v>10</v>
      </c>
      <c r="C450" s="61" t="str">
        <f t="shared" si="78"/>
        <v>ADRENAL &amp; PITUITARY PROCEDURES W CC/MCC</v>
      </c>
      <c r="D450" s="123">
        <f t="shared" si="79"/>
        <v>46</v>
      </c>
      <c r="E450" s="118" t="str">
        <f t="shared" si="80"/>
        <v>A</v>
      </c>
      <c r="F450" s="162" t="str">
        <f t="shared" si="81"/>
        <v>A</v>
      </c>
      <c r="G450" s="98"/>
      <c r="H450" s="180">
        <f t="shared" si="82"/>
        <v>3.0939000000000001</v>
      </c>
      <c r="I450" s="51">
        <f t="shared" si="83"/>
        <v>3.0701000000000001</v>
      </c>
      <c r="J450" s="164">
        <f t="shared" si="84"/>
        <v>-7.6925563205016458E-3</v>
      </c>
      <c r="K450" s="98"/>
      <c r="L450" s="182">
        <f t="shared" si="85"/>
        <v>142.3194</v>
      </c>
      <c r="M450" s="124">
        <f t="shared" si="86"/>
        <v>141.22460000000001</v>
      </c>
      <c r="N450" s="149">
        <f t="shared" si="87"/>
        <v>-1.0947999999999922</v>
      </c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</row>
    <row r="451" spans="1:25" x14ac:dyDescent="0.25">
      <c r="A451" s="172" t="s">
        <v>834</v>
      </c>
      <c r="B451" s="125" t="str">
        <f t="shared" si="77"/>
        <v>08</v>
      </c>
      <c r="C451" s="61" t="str">
        <f t="shared" si="78"/>
        <v>FRACTURES OF HIP &amp; PELVIS W MCC</v>
      </c>
      <c r="D451" s="123">
        <f t="shared" si="79"/>
        <v>6</v>
      </c>
      <c r="E451" s="118" t="str">
        <f t="shared" si="80"/>
        <v>M</v>
      </c>
      <c r="F451" s="162" t="str">
        <f t="shared" si="81"/>
        <v>M</v>
      </c>
      <c r="G451" s="98"/>
      <c r="H451" s="180">
        <f t="shared" si="82"/>
        <v>1.9807999999999999</v>
      </c>
      <c r="I451" s="51">
        <f t="shared" si="83"/>
        <v>1.7977000000000001</v>
      </c>
      <c r="J451" s="164">
        <f t="shared" si="84"/>
        <v>-9.2437399030694575E-2</v>
      </c>
      <c r="K451" s="98"/>
      <c r="L451" s="182">
        <f t="shared" si="85"/>
        <v>11.884799999999998</v>
      </c>
      <c r="M451" s="124">
        <f t="shared" si="86"/>
        <v>10.786200000000001</v>
      </c>
      <c r="N451" s="149">
        <f t="shared" si="87"/>
        <v>-1.0985999999999976</v>
      </c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</row>
    <row r="452" spans="1:25" x14ac:dyDescent="0.25">
      <c r="A452" s="172" t="s">
        <v>683</v>
      </c>
      <c r="B452" s="125" t="str">
        <f t="shared" si="77"/>
        <v>17</v>
      </c>
      <c r="C452" s="61" t="str">
        <f t="shared" si="78"/>
        <v>CHEMOTHERAPY W/O ACUTE LEUKEMIA AS SECONDARY DIAGNOSIS W/O CC/MCC</v>
      </c>
      <c r="D452" s="123">
        <f t="shared" si="79"/>
        <v>26</v>
      </c>
      <c r="E452" s="118" t="str">
        <f t="shared" si="80"/>
        <v>A</v>
      </c>
      <c r="F452" s="162" t="str">
        <f t="shared" si="81"/>
        <v>A</v>
      </c>
      <c r="G452" s="98"/>
      <c r="H452" s="180">
        <f t="shared" si="82"/>
        <v>0.68179999999999996</v>
      </c>
      <c r="I452" s="51">
        <f t="shared" si="83"/>
        <v>0.63900000000000001</v>
      </c>
      <c r="J452" s="164">
        <f t="shared" si="84"/>
        <v>-6.2775007333528823E-2</v>
      </c>
      <c r="K452" s="98"/>
      <c r="L452" s="182">
        <f t="shared" si="85"/>
        <v>17.726799999999997</v>
      </c>
      <c r="M452" s="124">
        <f t="shared" si="86"/>
        <v>16.614000000000001</v>
      </c>
      <c r="N452" s="149">
        <f t="shared" si="87"/>
        <v>-1.1127999999999965</v>
      </c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</row>
    <row r="453" spans="1:25" x14ac:dyDescent="0.25">
      <c r="A453" s="174" t="s">
        <v>342</v>
      </c>
      <c r="B453" s="131" t="str">
        <f t="shared" si="77"/>
        <v>12</v>
      </c>
      <c r="C453" s="71" t="str">
        <f t="shared" si="78"/>
        <v>INFLAMMATION OF THE MALE REPRODUCTIVE SYSTEM W MCC</v>
      </c>
      <c r="D453" s="132">
        <f t="shared" si="79"/>
        <v>5</v>
      </c>
      <c r="E453" s="121" t="str">
        <f t="shared" si="80"/>
        <v>M</v>
      </c>
      <c r="F453" s="163" t="str">
        <f t="shared" si="81"/>
        <v>M</v>
      </c>
      <c r="G453" s="98"/>
      <c r="H453" s="181">
        <f t="shared" si="82"/>
        <v>2.2841999999999998</v>
      </c>
      <c r="I453" s="72">
        <f t="shared" si="83"/>
        <v>2.0598999999999998</v>
      </c>
      <c r="J453" s="165">
        <f t="shared" si="84"/>
        <v>-9.8196305052097005E-2</v>
      </c>
      <c r="K453" s="98"/>
      <c r="L453" s="183">
        <f t="shared" si="85"/>
        <v>11.420999999999999</v>
      </c>
      <c r="M453" s="133">
        <f t="shared" si="86"/>
        <v>10.299499999999998</v>
      </c>
      <c r="N453" s="150">
        <f t="shared" si="87"/>
        <v>-1.1215000000000011</v>
      </c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</row>
    <row r="454" spans="1:25" x14ac:dyDescent="0.25">
      <c r="A454" s="172" t="s">
        <v>436</v>
      </c>
      <c r="B454" s="125" t="str">
        <f t="shared" si="77"/>
        <v>04</v>
      </c>
      <c r="C454" s="61" t="str">
        <f t="shared" si="78"/>
        <v>PLEURAL EFFUSION W MCC</v>
      </c>
      <c r="D454" s="123">
        <f t="shared" si="79"/>
        <v>30</v>
      </c>
      <c r="E454" s="118" t="str">
        <f t="shared" si="80"/>
        <v>A</v>
      </c>
      <c r="F454" s="162" t="str">
        <f t="shared" si="81"/>
        <v>A</v>
      </c>
      <c r="G454" s="98"/>
      <c r="H454" s="180">
        <f t="shared" si="82"/>
        <v>1.5828</v>
      </c>
      <c r="I454" s="51">
        <f t="shared" si="83"/>
        <v>1.5431999999999999</v>
      </c>
      <c r="J454" s="164">
        <f t="shared" si="84"/>
        <v>-2.5018953752843114E-2</v>
      </c>
      <c r="K454" s="98"/>
      <c r="L454" s="182">
        <f t="shared" si="85"/>
        <v>47.484000000000002</v>
      </c>
      <c r="M454" s="124">
        <f t="shared" si="86"/>
        <v>46.295999999999999</v>
      </c>
      <c r="N454" s="149">
        <f t="shared" si="87"/>
        <v>-1.1880000000000024</v>
      </c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</row>
    <row r="455" spans="1:25" x14ac:dyDescent="0.25">
      <c r="A455" s="172" t="s">
        <v>264</v>
      </c>
      <c r="B455" s="125" t="str">
        <f t="shared" si="77"/>
        <v>09</v>
      </c>
      <c r="C455" s="61" t="str">
        <f t="shared" si="78"/>
        <v>MINOR SKIN DISORDERS W MCC</v>
      </c>
      <c r="D455" s="123">
        <f t="shared" si="79"/>
        <v>6</v>
      </c>
      <c r="E455" s="118" t="str">
        <f t="shared" si="80"/>
        <v>M</v>
      </c>
      <c r="F455" s="162" t="str">
        <f t="shared" si="81"/>
        <v>M</v>
      </c>
      <c r="G455" s="98"/>
      <c r="H455" s="180">
        <f t="shared" si="82"/>
        <v>2.1772</v>
      </c>
      <c r="I455" s="51">
        <f t="shared" si="83"/>
        <v>1.9779</v>
      </c>
      <c r="J455" s="164">
        <f t="shared" si="84"/>
        <v>-9.1539592136689343E-2</v>
      </c>
      <c r="K455" s="98"/>
      <c r="L455" s="182">
        <f t="shared" si="85"/>
        <v>13.0632</v>
      </c>
      <c r="M455" s="124">
        <f t="shared" si="86"/>
        <v>11.8674</v>
      </c>
      <c r="N455" s="149">
        <f t="shared" si="87"/>
        <v>-1.1958000000000002</v>
      </c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</row>
    <row r="456" spans="1:25" x14ac:dyDescent="0.25">
      <c r="A456" s="173" t="s">
        <v>569</v>
      </c>
      <c r="B456" s="125" t="str">
        <f t="shared" si="77"/>
        <v>11</v>
      </c>
      <c r="C456" s="61" t="str">
        <f t="shared" si="78"/>
        <v>KIDNEY &amp; URINARY TRACT SIGNS &amp; SYMPTOMS W/O MCC</v>
      </c>
      <c r="D456" s="123">
        <f t="shared" si="79"/>
        <v>12</v>
      </c>
      <c r="E456" s="118" t="str">
        <f t="shared" si="80"/>
        <v>A</v>
      </c>
      <c r="F456" s="162" t="str">
        <f t="shared" si="81"/>
        <v>A</v>
      </c>
      <c r="G456" s="98"/>
      <c r="H456" s="180">
        <f t="shared" si="82"/>
        <v>0.69950000000000001</v>
      </c>
      <c r="I456" s="51">
        <f t="shared" si="83"/>
        <v>0.59970000000000001</v>
      </c>
      <c r="J456" s="164">
        <f t="shared" si="84"/>
        <v>-0.14267333809864188</v>
      </c>
      <c r="K456" s="98"/>
      <c r="L456" s="182">
        <f t="shared" si="85"/>
        <v>8.3940000000000001</v>
      </c>
      <c r="M456" s="124">
        <f t="shared" si="86"/>
        <v>7.1964000000000006</v>
      </c>
      <c r="N456" s="149">
        <f t="shared" si="87"/>
        <v>-1.1975999999999996</v>
      </c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</row>
    <row r="457" spans="1:25" x14ac:dyDescent="0.25">
      <c r="A457" s="172" t="s">
        <v>124</v>
      </c>
      <c r="B457" s="125" t="str">
        <f t="shared" si="77"/>
        <v>07</v>
      </c>
      <c r="C457" s="61" t="str">
        <f t="shared" si="78"/>
        <v>OTHER HEPATOBILIARY OR PANCREAS O.R. PROCEDURES W MCC</v>
      </c>
      <c r="D457" s="123">
        <f t="shared" si="79"/>
        <v>4</v>
      </c>
      <c r="E457" s="118" t="str">
        <f t="shared" si="80"/>
        <v>M</v>
      </c>
      <c r="F457" s="162" t="str">
        <f t="shared" si="81"/>
        <v>M</v>
      </c>
      <c r="G457" s="98"/>
      <c r="H457" s="180">
        <f t="shared" si="82"/>
        <v>5.9625000000000004</v>
      </c>
      <c r="I457" s="51">
        <f t="shared" si="83"/>
        <v>5.6528</v>
      </c>
      <c r="J457" s="164">
        <f t="shared" si="84"/>
        <v>-5.1941299790356443E-2</v>
      </c>
      <c r="K457" s="98"/>
      <c r="L457" s="182">
        <f t="shared" si="85"/>
        <v>23.85</v>
      </c>
      <c r="M457" s="124">
        <f t="shared" si="86"/>
        <v>22.6112</v>
      </c>
      <c r="N457" s="149">
        <f t="shared" si="87"/>
        <v>-1.2388000000000012</v>
      </c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</row>
    <row r="458" spans="1:25" x14ac:dyDescent="0.25">
      <c r="A458" s="174" t="s">
        <v>641</v>
      </c>
      <c r="B458" s="131" t="str">
        <f t="shared" si="77"/>
        <v>15</v>
      </c>
      <c r="C458" s="71" t="str">
        <f t="shared" si="78"/>
        <v>EXTREME IMMATURITY OR RESPIRATORY DISTRESS SYNDROME, NEONATE</v>
      </c>
      <c r="D458" s="132">
        <f t="shared" si="79"/>
        <v>30</v>
      </c>
      <c r="E458" s="121" t="str">
        <f t="shared" si="80"/>
        <v>A</v>
      </c>
      <c r="F458" s="163" t="str">
        <f t="shared" si="81"/>
        <v>A</v>
      </c>
      <c r="G458" s="98"/>
      <c r="H458" s="181">
        <f t="shared" si="82"/>
        <v>0.97230000000000005</v>
      </c>
      <c r="I458" s="72">
        <f t="shared" si="83"/>
        <v>0.9304</v>
      </c>
      <c r="J458" s="165">
        <f t="shared" si="84"/>
        <v>-4.3093695361513987E-2</v>
      </c>
      <c r="K458" s="98"/>
      <c r="L458" s="183">
        <f t="shared" si="85"/>
        <v>29.169</v>
      </c>
      <c r="M458" s="133">
        <f t="shared" si="86"/>
        <v>27.911999999999999</v>
      </c>
      <c r="N458" s="150">
        <f t="shared" si="87"/>
        <v>-1.2570000000000014</v>
      </c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</row>
    <row r="459" spans="1:25" x14ac:dyDescent="0.25">
      <c r="A459" s="172" t="s">
        <v>820</v>
      </c>
      <c r="B459" s="125" t="str">
        <f t="shared" si="77"/>
        <v>08</v>
      </c>
      <c r="C459" s="61" t="str">
        <f t="shared" si="78"/>
        <v>SEPTIC ARTHRITIS W MCC</v>
      </c>
      <c r="D459" s="123">
        <f t="shared" si="79"/>
        <v>5</v>
      </c>
      <c r="E459" s="118" t="str">
        <f t="shared" si="80"/>
        <v>M</v>
      </c>
      <c r="F459" s="162" t="str">
        <f t="shared" si="81"/>
        <v>M</v>
      </c>
      <c r="G459" s="98"/>
      <c r="H459" s="180">
        <f t="shared" si="82"/>
        <v>3.2111000000000001</v>
      </c>
      <c r="I459" s="51">
        <f t="shared" si="83"/>
        <v>2.9613999999999998</v>
      </c>
      <c r="J459" s="164">
        <f t="shared" si="84"/>
        <v>-7.7761514745725846E-2</v>
      </c>
      <c r="K459" s="98"/>
      <c r="L459" s="182">
        <f t="shared" si="85"/>
        <v>16.055500000000002</v>
      </c>
      <c r="M459" s="124">
        <f t="shared" si="86"/>
        <v>14.806999999999999</v>
      </c>
      <c r="N459" s="149">
        <f t="shared" si="87"/>
        <v>-1.2485000000000035</v>
      </c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</row>
    <row r="460" spans="1:25" x14ac:dyDescent="0.25">
      <c r="A460" s="172" t="s">
        <v>796</v>
      </c>
      <c r="B460" s="125" t="str">
        <f t="shared" si="77"/>
        <v>05</v>
      </c>
      <c r="C460" s="61" t="str">
        <f t="shared" si="78"/>
        <v>VEIN LIGATION &amp; STRIPPING</v>
      </c>
      <c r="D460" s="123">
        <f t="shared" si="79"/>
        <v>5</v>
      </c>
      <c r="E460" s="118" t="str">
        <f t="shared" si="80"/>
        <v>M</v>
      </c>
      <c r="F460" s="162" t="str">
        <f t="shared" si="81"/>
        <v>M</v>
      </c>
      <c r="G460" s="98"/>
      <c r="H460" s="180">
        <f t="shared" si="82"/>
        <v>3.6817000000000002</v>
      </c>
      <c r="I460" s="51">
        <f t="shared" si="83"/>
        <v>3.4268999999999998</v>
      </c>
      <c r="J460" s="164">
        <f t="shared" si="84"/>
        <v>-6.9207159735991619E-2</v>
      </c>
      <c r="K460" s="98"/>
      <c r="L460" s="182">
        <f t="shared" si="85"/>
        <v>18.4085</v>
      </c>
      <c r="M460" s="124">
        <f t="shared" si="86"/>
        <v>17.134499999999999</v>
      </c>
      <c r="N460" s="149">
        <f t="shared" si="87"/>
        <v>-1.2740000000000009</v>
      </c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</row>
    <row r="461" spans="1:25" x14ac:dyDescent="0.25">
      <c r="A461" s="172" t="s">
        <v>559</v>
      </c>
      <c r="B461" s="125" t="str">
        <f t="shared" si="77"/>
        <v>11</v>
      </c>
      <c r="C461" s="61" t="str">
        <f t="shared" si="78"/>
        <v>KIDNEY &amp; URINARY TRACT NEOPLASMS W MCC</v>
      </c>
      <c r="D461" s="123">
        <f t="shared" si="79"/>
        <v>5</v>
      </c>
      <c r="E461" s="118" t="str">
        <f t="shared" si="80"/>
        <v>M</v>
      </c>
      <c r="F461" s="162" t="str">
        <f t="shared" si="81"/>
        <v>M</v>
      </c>
      <c r="G461" s="98"/>
      <c r="H461" s="180">
        <f t="shared" si="82"/>
        <v>2.7210999999999999</v>
      </c>
      <c r="I461" s="51">
        <f t="shared" si="83"/>
        <v>2.4605000000000001</v>
      </c>
      <c r="J461" s="164">
        <f t="shared" si="84"/>
        <v>-9.5770092977104745E-2</v>
      </c>
      <c r="K461" s="98"/>
      <c r="L461" s="182">
        <f t="shared" si="85"/>
        <v>13.605499999999999</v>
      </c>
      <c r="M461" s="124">
        <f t="shared" si="86"/>
        <v>12.3025</v>
      </c>
      <c r="N461" s="149">
        <f t="shared" si="87"/>
        <v>-1.302999999999999</v>
      </c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</row>
    <row r="462" spans="1:25" x14ac:dyDescent="0.25">
      <c r="A462" s="172" t="s">
        <v>185</v>
      </c>
      <c r="B462" s="125" t="str">
        <f t="shared" si="77"/>
        <v>08</v>
      </c>
      <c r="C462" s="61" t="str">
        <f t="shared" si="78"/>
        <v>HIP &amp; FEMUR PROCEDURES EXCEPT MAJOR JOINT W CC</v>
      </c>
      <c r="D462" s="123">
        <f t="shared" si="79"/>
        <v>158</v>
      </c>
      <c r="E462" s="118" t="str">
        <f t="shared" si="80"/>
        <v>A</v>
      </c>
      <c r="F462" s="162" t="str">
        <f t="shared" si="81"/>
        <v>A</v>
      </c>
      <c r="G462" s="98"/>
      <c r="H462" s="180">
        <f t="shared" si="82"/>
        <v>2.5464000000000002</v>
      </c>
      <c r="I462" s="51">
        <f t="shared" si="83"/>
        <v>2.5377999999999998</v>
      </c>
      <c r="J462" s="164">
        <f t="shared" si="84"/>
        <v>-3.3773169965442915E-3</v>
      </c>
      <c r="K462" s="98"/>
      <c r="L462" s="182">
        <f t="shared" si="85"/>
        <v>402.33120000000002</v>
      </c>
      <c r="M462" s="124">
        <f t="shared" si="86"/>
        <v>400.97239999999999</v>
      </c>
      <c r="N462" s="149">
        <f t="shared" si="87"/>
        <v>-1.3588000000000306</v>
      </c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</row>
    <row r="463" spans="1:25" x14ac:dyDescent="0.25">
      <c r="A463" s="174" t="s">
        <v>575</v>
      </c>
      <c r="B463" s="131" t="str">
        <f t="shared" si="77"/>
        <v>06</v>
      </c>
      <c r="C463" s="71" t="str">
        <f t="shared" si="78"/>
        <v>ANAL &amp; STOMAL PROCEDURES W MCC</v>
      </c>
      <c r="D463" s="132">
        <f t="shared" si="79"/>
        <v>2</v>
      </c>
      <c r="E463" s="121" t="str">
        <f t="shared" si="80"/>
        <v>M</v>
      </c>
      <c r="F463" s="163" t="str">
        <f t="shared" si="81"/>
        <v>M</v>
      </c>
      <c r="G463" s="98"/>
      <c r="H463" s="181">
        <f t="shared" si="82"/>
        <v>4.141</v>
      </c>
      <c r="I463" s="72">
        <f t="shared" si="83"/>
        <v>3.4540999999999999</v>
      </c>
      <c r="J463" s="165">
        <f t="shared" si="84"/>
        <v>-0.16587780729292442</v>
      </c>
      <c r="K463" s="98"/>
      <c r="L463" s="183">
        <f t="shared" si="85"/>
        <v>8.282</v>
      </c>
      <c r="M463" s="133">
        <f t="shared" si="86"/>
        <v>6.9081999999999999</v>
      </c>
      <c r="N463" s="150">
        <f t="shared" si="87"/>
        <v>-1.3738000000000001</v>
      </c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</row>
    <row r="464" spans="1:25" x14ac:dyDescent="0.25">
      <c r="A464" s="172" t="s">
        <v>327</v>
      </c>
      <c r="B464" s="125" t="str">
        <f t="shared" si="77"/>
        <v>12</v>
      </c>
      <c r="C464" s="61" t="str">
        <f t="shared" si="78"/>
        <v>PENIS PROCEDURES W CC/MCC</v>
      </c>
      <c r="D464" s="123">
        <f t="shared" si="79"/>
        <v>2</v>
      </c>
      <c r="E464" s="118" t="str">
        <f t="shared" si="80"/>
        <v>M</v>
      </c>
      <c r="F464" s="162" t="str">
        <f t="shared" si="81"/>
        <v>M</v>
      </c>
      <c r="G464" s="98"/>
      <c r="H464" s="180">
        <f t="shared" si="82"/>
        <v>3.5994000000000002</v>
      </c>
      <c r="I464" s="51">
        <f t="shared" si="83"/>
        <v>2.9106999999999998</v>
      </c>
      <c r="J464" s="164">
        <f t="shared" si="84"/>
        <v>-0.19133744512974393</v>
      </c>
      <c r="K464" s="98"/>
      <c r="L464" s="182">
        <f t="shared" si="85"/>
        <v>7.1988000000000003</v>
      </c>
      <c r="M464" s="124">
        <f t="shared" si="86"/>
        <v>5.8213999999999997</v>
      </c>
      <c r="N464" s="149">
        <f t="shared" si="87"/>
        <v>-1.3774000000000006</v>
      </c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</row>
    <row r="465" spans="1:25" x14ac:dyDescent="0.25">
      <c r="A465" s="179" t="s">
        <v>1</v>
      </c>
      <c r="B465" s="125" t="str">
        <f t="shared" si="77"/>
        <v>08</v>
      </c>
      <c r="C465" s="61" t="str">
        <f t="shared" si="78"/>
        <v>MAJOR SHOULDER OR ELBOW JOINT PROCEDURES W CC/MCC</v>
      </c>
      <c r="D465" s="123">
        <f t="shared" si="79"/>
        <v>8</v>
      </c>
      <c r="E465" s="118" t="str">
        <f t="shared" si="80"/>
        <v>M</v>
      </c>
      <c r="F465" s="162" t="str">
        <f t="shared" si="81"/>
        <v>M</v>
      </c>
      <c r="G465" s="98"/>
      <c r="H465" s="180">
        <f t="shared" si="82"/>
        <v>2.9557000000000002</v>
      </c>
      <c r="I465" s="51">
        <f t="shared" si="83"/>
        <v>2.7827999999999999</v>
      </c>
      <c r="J465" s="164">
        <f t="shared" si="84"/>
        <v>-5.8497141117163538E-2</v>
      </c>
      <c r="K465" s="98"/>
      <c r="L465" s="182">
        <f t="shared" si="85"/>
        <v>23.645600000000002</v>
      </c>
      <c r="M465" s="124">
        <f t="shared" si="86"/>
        <v>22.2624</v>
      </c>
      <c r="N465" s="149">
        <f t="shared" si="87"/>
        <v>-1.3832000000000022</v>
      </c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</row>
    <row r="466" spans="1:25" x14ac:dyDescent="0.25">
      <c r="A466" s="172" t="s">
        <v>577</v>
      </c>
      <c r="B466" s="125" t="str">
        <f t="shared" si="77"/>
        <v>08</v>
      </c>
      <c r="C466" s="61" t="str">
        <f t="shared" si="78"/>
        <v>OSTEOMYELITIS W/O CC/MCC</v>
      </c>
      <c r="D466" s="123">
        <f t="shared" si="79"/>
        <v>26</v>
      </c>
      <c r="E466" s="118" t="str">
        <f t="shared" si="80"/>
        <v>A</v>
      </c>
      <c r="F466" s="162" t="str">
        <f t="shared" si="81"/>
        <v>A</v>
      </c>
      <c r="G466" s="98"/>
      <c r="H466" s="180">
        <f t="shared" si="82"/>
        <v>0.88980000000000004</v>
      </c>
      <c r="I466" s="51">
        <f t="shared" si="83"/>
        <v>0.83650000000000002</v>
      </c>
      <c r="J466" s="164">
        <f t="shared" si="84"/>
        <v>-5.9901101371094639E-2</v>
      </c>
      <c r="K466" s="98"/>
      <c r="L466" s="182">
        <f t="shared" si="85"/>
        <v>23.134800000000002</v>
      </c>
      <c r="M466" s="124">
        <f t="shared" si="86"/>
        <v>21.749000000000002</v>
      </c>
      <c r="N466" s="149">
        <f t="shared" si="87"/>
        <v>-1.3857999999999997</v>
      </c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</row>
    <row r="467" spans="1:25" x14ac:dyDescent="0.25">
      <c r="A467" s="172" t="s">
        <v>258</v>
      </c>
      <c r="B467" s="125" t="str">
        <f t="shared" si="77"/>
        <v>09</v>
      </c>
      <c r="C467" s="61" t="str">
        <f t="shared" si="78"/>
        <v>NON-MALIGNANT BREAST DISORDERS W CC/MCC</v>
      </c>
      <c r="D467" s="123">
        <f t="shared" si="79"/>
        <v>12</v>
      </c>
      <c r="E467" s="118" t="str">
        <f t="shared" si="80"/>
        <v>A</v>
      </c>
      <c r="F467" s="162" t="str">
        <f t="shared" si="81"/>
        <v>A</v>
      </c>
      <c r="G467" s="98"/>
      <c r="H467" s="180">
        <f t="shared" si="82"/>
        <v>0.81669999999999998</v>
      </c>
      <c r="I467" s="51">
        <f t="shared" si="83"/>
        <v>0.70120000000000005</v>
      </c>
      <c r="J467" s="164">
        <f t="shared" si="84"/>
        <v>-0.14142279906942568</v>
      </c>
      <c r="K467" s="98"/>
      <c r="L467" s="182">
        <f t="shared" si="85"/>
        <v>9.8003999999999998</v>
      </c>
      <c r="M467" s="124">
        <f t="shared" si="86"/>
        <v>8.4144000000000005</v>
      </c>
      <c r="N467" s="149">
        <f t="shared" si="87"/>
        <v>-1.3859999999999992</v>
      </c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</row>
    <row r="468" spans="1:25" x14ac:dyDescent="0.25">
      <c r="A468" s="174" t="s">
        <v>239</v>
      </c>
      <c r="B468" s="131" t="str">
        <f t="shared" si="77"/>
        <v>01</v>
      </c>
      <c r="C468" s="71" t="str">
        <f t="shared" si="78"/>
        <v>HYPERTENSIVE ENCEPHALOPATHY W CC</v>
      </c>
      <c r="D468" s="132">
        <f t="shared" si="79"/>
        <v>8</v>
      </c>
      <c r="E468" s="121" t="str">
        <f t="shared" si="80"/>
        <v>M</v>
      </c>
      <c r="F468" s="163" t="str">
        <f t="shared" si="81"/>
        <v>M</v>
      </c>
      <c r="G468" s="98"/>
      <c r="H468" s="181">
        <f t="shared" si="82"/>
        <v>1.5646</v>
      </c>
      <c r="I468" s="72">
        <f t="shared" si="83"/>
        <v>1.3896999999999999</v>
      </c>
      <c r="J468" s="165">
        <f t="shared" si="84"/>
        <v>-0.1117857599386425</v>
      </c>
      <c r="K468" s="98"/>
      <c r="L468" s="183">
        <f t="shared" si="85"/>
        <v>12.5168</v>
      </c>
      <c r="M468" s="133">
        <f t="shared" si="86"/>
        <v>11.117599999999999</v>
      </c>
      <c r="N468" s="150">
        <f t="shared" si="87"/>
        <v>-1.3992000000000004</v>
      </c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</row>
    <row r="469" spans="1:25" x14ac:dyDescent="0.25">
      <c r="A469" s="172" t="s">
        <v>406</v>
      </c>
      <c r="B469" s="125" t="str">
        <f t="shared" si="77"/>
        <v>03</v>
      </c>
      <c r="C469" s="61" t="str">
        <f t="shared" si="78"/>
        <v>EAR, NOSE, MOUTH &amp; THROAT MALIGNANCY W CC</v>
      </c>
      <c r="D469" s="123">
        <f t="shared" si="79"/>
        <v>8</v>
      </c>
      <c r="E469" s="118" t="str">
        <f t="shared" si="80"/>
        <v>M</v>
      </c>
      <c r="F469" s="162" t="str">
        <f t="shared" si="81"/>
        <v>M</v>
      </c>
      <c r="G469" s="98"/>
      <c r="H469" s="180">
        <f t="shared" si="82"/>
        <v>1.9698</v>
      </c>
      <c r="I469" s="51">
        <f t="shared" si="83"/>
        <v>1.7914000000000001</v>
      </c>
      <c r="J469" s="164">
        <f t="shared" si="84"/>
        <v>-9.0567570311706716E-2</v>
      </c>
      <c r="K469" s="98"/>
      <c r="L469" s="182">
        <f t="shared" si="85"/>
        <v>15.7584</v>
      </c>
      <c r="M469" s="124">
        <f t="shared" si="86"/>
        <v>14.331200000000001</v>
      </c>
      <c r="N469" s="149">
        <f t="shared" si="87"/>
        <v>-1.4271999999999991</v>
      </c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</row>
    <row r="470" spans="1:25" x14ac:dyDescent="0.25">
      <c r="A470" s="172" t="s">
        <v>420</v>
      </c>
      <c r="B470" s="125" t="str">
        <f t="shared" si="77"/>
        <v>04</v>
      </c>
      <c r="C470" s="61" t="str">
        <f t="shared" si="78"/>
        <v>MAJOR CHEST PROCEDURES W CC</v>
      </c>
      <c r="D470" s="123">
        <f t="shared" si="79"/>
        <v>107</v>
      </c>
      <c r="E470" s="118" t="str">
        <f t="shared" si="80"/>
        <v>A</v>
      </c>
      <c r="F470" s="162" t="str">
        <f t="shared" si="81"/>
        <v>A</v>
      </c>
      <c r="G470" s="98"/>
      <c r="H470" s="180">
        <f t="shared" si="82"/>
        <v>3.3601000000000001</v>
      </c>
      <c r="I470" s="51">
        <f t="shared" si="83"/>
        <v>3.3462999999999998</v>
      </c>
      <c r="J470" s="164">
        <f t="shared" si="84"/>
        <v>-4.1070206243862548E-3</v>
      </c>
      <c r="K470" s="98"/>
      <c r="L470" s="182">
        <f t="shared" si="85"/>
        <v>359.53070000000002</v>
      </c>
      <c r="M470" s="124">
        <f t="shared" si="86"/>
        <v>358.05410000000001</v>
      </c>
      <c r="N470" s="149">
        <f t="shared" si="87"/>
        <v>-1.476600000000019</v>
      </c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</row>
    <row r="471" spans="1:25" x14ac:dyDescent="0.25">
      <c r="A471" s="172" t="s">
        <v>408</v>
      </c>
      <c r="B471" s="125" t="str">
        <f t="shared" si="77"/>
        <v>03</v>
      </c>
      <c r="C471" s="61" t="str">
        <f t="shared" si="78"/>
        <v>DYSEQUILIBRIUM</v>
      </c>
      <c r="D471" s="123">
        <f t="shared" si="79"/>
        <v>31</v>
      </c>
      <c r="E471" s="118" t="str">
        <f t="shared" si="80"/>
        <v>A</v>
      </c>
      <c r="F471" s="162" t="str">
        <f t="shared" si="81"/>
        <v>A</v>
      </c>
      <c r="G471" s="98"/>
      <c r="H471" s="180">
        <f t="shared" si="82"/>
        <v>0.84299999999999997</v>
      </c>
      <c r="I471" s="51">
        <f t="shared" si="83"/>
        <v>0.79400000000000004</v>
      </c>
      <c r="J471" s="164">
        <f t="shared" si="84"/>
        <v>-5.8125741399762676E-2</v>
      </c>
      <c r="K471" s="98"/>
      <c r="L471" s="182">
        <f t="shared" si="85"/>
        <v>26.132999999999999</v>
      </c>
      <c r="M471" s="124">
        <f t="shared" si="86"/>
        <v>24.614000000000001</v>
      </c>
      <c r="N471" s="149">
        <f t="shared" si="87"/>
        <v>-1.5189999999999984</v>
      </c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</row>
    <row r="472" spans="1:25" x14ac:dyDescent="0.25">
      <c r="A472" s="172" t="s">
        <v>629</v>
      </c>
      <c r="B472" s="125" t="str">
        <f t="shared" si="77"/>
        <v>14</v>
      </c>
      <c r="C472" s="61" t="str">
        <f t="shared" si="78"/>
        <v>ABORTION W D&amp;C, ASPIRATION CURETTAGE OR HYSTEROTOMY</v>
      </c>
      <c r="D472" s="123">
        <f t="shared" si="79"/>
        <v>24</v>
      </c>
      <c r="E472" s="118" t="str">
        <f t="shared" si="80"/>
        <v>A</v>
      </c>
      <c r="F472" s="162" t="str">
        <f t="shared" si="81"/>
        <v>A</v>
      </c>
      <c r="G472" s="98"/>
      <c r="H472" s="180">
        <f t="shared" si="82"/>
        <v>0.86570000000000003</v>
      </c>
      <c r="I472" s="51">
        <f t="shared" si="83"/>
        <v>0.80220000000000002</v>
      </c>
      <c r="J472" s="164">
        <f t="shared" si="84"/>
        <v>-7.335104539678873E-2</v>
      </c>
      <c r="K472" s="98"/>
      <c r="L472" s="182">
        <f t="shared" si="85"/>
        <v>20.776800000000001</v>
      </c>
      <c r="M472" s="124">
        <f t="shared" si="86"/>
        <v>19.252800000000001</v>
      </c>
      <c r="N472" s="149">
        <f t="shared" si="87"/>
        <v>-1.5240000000000009</v>
      </c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</row>
    <row r="473" spans="1:25" x14ac:dyDescent="0.25">
      <c r="A473" s="174" t="s">
        <v>314</v>
      </c>
      <c r="B473" s="131" t="str">
        <f t="shared" si="77"/>
        <v>01</v>
      </c>
      <c r="C473" s="71" t="str">
        <f t="shared" si="78"/>
        <v>CAROTID ARTERY STENT PROCEDURE W/O CC/MCC</v>
      </c>
      <c r="D473" s="132">
        <f t="shared" si="79"/>
        <v>5</v>
      </c>
      <c r="E473" s="121" t="str">
        <f t="shared" si="80"/>
        <v>M</v>
      </c>
      <c r="F473" s="163" t="str">
        <f t="shared" si="81"/>
        <v>M</v>
      </c>
      <c r="G473" s="98"/>
      <c r="H473" s="181">
        <f t="shared" si="82"/>
        <v>2.7784</v>
      </c>
      <c r="I473" s="72">
        <f t="shared" si="83"/>
        <v>2.4725999999999999</v>
      </c>
      <c r="J473" s="165">
        <f t="shared" si="84"/>
        <v>-0.11006334581053846</v>
      </c>
      <c r="K473" s="98"/>
      <c r="L473" s="183">
        <f t="shared" si="85"/>
        <v>13.891999999999999</v>
      </c>
      <c r="M473" s="133">
        <f t="shared" si="86"/>
        <v>12.363</v>
      </c>
      <c r="N473" s="150">
        <f t="shared" si="87"/>
        <v>-1.5289999999999999</v>
      </c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</row>
    <row r="474" spans="1:25" x14ac:dyDescent="0.25">
      <c r="A474" s="172" t="s">
        <v>747</v>
      </c>
      <c r="B474" s="125" t="str">
        <f t="shared" si="77"/>
        <v>23</v>
      </c>
      <c r="C474" s="61" t="str">
        <f t="shared" si="78"/>
        <v>O.R. PROC W DIAGNOSES OF OTHER CONTACT W HEALTH SERVICES W/O CC/MCC</v>
      </c>
      <c r="D474" s="123">
        <f t="shared" si="79"/>
        <v>16</v>
      </c>
      <c r="E474" s="118" t="str">
        <f t="shared" si="80"/>
        <v>M</v>
      </c>
      <c r="F474" s="162" t="str">
        <f t="shared" si="81"/>
        <v>AP</v>
      </c>
      <c r="G474" s="98"/>
      <c r="H474" s="180">
        <f t="shared" si="82"/>
        <v>1.9787999999999999</v>
      </c>
      <c r="I474" s="51">
        <f t="shared" si="83"/>
        <v>1.8813</v>
      </c>
      <c r="J474" s="164">
        <f t="shared" si="84"/>
        <v>-4.9272286234081225E-2</v>
      </c>
      <c r="K474" s="98"/>
      <c r="L474" s="182">
        <f t="shared" si="85"/>
        <v>31.660799999999998</v>
      </c>
      <c r="M474" s="124">
        <f t="shared" si="86"/>
        <v>30.1008</v>
      </c>
      <c r="N474" s="149">
        <f t="shared" si="87"/>
        <v>-1.5599999999999987</v>
      </c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</row>
    <row r="475" spans="1:25" x14ac:dyDescent="0.25">
      <c r="A475" s="172" t="s">
        <v>622</v>
      </c>
      <c r="B475" s="125" t="str">
        <f t="shared" si="77"/>
        <v>13</v>
      </c>
      <c r="C475" s="61" t="str">
        <f t="shared" si="78"/>
        <v>MENSTRUAL &amp; OTHER FEMALE REPRODUCTIVE SYSTEM DISORDERS W/O CC/MCC</v>
      </c>
      <c r="D475" s="123">
        <f t="shared" si="79"/>
        <v>19</v>
      </c>
      <c r="E475" s="118" t="str">
        <f t="shared" si="80"/>
        <v>A</v>
      </c>
      <c r="F475" s="162" t="str">
        <f t="shared" si="81"/>
        <v>AP</v>
      </c>
      <c r="G475" s="98"/>
      <c r="H475" s="180">
        <f t="shared" si="82"/>
        <v>0.65710000000000002</v>
      </c>
      <c r="I475" s="51">
        <f t="shared" si="83"/>
        <v>0.5746</v>
      </c>
      <c r="J475" s="164">
        <f t="shared" si="84"/>
        <v>-0.12555166641302695</v>
      </c>
      <c r="K475" s="98"/>
      <c r="L475" s="182">
        <f t="shared" si="85"/>
        <v>12.4849</v>
      </c>
      <c r="M475" s="124">
        <f t="shared" si="86"/>
        <v>10.917400000000001</v>
      </c>
      <c r="N475" s="149">
        <f t="shared" si="87"/>
        <v>-1.567499999999999</v>
      </c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</row>
    <row r="476" spans="1:25" x14ac:dyDescent="0.25">
      <c r="A476" s="172" t="s">
        <v>495</v>
      </c>
      <c r="B476" s="125" t="str">
        <f t="shared" si="77"/>
        <v>09</v>
      </c>
      <c r="C476" s="61" t="str">
        <f t="shared" si="78"/>
        <v>MASTECTOMY FOR MALIGNANCY W/O CC/MCC</v>
      </c>
      <c r="D476" s="123">
        <f t="shared" si="79"/>
        <v>12</v>
      </c>
      <c r="E476" s="118" t="str">
        <f t="shared" si="80"/>
        <v>A</v>
      </c>
      <c r="F476" s="162" t="str">
        <f t="shared" si="81"/>
        <v>AO</v>
      </c>
      <c r="G476" s="98"/>
      <c r="H476" s="180">
        <f t="shared" si="82"/>
        <v>1.9830000000000001</v>
      </c>
      <c r="I476" s="51">
        <f t="shared" si="83"/>
        <v>1.8485</v>
      </c>
      <c r="J476" s="164">
        <f t="shared" si="84"/>
        <v>-6.7826525466464976E-2</v>
      </c>
      <c r="K476" s="98"/>
      <c r="L476" s="182">
        <f t="shared" si="85"/>
        <v>23.795999999999999</v>
      </c>
      <c r="M476" s="124">
        <f t="shared" si="86"/>
        <v>22.182000000000002</v>
      </c>
      <c r="N476" s="149">
        <f t="shared" si="87"/>
        <v>-1.6139999999999972</v>
      </c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</row>
    <row r="477" spans="1:25" x14ac:dyDescent="0.25">
      <c r="A477" s="172" t="s">
        <v>405</v>
      </c>
      <c r="B477" s="125" t="str">
        <f t="shared" si="77"/>
        <v>03</v>
      </c>
      <c r="C477" s="61" t="str">
        <f t="shared" si="78"/>
        <v>EAR, NOSE, MOUTH &amp; THROAT MALIGNANCY W MCC</v>
      </c>
      <c r="D477" s="123">
        <f t="shared" si="79"/>
        <v>6</v>
      </c>
      <c r="E477" s="118" t="str">
        <f t="shared" si="80"/>
        <v>M</v>
      </c>
      <c r="F477" s="162" t="str">
        <f t="shared" si="81"/>
        <v>M</v>
      </c>
      <c r="G477" s="98"/>
      <c r="H477" s="180">
        <f t="shared" si="82"/>
        <v>3.0284</v>
      </c>
      <c r="I477" s="51">
        <f t="shared" si="83"/>
        <v>2.7549999999999999</v>
      </c>
      <c r="J477" s="164">
        <f t="shared" si="84"/>
        <v>-9.0278695020472893E-2</v>
      </c>
      <c r="K477" s="98"/>
      <c r="L477" s="182">
        <f t="shared" si="85"/>
        <v>18.170400000000001</v>
      </c>
      <c r="M477" s="124">
        <f t="shared" si="86"/>
        <v>16.53</v>
      </c>
      <c r="N477" s="149">
        <f t="shared" si="87"/>
        <v>-1.6403999999999996</v>
      </c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</row>
    <row r="478" spans="1:25" x14ac:dyDescent="0.25">
      <c r="A478" s="174" t="s">
        <v>763</v>
      </c>
      <c r="B478" s="131" t="str">
        <f t="shared" si="77"/>
        <v>25</v>
      </c>
      <c r="C478" s="71" t="str">
        <f t="shared" si="78"/>
        <v>HIV W EXTENSIVE O.R. PROCEDURE W MCC</v>
      </c>
      <c r="D478" s="132">
        <f t="shared" si="79"/>
        <v>3</v>
      </c>
      <c r="E478" s="121" t="str">
        <f t="shared" si="80"/>
        <v>M</v>
      </c>
      <c r="F478" s="163" t="str">
        <f t="shared" si="81"/>
        <v>M</v>
      </c>
      <c r="G478" s="98"/>
      <c r="H478" s="181">
        <f t="shared" si="82"/>
        <v>8.5739000000000001</v>
      </c>
      <c r="I478" s="72">
        <f t="shared" si="83"/>
        <v>8.0204000000000004</v>
      </c>
      <c r="J478" s="165">
        <f t="shared" si="84"/>
        <v>-6.4556386241966857E-2</v>
      </c>
      <c r="K478" s="98"/>
      <c r="L478" s="183">
        <f t="shared" si="85"/>
        <v>25.721699999999998</v>
      </c>
      <c r="M478" s="133">
        <f t="shared" si="86"/>
        <v>24.061199999999999</v>
      </c>
      <c r="N478" s="150">
        <f t="shared" si="87"/>
        <v>-1.660499999999999</v>
      </c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</row>
    <row r="479" spans="1:25" x14ac:dyDescent="0.25">
      <c r="A479" s="172" t="s">
        <v>133</v>
      </c>
      <c r="B479" s="125" t="str">
        <f t="shared" si="77"/>
        <v>07</v>
      </c>
      <c r="C479" s="61" t="str">
        <f t="shared" si="78"/>
        <v>CIRRHOSIS &amp; ALCOHOLIC HEPATITIS W/O CC/MCC</v>
      </c>
      <c r="D479" s="123">
        <f t="shared" si="79"/>
        <v>20</v>
      </c>
      <c r="E479" s="118" t="str">
        <f t="shared" si="80"/>
        <v>M</v>
      </c>
      <c r="F479" s="162" t="str">
        <f t="shared" si="81"/>
        <v>A</v>
      </c>
      <c r="G479" s="98"/>
      <c r="H479" s="180">
        <f t="shared" si="82"/>
        <v>0.98970000000000002</v>
      </c>
      <c r="I479" s="51">
        <f t="shared" si="83"/>
        <v>0.90600000000000003</v>
      </c>
      <c r="J479" s="164">
        <f t="shared" si="84"/>
        <v>-8.457108214610487E-2</v>
      </c>
      <c r="K479" s="98"/>
      <c r="L479" s="182">
        <f t="shared" si="85"/>
        <v>19.794</v>
      </c>
      <c r="M479" s="124">
        <f t="shared" si="86"/>
        <v>18.12</v>
      </c>
      <c r="N479" s="149">
        <f t="shared" si="87"/>
        <v>-1.6739999999999995</v>
      </c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</row>
    <row r="480" spans="1:25" x14ac:dyDescent="0.25">
      <c r="A480" s="172" t="s">
        <v>335</v>
      </c>
      <c r="B480" s="125" t="str">
        <f t="shared" si="77"/>
        <v>12</v>
      </c>
      <c r="C480" s="61" t="str">
        <f t="shared" si="78"/>
        <v>OTHER MALE REPRODUCTIVE SYSTEM O.R. PROC EXC MALIGNANCY W CC/MCC</v>
      </c>
      <c r="D480" s="123">
        <f t="shared" si="79"/>
        <v>7</v>
      </c>
      <c r="E480" s="118" t="str">
        <f t="shared" si="80"/>
        <v>M</v>
      </c>
      <c r="F480" s="162" t="str">
        <f t="shared" si="81"/>
        <v>M</v>
      </c>
      <c r="G480" s="98"/>
      <c r="H480" s="180">
        <f t="shared" si="82"/>
        <v>3.0390000000000001</v>
      </c>
      <c r="I480" s="51">
        <f t="shared" si="83"/>
        <v>2.7995999999999999</v>
      </c>
      <c r="J480" s="164">
        <f t="shared" si="84"/>
        <v>-7.8775913129318947E-2</v>
      </c>
      <c r="K480" s="98"/>
      <c r="L480" s="182">
        <f t="shared" si="85"/>
        <v>21.273</v>
      </c>
      <c r="M480" s="124">
        <f t="shared" si="86"/>
        <v>19.597200000000001</v>
      </c>
      <c r="N480" s="149">
        <f t="shared" si="87"/>
        <v>-1.6757999999999988</v>
      </c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</row>
    <row r="481" spans="1:25" x14ac:dyDescent="0.25">
      <c r="A481" s="172" t="s">
        <v>71</v>
      </c>
      <c r="B481" s="125" t="str">
        <f t="shared" si="77"/>
        <v>08</v>
      </c>
      <c r="C481" s="61" t="str">
        <f t="shared" si="78"/>
        <v>HAND OR WRIST PROC, EXCEPT MAJOR THUMB OR JOINT PROC W/O CC/MCC</v>
      </c>
      <c r="D481" s="123">
        <f t="shared" si="79"/>
        <v>20</v>
      </c>
      <c r="E481" s="118" t="str">
        <f t="shared" si="80"/>
        <v>M</v>
      </c>
      <c r="F481" s="162" t="str">
        <f t="shared" si="81"/>
        <v>A</v>
      </c>
      <c r="G481" s="98"/>
      <c r="H481" s="180">
        <f t="shared" si="82"/>
        <v>1.0980000000000001</v>
      </c>
      <c r="I481" s="51">
        <f t="shared" si="83"/>
        <v>1.0137</v>
      </c>
      <c r="J481" s="164">
        <f t="shared" si="84"/>
        <v>-7.6775956284153041E-2</v>
      </c>
      <c r="K481" s="98"/>
      <c r="L481" s="182">
        <f t="shared" si="85"/>
        <v>21.96</v>
      </c>
      <c r="M481" s="124">
        <f t="shared" si="86"/>
        <v>20.274000000000001</v>
      </c>
      <c r="N481" s="149">
        <f t="shared" si="87"/>
        <v>-1.6859999999999999</v>
      </c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</row>
    <row r="482" spans="1:25" x14ac:dyDescent="0.25">
      <c r="A482" s="172" t="s">
        <v>603</v>
      </c>
      <c r="B482" s="125" t="str">
        <f t="shared" si="77"/>
        <v>13</v>
      </c>
      <c r="C482" s="61" t="str">
        <f t="shared" si="78"/>
        <v>UTERINE,ADNEXA PROC FOR NON-OVARIAN/ADNEXAL MALIG W MCC</v>
      </c>
      <c r="D482" s="123">
        <f t="shared" si="79"/>
        <v>4</v>
      </c>
      <c r="E482" s="118" t="str">
        <f t="shared" si="80"/>
        <v>M</v>
      </c>
      <c r="F482" s="162" t="str">
        <f t="shared" si="81"/>
        <v>M</v>
      </c>
      <c r="G482" s="98"/>
      <c r="H482" s="180">
        <f t="shared" si="82"/>
        <v>5.5785</v>
      </c>
      <c r="I482" s="51">
        <f t="shared" si="83"/>
        <v>5.1539999999999999</v>
      </c>
      <c r="J482" s="164">
        <f t="shared" si="84"/>
        <v>-7.6095724657165922E-2</v>
      </c>
      <c r="K482" s="98"/>
      <c r="L482" s="182">
        <f t="shared" si="85"/>
        <v>22.314</v>
      </c>
      <c r="M482" s="124">
        <f t="shared" si="86"/>
        <v>20.616</v>
      </c>
      <c r="N482" s="149">
        <f t="shared" si="87"/>
        <v>-1.6980000000000004</v>
      </c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</row>
    <row r="483" spans="1:25" x14ac:dyDescent="0.25">
      <c r="A483" s="174" t="s">
        <v>398</v>
      </c>
      <c r="B483" s="131" t="str">
        <f t="shared" si="77"/>
        <v>03</v>
      </c>
      <c r="C483" s="71" t="str">
        <f t="shared" si="78"/>
        <v>SINUS &amp; MASTOID PROCEDURES W CC/MCC</v>
      </c>
      <c r="D483" s="132">
        <f t="shared" si="79"/>
        <v>6</v>
      </c>
      <c r="E483" s="121" t="str">
        <f t="shared" si="80"/>
        <v>M</v>
      </c>
      <c r="F483" s="163" t="str">
        <f t="shared" si="81"/>
        <v>M</v>
      </c>
      <c r="G483" s="98"/>
      <c r="H483" s="181">
        <f t="shared" si="82"/>
        <v>3.5775000000000001</v>
      </c>
      <c r="I483" s="72">
        <f t="shared" si="83"/>
        <v>3.2923</v>
      </c>
      <c r="J483" s="165">
        <f t="shared" si="84"/>
        <v>-7.9720475192173332E-2</v>
      </c>
      <c r="K483" s="98"/>
      <c r="L483" s="183">
        <f t="shared" si="85"/>
        <v>21.465</v>
      </c>
      <c r="M483" s="133">
        <f t="shared" si="86"/>
        <v>19.753799999999998</v>
      </c>
      <c r="N483" s="150">
        <f t="shared" si="87"/>
        <v>-1.7112000000000016</v>
      </c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</row>
    <row r="484" spans="1:25" x14ac:dyDescent="0.25">
      <c r="A484" s="172" t="s">
        <v>605</v>
      </c>
      <c r="B484" s="125" t="str">
        <f t="shared" si="77"/>
        <v>13</v>
      </c>
      <c r="C484" s="61" t="str">
        <f t="shared" si="78"/>
        <v>UTERINE,ADNEXA PROC FOR NON-OVARIAN/ADNEXAL MALIG W/O CC/MCC</v>
      </c>
      <c r="D484" s="123">
        <f t="shared" si="79"/>
        <v>27</v>
      </c>
      <c r="E484" s="118" t="str">
        <f t="shared" si="80"/>
        <v>A</v>
      </c>
      <c r="F484" s="162" t="str">
        <f t="shared" si="81"/>
        <v>A</v>
      </c>
      <c r="G484" s="98"/>
      <c r="H484" s="180">
        <f t="shared" si="82"/>
        <v>1.3343</v>
      </c>
      <c r="I484" s="51">
        <f t="shared" si="83"/>
        <v>1.27</v>
      </c>
      <c r="J484" s="164">
        <f t="shared" si="84"/>
        <v>-4.8190062204901463E-2</v>
      </c>
      <c r="K484" s="98"/>
      <c r="L484" s="182">
        <f t="shared" si="85"/>
        <v>36.0261</v>
      </c>
      <c r="M484" s="124">
        <f t="shared" si="86"/>
        <v>34.29</v>
      </c>
      <c r="N484" s="149">
        <f t="shared" si="87"/>
        <v>-1.7361000000000004</v>
      </c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</row>
    <row r="485" spans="1:25" x14ac:dyDescent="0.25">
      <c r="A485" s="172" t="s">
        <v>306</v>
      </c>
      <c r="B485" s="125" t="str">
        <f t="shared" si="77"/>
        <v>01</v>
      </c>
      <c r="C485" s="61" t="str">
        <f t="shared" si="78"/>
        <v>SPINAL PROCEDURES W MCC</v>
      </c>
      <c r="D485" s="123">
        <f t="shared" si="79"/>
        <v>7</v>
      </c>
      <c r="E485" s="118" t="str">
        <f t="shared" si="80"/>
        <v>A</v>
      </c>
      <c r="F485" s="162" t="str">
        <f t="shared" si="81"/>
        <v>M</v>
      </c>
      <c r="G485" s="98"/>
      <c r="H485" s="180">
        <f t="shared" si="82"/>
        <v>7.9516</v>
      </c>
      <c r="I485" s="51">
        <f t="shared" si="83"/>
        <v>7.6997</v>
      </c>
      <c r="J485" s="164">
        <f t="shared" si="84"/>
        <v>-3.1679158911414054E-2</v>
      </c>
      <c r="K485" s="98"/>
      <c r="L485" s="182">
        <f t="shared" si="85"/>
        <v>55.661200000000001</v>
      </c>
      <c r="M485" s="124">
        <f t="shared" si="86"/>
        <v>53.8979</v>
      </c>
      <c r="N485" s="149">
        <f t="shared" si="87"/>
        <v>-1.763300000000001</v>
      </c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</row>
    <row r="486" spans="1:25" x14ac:dyDescent="0.25">
      <c r="A486" s="172" t="s">
        <v>244</v>
      </c>
      <c r="B486" s="125" t="str">
        <f t="shared" si="77"/>
        <v>01</v>
      </c>
      <c r="C486" s="61" t="str">
        <f t="shared" si="78"/>
        <v>TRAUMATIC STUPOR &amp; COMA, COMA &gt;1 HR W CC</v>
      </c>
      <c r="D486" s="123">
        <f t="shared" si="79"/>
        <v>27</v>
      </c>
      <c r="E486" s="118" t="str">
        <f t="shared" si="80"/>
        <v>A</v>
      </c>
      <c r="F486" s="162" t="str">
        <f t="shared" si="81"/>
        <v>A</v>
      </c>
      <c r="G486" s="98"/>
      <c r="H486" s="180">
        <f t="shared" si="82"/>
        <v>1.5046999999999999</v>
      </c>
      <c r="I486" s="51">
        <f t="shared" si="83"/>
        <v>1.4390000000000001</v>
      </c>
      <c r="J486" s="164">
        <f t="shared" si="84"/>
        <v>-4.3663188675483404E-2</v>
      </c>
      <c r="K486" s="98"/>
      <c r="L486" s="182">
        <f t="shared" si="85"/>
        <v>40.626899999999999</v>
      </c>
      <c r="M486" s="124">
        <f t="shared" si="86"/>
        <v>38.853000000000002</v>
      </c>
      <c r="N486" s="149">
        <f t="shared" si="87"/>
        <v>-1.7738999999999976</v>
      </c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</row>
    <row r="487" spans="1:25" x14ac:dyDescent="0.25">
      <c r="A487" s="172" t="s">
        <v>861</v>
      </c>
      <c r="B487" s="125" t="str">
        <f t="shared" si="77"/>
        <v>06</v>
      </c>
      <c r="C487" s="61" t="str">
        <f t="shared" si="78"/>
        <v>MINOR SMALL &amp; LARGE BOWEL PROCEDURES W MCC</v>
      </c>
      <c r="D487" s="123">
        <f t="shared" si="79"/>
        <v>4</v>
      </c>
      <c r="E487" s="118" t="str">
        <f t="shared" si="80"/>
        <v>M</v>
      </c>
      <c r="F487" s="162" t="str">
        <f t="shared" si="81"/>
        <v>M</v>
      </c>
      <c r="G487" s="98"/>
      <c r="H487" s="180">
        <f t="shared" si="82"/>
        <v>4.3342999999999998</v>
      </c>
      <c r="I487" s="51">
        <f t="shared" si="83"/>
        <v>3.8860000000000001</v>
      </c>
      <c r="J487" s="164">
        <f t="shared" si="84"/>
        <v>-0.10343077313522361</v>
      </c>
      <c r="K487" s="98"/>
      <c r="L487" s="182">
        <f t="shared" si="85"/>
        <v>17.337199999999999</v>
      </c>
      <c r="M487" s="124">
        <f t="shared" si="86"/>
        <v>15.544</v>
      </c>
      <c r="N487" s="149">
        <f t="shared" si="87"/>
        <v>-1.7931999999999988</v>
      </c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</row>
    <row r="488" spans="1:25" x14ac:dyDescent="0.25">
      <c r="A488" s="187" t="s">
        <v>438</v>
      </c>
      <c r="B488" s="131" t="str">
        <f t="shared" si="77"/>
        <v>04</v>
      </c>
      <c r="C488" s="71" t="str">
        <f t="shared" si="78"/>
        <v>PLEURAL EFFUSION W/O CC/MCC</v>
      </c>
      <c r="D488" s="132">
        <f t="shared" si="79"/>
        <v>11</v>
      </c>
      <c r="E488" s="121" t="str">
        <f t="shared" si="80"/>
        <v>A</v>
      </c>
      <c r="F488" s="163" t="str">
        <f t="shared" si="81"/>
        <v>A</v>
      </c>
      <c r="G488" s="98"/>
      <c r="H488" s="181">
        <f t="shared" si="82"/>
        <v>0.80630000000000002</v>
      </c>
      <c r="I488" s="72">
        <f t="shared" si="83"/>
        <v>0.64139999999999997</v>
      </c>
      <c r="J488" s="165">
        <f t="shared" si="84"/>
        <v>-0.20451444871635874</v>
      </c>
      <c r="K488" s="98"/>
      <c r="L488" s="183">
        <f t="shared" si="85"/>
        <v>8.8693000000000008</v>
      </c>
      <c r="M488" s="133">
        <f t="shared" si="86"/>
        <v>7.0553999999999997</v>
      </c>
      <c r="N488" s="150">
        <f t="shared" si="87"/>
        <v>-1.8139000000000012</v>
      </c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</row>
    <row r="489" spans="1:25" x14ac:dyDescent="0.25">
      <c r="A489" s="179" t="s">
        <v>374</v>
      </c>
      <c r="B489" s="125" t="str">
        <f t="shared" si="77"/>
        <v>01</v>
      </c>
      <c r="C489" s="61" t="str">
        <f t="shared" si="78"/>
        <v>NON-BACTERIAL INFECT OF NERVOUS SYS EXC VIRAL MENINGITIS W/O CC/MCC</v>
      </c>
      <c r="D489" s="123">
        <f t="shared" si="79"/>
        <v>26</v>
      </c>
      <c r="E489" s="118" t="str">
        <f t="shared" si="80"/>
        <v>A</v>
      </c>
      <c r="F489" s="162" t="str">
        <f t="shared" si="81"/>
        <v>A</v>
      </c>
      <c r="G489" s="98"/>
      <c r="H489" s="180">
        <f t="shared" si="82"/>
        <v>0.96079999999999999</v>
      </c>
      <c r="I489" s="51">
        <f t="shared" si="83"/>
        <v>0.8901</v>
      </c>
      <c r="J489" s="164">
        <f t="shared" si="84"/>
        <v>-7.3584512905911725E-2</v>
      </c>
      <c r="K489" s="98"/>
      <c r="L489" s="182">
        <f t="shared" si="85"/>
        <v>24.980799999999999</v>
      </c>
      <c r="M489" s="124">
        <f t="shared" si="86"/>
        <v>23.142600000000002</v>
      </c>
      <c r="N489" s="149">
        <f t="shared" si="87"/>
        <v>-1.8381999999999969</v>
      </c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</row>
    <row r="490" spans="1:25" x14ac:dyDescent="0.25">
      <c r="A490" s="172" t="s">
        <v>784</v>
      </c>
      <c r="B490" s="125" t="str">
        <f t="shared" si="77"/>
        <v>05</v>
      </c>
      <c r="C490" s="61" t="str">
        <f t="shared" si="78"/>
        <v>PERC CARDIOVASC PROC W/O CORONARY ARTERY STENT W/O MCC</v>
      </c>
      <c r="D490" s="123">
        <f t="shared" si="79"/>
        <v>56</v>
      </c>
      <c r="E490" s="118" t="str">
        <f t="shared" si="80"/>
        <v>A</v>
      </c>
      <c r="F490" s="162" t="str">
        <f t="shared" si="81"/>
        <v>A</v>
      </c>
      <c r="G490" s="98"/>
      <c r="H490" s="180">
        <f t="shared" si="82"/>
        <v>2.2911999999999999</v>
      </c>
      <c r="I490" s="51">
        <f t="shared" si="83"/>
        <v>2.2582</v>
      </c>
      <c r="J490" s="164">
        <f t="shared" si="84"/>
        <v>-1.440293296089382E-2</v>
      </c>
      <c r="K490" s="98"/>
      <c r="L490" s="182">
        <f t="shared" si="85"/>
        <v>128.30719999999999</v>
      </c>
      <c r="M490" s="124">
        <f t="shared" si="86"/>
        <v>126.4592</v>
      </c>
      <c r="N490" s="149">
        <f t="shared" si="87"/>
        <v>-1.847999999999999</v>
      </c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</row>
    <row r="491" spans="1:25" x14ac:dyDescent="0.25">
      <c r="A491" s="172" t="s">
        <v>851</v>
      </c>
      <c r="B491" s="125" t="str">
        <f t="shared" si="77"/>
        <v>06</v>
      </c>
      <c r="C491" s="61" t="str">
        <f t="shared" si="78"/>
        <v>RECTAL RESECTION W/O CC/MCC</v>
      </c>
      <c r="D491" s="123">
        <f t="shared" si="79"/>
        <v>7</v>
      </c>
      <c r="E491" s="118" t="str">
        <f t="shared" si="80"/>
        <v>A</v>
      </c>
      <c r="F491" s="162" t="str">
        <f t="shared" si="81"/>
        <v>M</v>
      </c>
      <c r="G491" s="98"/>
      <c r="H491" s="180">
        <f t="shared" si="82"/>
        <v>2.1352000000000002</v>
      </c>
      <c r="I491" s="51">
        <f t="shared" si="83"/>
        <v>1.8712</v>
      </c>
      <c r="J491" s="164">
        <f t="shared" si="84"/>
        <v>-0.1236418134132635</v>
      </c>
      <c r="K491" s="98"/>
      <c r="L491" s="182">
        <f t="shared" si="85"/>
        <v>14.946400000000001</v>
      </c>
      <c r="M491" s="124">
        <f t="shared" si="86"/>
        <v>13.0984</v>
      </c>
      <c r="N491" s="149">
        <f t="shared" si="87"/>
        <v>-1.8480000000000008</v>
      </c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</row>
    <row r="492" spans="1:25" x14ac:dyDescent="0.25">
      <c r="A492" s="172" t="s">
        <v>502</v>
      </c>
      <c r="B492" s="125" t="str">
        <f t="shared" si="77"/>
        <v>09</v>
      </c>
      <c r="C492" s="61" t="str">
        <f t="shared" si="78"/>
        <v>MALIGNANT BREAST DISORDERS W MCC</v>
      </c>
      <c r="D492" s="123">
        <f t="shared" si="79"/>
        <v>5</v>
      </c>
      <c r="E492" s="118" t="str">
        <f t="shared" si="80"/>
        <v>M</v>
      </c>
      <c r="F492" s="162" t="str">
        <f t="shared" si="81"/>
        <v>M</v>
      </c>
      <c r="G492" s="98"/>
      <c r="H492" s="180">
        <f t="shared" si="82"/>
        <v>2.8408000000000002</v>
      </c>
      <c r="I492" s="51">
        <f t="shared" si="83"/>
        <v>2.4639000000000002</v>
      </c>
      <c r="J492" s="164">
        <f t="shared" si="84"/>
        <v>-0.13267389467755561</v>
      </c>
      <c r="K492" s="98"/>
      <c r="L492" s="182">
        <f t="shared" si="85"/>
        <v>14.204000000000001</v>
      </c>
      <c r="M492" s="124">
        <f t="shared" si="86"/>
        <v>12.319500000000001</v>
      </c>
      <c r="N492" s="149">
        <f t="shared" si="87"/>
        <v>-1.8844999999999992</v>
      </c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</row>
    <row r="493" spans="1:25" x14ac:dyDescent="0.25">
      <c r="A493" s="174" t="s">
        <v>529</v>
      </c>
      <c r="B493" s="131" t="str">
        <f t="shared" si="77"/>
        <v>05</v>
      </c>
      <c r="C493" s="71" t="str">
        <f t="shared" si="78"/>
        <v>CARDIAC CONGENITAL &amp; VALVULAR DISORDERS W/O MCC</v>
      </c>
      <c r="D493" s="132">
        <f t="shared" si="79"/>
        <v>19</v>
      </c>
      <c r="E493" s="121" t="str">
        <f t="shared" si="80"/>
        <v>A</v>
      </c>
      <c r="F493" s="163" t="str">
        <f t="shared" si="81"/>
        <v>A</v>
      </c>
      <c r="G493" s="98"/>
      <c r="H493" s="181">
        <f t="shared" si="82"/>
        <v>0.83550000000000002</v>
      </c>
      <c r="I493" s="72">
        <f t="shared" si="83"/>
        <v>0.73609999999999998</v>
      </c>
      <c r="J493" s="165">
        <f t="shared" si="84"/>
        <v>-0.11897067624177145</v>
      </c>
      <c r="K493" s="98"/>
      <c r="L493" s="183">
        <f t="shared" si="85"/>
        <v>15.874500000000001</v>
      </c>
      <c r="M493" s="133">
        <f t="shared" si="86"/>
        <v>13.985899999999999</v>
      </c>
      <c r="N493" s="150">
        <f t="shared" si="87"/>
        <v>-1.8886000000000021</v>
      </c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</row>
    <row r="494" spans="1:25" x14ac:dyDescent="0.25">
      <c r="A494" s="172" t="s">
        <v>447</v>
      </c>
      <c r="B494" s="125" t="str">
        <f t="shared" si="77"/>
        <v>04</v>
      </c>
      <c r="C494" s="61" t="str">
        <f t="shared" si="78"/>
        <v>INTERSTITIAL LUNG DISEASE W CC</v>
      </c>
      <c r="D494" s="123">
        <f t="shared" si="79"/>
        <v>15</v>
      </c>
      <c r="E494" s="118" t="str">
        <f t="shared" si="80"/>
        <v>A</v>
      </c>
      <c r="F494" s="162" t="str">
        <f t="shared" si="81"/>
        <v>AO</v>
      </c>
      <c r="G494" s="98"/>
      <c r="H494" s="180">
        <f t="shared" si="82"/>
        <v>1.1868000000000001</v>
      </c>
      <c r="I494" s="51">
        <f t="shared" si="83"/>
        <v>1.0602</v>
      </c>
      <c r="J494" s="164">
        <f t="shared" si="84"/>
        <v>-0.10667340748230539</v>
      </c>
      <c r="K494" s="98"/>
      <c r="L494" s="182">
        <f t="shared" si="85"/>
        <v>17.802</v>
      </c>
      <c r="M494" s="124">
        <f t="shared" si="86"/>
        <v>15.903</v>
      </c>
      <c r="N494" s="149">
        <f t="shared" si="87"/>
        <v>-1.8989999999999991</v>
      </c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</row>
    <row r="495" spans="1:25" x14ac:dyDescent="0.25">
      <c r="A495" s="173" t="s">
        <v>401</v>
      </c>
      <c r="B495" s="125" t="str">
        <f t="shared" si="77"/>
        <v>03</v>
      </c>
      <c r="C495" s="61" t="str">
        <f t="shared" si="78"/>
        <v>MOUTH PROCEDURES W/O CC/MCC</v>
      </c>
      <c r="D495" s="123">
        <f t="shared" si="79"/>
        <v>13</v>
      </c>
      <c r="E495" s="118" t="str">
        <f t="shared" si="80"/>
        <v>M</v>
      </c>
      <c r="F495" s="162" t="str">
        <f t="shared" si="81"/>
        <v>A</v>
      </c>
      <c r="G495" s="98"/>
      <c r="H495" s="180">
        <f t="shared" si="82"/>
        <v>0.83320000000000005</v>
      </c>
      <c r="I495" s="51">
        <f t="shared" si="83"/>
        <v>0.68640000000000001</v>
      </c>
      <c r="J495" s="164">
        <f t="shared" si="84"/>
        <v>-0.1761881901104177</v>
      </c>
      <c r="K495" s="98"/>
      <c r="L495" s="182">
        <f t="shared" si="85"/>
        <v>10.8316</v>
      </c>
      <c r="M495" s="124">
        <f t="shared" si="86"/>
        <v>8.9231999999999996</v>
      </c>
      <c r="N495" s="149">
        <f t="shared" si="87"/>
        <v>-1.9084000000000003</v>
      </c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</row>
    <row r="496" spans="1:25" x14ac:dyDescent="0.25">
      <c r="A496" s="173" t="s">
        <v>125</v>
      </c>
      <c r="B496" s="125" t="str">
        <f t="shared" si="77"/>
        <v>07</v>
      </c>
      <c r="C496" s="61" t="str">
        <f t="shared" si="78"/>
        <v>OTHER HEPATOBILIARY OR PANCREAS O.R. PROCEDURES W CC</v>
      </c>
      <c r="D496" s="123">
        <f t="shared" si="79"/>
        <v>5</v>
      </c>
      <c r="E496" s="118" t="str">
        <f t="shared" si="80"/>
        <v>M</v>
      </c>
      <c r="F496" s="162" t="str">
        <f t="shared" si="81"/>
        <v>M</v>
      </c>
      <c r="G496" s="98"/>
      <c r="H496" s="180">
        <f t="shared" si="82"/>
        <v>3.5213000000000001</v>
      </c>
      <c r="I496" s="51">
        <f t="shared" si="83"/>
        <v>3.1389999999999998</v>
      </c>
      <c r="J496" s="164">
        <f t="shared" si="84"/>
        <v>-0.10856785846136378</v>
      </c>
      <c r="K496" s="98"/>
      <c r="L496" s="182">
        <f t="shared" si="85"/>
        <v>17.6065</v>
      </c>
      <c r="M496" s="124">
        <f t="shared" si="86"/>
        <v>15.694999999999999</v>
      </c>
      <c r="N496" s="149">
        <f t="shared" si="87"/>
        <v>-1.911500000000002</v>
      </c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</row>
    <row r="497" spans="1:25" x14ac:dyDescent="0.25">
      <c r="A497" s="172" t="s">
        <v>6</v>
      </c>
      <c r="B497" s="125" t="str">
        <f t="shared" si="77"/>
        <v>08</v>
      </c>
      <c r="C497" s="61" t="str">
        <f t="shared" si="78"/>
        <v>SHOULDER,ELBOW OR FOREARM PROC,EXC MAJOR JOINT PROC W CC</v>
      </c>
      <c r="D497" s="123">
        <f t="shared" si="79"/>
        <v>24</v>
      </c>
      <c r="E497" s="118" t="str">
        <f t="shared" si="80"/>
        <v>A</v>
      </c>
      <c r="F497" s="162" t="str">
        <f t="shared" si="81"/>
        <v>A</v>
      </c>
      <c r="G497" s="98"/>
      <c r="H497" s="180">
        <f t="shared" si="82"/>
        <v>2.3050999999999999</v>
      </c>
      <c r="I497" s="51">
        <f t="shared" si="83"/>
        <v>2.2235</v>
      </c>
      <c r="J497" s="164">
        <f t="shared" si="84"/>
        <v>-3.5399765736844342E-2</v>
      </c>
      <c r="K497" s="98"/>
      <c r="L497" s="182">
        <f t="shared" si="85"/>
        <v>55.322400000000002</v>
      </c>
      <c r="M497" s="124">
        <f t="shared" si="86"/>
        <v>53.364000000000004</v>
      </c>
      <c r="N497" s="149">
        <f t="shared" si="87"/>
        <v>-1.9583999999999975</v>
      </c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</row>
    <row r="498" spans="1:25" x14ac:dyDescent="0.25">
      <c r="A498" s="174" t="s">
        <v>68</v>
      </c>
      <c r="B498" s="131" t="str">
        <f t="shared" si="77"/>
        <v>08</v>
      </c>
      <c r="C498" s="71" t="str">
        <f t="shared" si="78"/>
        <v>SHOULDER,ELBOW OR FOREARM PROC,EXC MAJOR JOINT PROC W/O CC/MCC</v>
      </c>
      <c r="D498" s="132">
        <f t="shared" si="79"/>
        <v>37</v>
      </c>
      <c r="E498" s="121" t="str">
        <f t="shared" si="80"/>
        <v>A</v>
      </c>
      <c r="F498" s="163" t="str">
        <f t="shared" si="81"/>
        <v>A</v>
      </c>
      <c r="G498" s="98"/>
      <c r="H498" s="181">
        <f t="shared" si="82"/>
        <v>1.4137</v>
      </c>
      <c r="I498" s="72">
        <f t="shared" si="83"/>
        <v>1.3595999999999999</v>
      </c>
      <c r="J498" s="165">
        <f t="shared" si="84"/>
        <v>-3.8268373770955676E-2</v>
      </c>
      <c r="K498" s="98"/>
      <c r="L498" s="183">
        <f t="shared" si="85"/>
        <v>52.306899999999999</v>
      </c>
      <c r="M498" s="133">
        <f t="shared" si="86"/>
        <v>50.305199999999999</v>
      </c>
      <c r="N498" s="150">
        <f t="shared" si="87"/>
        <v>-2.0016999999999996</v>
      </c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</row>
    <row r="499" spans="1:25" x14ac:dyDescent="0.25">
      <c r="A499" s="172" t="s">
        <v>360</v>
      </c>
      <c r="B499" s="125" t="str">
        <f t="shared" si="77"/>
        <v>09</v>
      </c>
      <c r="C499" s="61" t="str">
        <f t="shared" si="78"/>
        <v>SKIN GRAFT FOR SKIN ULCER OR CELLULITIS W CC</v>
      </c>
      <c r="D499" s="123">
        <f t="shared" si="79"/>
        <v>7</v>
      </c>
      <c r="E499" s="118" t="str">
        <f t="shared" si="80"/>
        <v>M</v>
      </c>
      <c r="F499" s="162" t="str">
        <f t="shared" si="81"/>
        <v>M</v>
      </c>
      <c r="G499" s="98"/>
      <c r="H499" s="180">
        <f t="shared" si="82"/>
        <v>4.6616</v>
      </c>
      <c r="I499" s="51">
        <f t="shared" si="83"/>
        <v>4.3632999999999997</v>
      </c>
      <c r="J499" s="164">
        <f t="shared" si="84"/>
        <v>-6.3990904410502883E-2</v>
      </c>
      <c r="K499" s="98"/>
      <c r="L499" s="182">
        <f t="shared" si="85"/>
        <v>32.6312</v>
      </c>
      <c r="M499" s="124">
        <f t="shared" si="86"/>
        <v>30.543099999999999</v>
      </c>
      <c r="N499" s="149">
        <f t="shared" si="87"/>
        <v>-2.0881000000000007</v>
      </c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</row>
    <row r="500" spans="1:25" x14ac:dyDescent="0.25">
      <c r="A500" s="179" t="s">
        <v>108</v>
      </c>
      <c r="B500" s="125" t="str">
        <f t="shared" si="77"/>
        <v>07</v>
      </c>
      <c r="C500" s="61" t="str">
        <f t="shared" si="78"/>
        <v>BILIARY TRACT PROC EXCEPT ONLY CHOLECYST W OR W/O C.D.E. W MCC</v>
      </c>
      <c r="D500" s="123">
        <f t="shared" si="79"/>
        <v>5</v>
      </c>
      <c r="E500" s="118" t="str">
        <f t="shared" si="80"/>
        <v>M</v>
      </c>
      <c r="F500" s="162" t="str">
        <f t="shared" si="81"/>
        <v>M</v>
      </c>
      <c r="G500" s="98"/>
      <c r="H500" s="180">
        <f t="shared" si="82"/>
        <v>6.2152000000000003</v>
      </c>
      <c r="I500" s="51">
        <f t="shared" si="83"/>
        <v>5.7968999999999999</v>
      </c>
      <c r="J500" s="164">
        <f t="shared" si="84"/>
        <v>-6.7302741665594079E-2</v>
      </c>
      <c r="K500" s="98"/>
      <c r="L500" s="182">
        <f t="shared" si="85"/>
        <v>31.076000000000001</v>
      </c>
      <c r="M500" s="124">
        <f t="shared" si="86"/>
        <v>28.984500000000001</v>
      </c>
      <c r="N500" s="149">
        <f t="shared" si="87"/>
        <v>-2.0914999999999999</v>
      </c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</row>
    <row r="501" spans="1:25" x14ac:dyDescent="0.25">
      <c r="A501" s="172" t="s">
        <v>611</v>
      </c>
      <c r="B501" s="125" t="str">
        <f t="shared" si="77"/>
        <v>13</v>
      </c>
      <c r="C501" s="61" t="str">
        <f t="shared" si="78"/>
        <v>VAGINA, CERVIX &amp; VULVA PROCEDURES W/O CC/MCC</v>
      </c>
      <c r="D501" s="123">
        <f t="shared" si="79"/>
        <v>17</v>
      </c>
      <c r="E501" s="118" t="str">
        <f t="shared" si="80"/>
        <v>A</v>
      </c>
      <c r="F501" s="162" t="str">
        <f t="shared" si="81"/>
        <v>AO</v>
      </c>
      <c r="G501" s="98"/>
      <c r="H501" s="180">
        <f t="shared" si="82"/>
        <v>1.0463</v>
      </c>
      <c r="I501" s="51">
        <f t="shared" si="83"/>
        <v>0.92069999999999996</v>
      </c>
      <c r="J501" s="164">
        <f t="shared" si="84"/>
        <v>-0.12004205294848518</v>
      </c>
      <c r="K501" s="98"/>
      <c r="L501" s="182">
        <f t="shared" si="85"/>
        <v>17.787099999999999</v>
      </c>
      <c r="M501" s="124">
        <f t="shared" si="86"/>
        <v>15.651899999999999</v>
      </c>
      <c r="N501" s="149">
        <f t="shared" si="87"/>
        <v>-2.1351999999999993</v>
      </c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</row>
    <row r="502" spans="1:25" x14ac:dyDescent="0.25">
      <c r="A502" s="172" t="s">
        <v>511</v>
      </c>
      <c r="B502" s="125" t="str">
        <f t="shared" si="77"/>
        <v>05</v>
      </c>
      <c r="C502" s="61" t="str">
        <f t="shared" si="78"/>
        <v>ACUTE &amp; SUBACUTE ENDOCARDITIS W/O CC/MCC</v>
      </c>
      <c r="D502" s="123">
        <f t="shared" si="79"/>
        <v>8</v>
      </c>
      <c r="E502" s="118" t="str">
        <f t="shared" si="80"/>
        <v>M</v>
      </c>
      <c r="F502" s="162" t="str">
        <f t="shared" si="81"/>
        <v>M</v>
      </c>
      <c r="G502" s="98"/>
      <c r="H502" s="180">
        <f t="shared" si="82"/>
        <v>1.718</v>
      </c>
      <c r="I502" s="51">
        <f t="shared" si="83"/>
        <v>1.4489000000000001</v>
      </c>
      <c r="J502" s="164">
        <f t="shared" si="84"/>
        <v>-0.15663562281722929</v>
      </c>
      <c r="K502" s="98"/>
      <c r="L502" s="182">
        <f t="shared" si="85"/>
        <v>13.744</v>
      </c>
      <c r="M502" s="124">
        <f t="shared" si="86"/>
        <v>11.591200000000001</v>
      </c>
      <c r="N502" s="149">
        <f t="shared" si="87"/>
        <v>-2.1527999999999992</v>
      </c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</row>
    <row r="503" spans="1:25" x14ac:dyDescent="0.25">
      <c r="A503" s="174" t="s">
        <v>325</v>
      </c>
      <c r="B503" s="131" t="str">
        <f t="shared" ref="B503:B566" si="88">VLOOKUP($A503, Data_Tab, 2, FALSE)</f>
        <v>12</v>
      </c>
      <c r="C503" s="71" t="str">
        <f t="shared" ref="C503:C566" si="89">VLOOKUP($A503, DRG_Tab, 2, FALSE)</f>
        <v>MAJOR MALE PELVIC PROCEDURES W CC/MCC</v>
      </c>
      <c r="D503" s="132">
        <f t="shared" ref="D503:D566" si="90">VLOOKUP($A503, DRG_Tab, 9, FALSE)</f>
        <v>8</v>
      </c>
      <c r="E503" s="121" t="str">
        <f t="shared" ref="E503:E566" si="91">IFERROR(VLOOKUP($A503, Previous_Update, 5, FALSE),"")</f>
        <v>M</v>
      </c>
      <c r="F503" s="163" t="str">
        <f t="shared" ref="F503:F566" si="92">VLOOKUP($A503, DRG_Tab, 18, FALSE)</f>
        <v>M</v>
      </c>
      <c r="G503" s="98"/>
      <c r="H503" s="181">
        <f t="shared" ref="H503:H566" si="93">IFERROR(VLOOKUP($A503, Previous_Update, 4, FALSE),"")</f>
        <v>2.8369</v>
      </c>
      <c r="I503" s="72">
        <f t="shared" ref="I503:I566" si="94">VLOOKUP($A503, DRG_Tab, 22, FALSE)</f>
        <v>2.5663</v>
      </c>
      <c r="J503" s="165">
        <f t="shared" ref="J503:J566" si="95">(I503 - H503) / H503</f>
        <v>-9.5385808452888701E-2</v>
      </c>
      <c r="K503" s="98"/>
      <c r="L503" s="183">
        <f t="shared" ref="L503:L566" si="96">$D503 * H503</f>
        <v>22.6952</v>
      </c>
      <c r="M503" s="133">
        <f t="shared" ref="M503:M566" si="97">$D503 * I503</f>
        <v>20.5304</v>
      </c>
      <c r="N503" s="150">
        <f t="shared" ref="N503:N566" si="98">M503 - L503</f>
        <v>-2.1647999999999996</v>
      </c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</row>
    <row r="504" spans="1:25" x14ac:dyDescent="0.25">
      <c r="A504" s="172" t="s">
        <v>400</v>
      </c>
      <c r="B504" s="125" t="str">
        <f t="shared" si="88"/>
        <v>03</v>
      </c>
      <c r="C504" s="61" t="str">
        <f t="shared" si="89"/>
        <v>MOUTH PROCEDURES W CC/MCC</v>
      </c>
      <c r="D504" s="123">
        <f t="shared" si="90"/>
        <v>15</v>
      </c>
      <c r="E504" s="118" t="str">
        <f t="shared" si="91"/>
        <v>A</v>
      </c>
      <c r="F504" s="162" t="str">
        <f t="shared" si="92"/>
        <v>A</v>
      </c>
      <c r="G504" s="98"/>
      <c r="H504" s="180">
        <f t="shared" si="93"/>
        <v>1.3196000000000001</v>
      </c>
      <c r="I504" s="51">
        <f t="shared" si="94"/>
        <v>1.1751</v>
      </c>
      <c r="J504" s="164">
        <f t="shared" si="95"/>
        <v>-0.10950287966050323</v>
      </c>
      <c r="K504" s="98"/>
      <c r="L504" s="182">
        <f t="shared" si="96"/>
        <v>19.794</v>
      </c>
      <c r="M504" s="124">
        <f t="shared" si="97"/>
        <v>17.6265</v>
      </c>
      <c r="N504" s="149">
        <f t="shared" si="98"/>
        <v>-2.1675000000000004</v>
      </c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</row>
    <row r="505" spans="1:25" x14ac:dyDescent="0.25">
      <c r="A505" s="172" t="s">
        <v>223</v>
      </c>
      <c r="B505" s="125" t="str">
        <f t="shared" si="88"/>
        <v>01</v>
      </c>
      <c r="C505" s="61" t="str">
        <f t="shared" si="89"/>
        <v>ISCHEMIC STROKE, PRECEREBRAL OCCLUSION OR TRANSIENT ISCHEMIA W THROMBOLYTIC AGENT W/O CC/MCC</v>
      </c>
      <c r="D505" s="123">
        <f t="shared" si="90"/>
        <v>12</v>
      </c>
      <c r="E505" s="118" t="str">
        <f t="shared" si="91"/>
        <v>M</v>
      </c>
      <c r="F505" s="162" t="str">
        <f t="shared" si="92"/>
        <v>AT</v>
      </c>
      <c r="G505" s="98"/>
      <c r="H505" s="180">
        <f t="shared" si="93"/>
        <v>1.6673</v>
      </c>
      <c r="I505" s="51">
        <f t="shared" si="94"/>
        <v>1.4861</v>
      </c>
      <c r="J505" s="164">
        <f t="shared" si="95"/>
        <v>-0.1086787020932046</v>
      </c>
      <c r="K505" s="98"/>
      <c r="L505" s="182">
        <f t="shared" si="96"/>
        <v>20.0076</v>
      </c>
      <c r="M505" s="124">
        <f t="shared" si="97"/>
        <v>17.833199999999998</v>
      </c>
      <c r="N505" s="149">
        <f t="shared" si="98"/>
        <v>-2.1744000000000021</v>
      </c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</row>
    <row r="506" spans="1:25" x14ac:dyDescent="0.25">
      <c r="A506" s="172" t="s">
        <v>574</v>
      </c>
      <c r="B506" s="125" t="str">
        <f t="shared" si="88"/>
        <v>06</v>
      </c>
      <c r="C506" s="61" t="str">
        <f t="shared" si="89"/>
        <v>MINOR SMALL &amp; LARGE BOWEL PROCEDURES W/O CC/MCC</v>
      </c>
      <c r="D506" s="123">
        <f t="shared" si="90"/>
        <v>28</v>
      </c>
      <c r="E506" s="118" t="str">
        <f t="shared" si="91"/>
        <v>A</v>
      </c>
      <c r="F506" s="162" t="str">
        <f t="shared" si="92"/>
        <v>A</v>
      </c>
      <c r="G506" s="98"/>
      <c r="H506" s="180">
        <f t="shared" si="93"/>
        <v>1.1500999999999999</v>
      </c>
      <c r="I506" s="51">
        <f t="shared" si="94"/>
        <v>1.0708</v>
      </c>
      <c r="J506" s="164">
        <f t="shared" si="95"/>
        <v>-6.8950526041213753E-2</v>
      </c>
      <c r="K506" s="98"/>
      <c r="L506" s="182">
        <f t="shared" si="96"/>
        <v>32.202799999999996</v>
      </c>
      <c r="M506" s="124">
        <f t="shared" si="97"/>
        <v>29.982399999999998</v>
      </c>
      <c r="N506" s="149">
        <f t="shared" si="98"/>
        <v>-2.2203999999999979</v>
      </c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</row>
    <row r="507" spans="1:25" x14ac:dyDescent="0.25">
      <c r="A507" s="172" t="s">
        <v>835</v>
      </c>
      <c r="B507" s="125" t="str">
        <f t="shared" si="88"/>
        <v>08</v>
      </c>
      <c r="C507" s="61" t="str">
        <f t="shared" si="89"/>
        <v>FRACTURES OF HIP &amp; PELVIS W/O MCC</v>
      </c>
      <c r="D507" s="123">
        <f t="shared" si="90"/>
        <v>20</v>
      </c>
      <c r="E507" s="118" t="str">
        <f t="shared" si="91"/>
        <v>A</v>
      </c>
      <c r="F507" s="162" t="str">
        <f t="shared" si="92"/>
        <v>A</v>
      </c>
      <c r="G507" s="98"/>
      <c r="H507" s="180">
        <f t="shared" si="93"/>
        <v>1.2810999999999999</v>
      </c>
      <c r="I507" s="51">
        <f t="shared" si="94"/>
        <v>1.1680999999999999</v>
      </c>
      <c r="J507" s="164">
        <f t="shared" si="95"/>
        <v>-8.8205448442744513E-2</v>
      </c>
      <c r="K507" s="98"/>
      <c r="L507" s="182">
        <f t="shared" si="96"/>
        <v>25.622</v>
      </c>
      <c r="M507" s="124">
        <f t="shared" si="97"/>
        <v>23.361999999999998</v>
      </c>
      <c r="N507" s="149">
        <f t="shared" si="98"/>
        <v>-2.2600000000000016</v>
      </c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</row>
    <row r="508" spans="1:25" x14ac:dyDescent="0.25">
      <c r="A508" s="174" t="s">
        <v>768</v>
      </c>
      <c r="B508" s="131" t="str">
        <f t="shared" si="88"/>
        <v>25</v>
      </c>
      <c r="C508" s="71" t="str">
        <f t="shared" si="89"/>
        <v>HIV W OR W/O OTHER RELATED CONDITION</v>
      </c>
      <c r="D508" s="132">
        <f t="shared" si="90"/>
        <v>6</v>
      </c>
      <c r="E508" s="121" t="str">
        <f t="shared" si="91"/>
        <v>M</v>
      </c>
      <c r="F508" s="163" t="str">
        <f t="shared" si="92"/>
        <v>M</v>
      </c>
      <c r="G508" s="98"/>
      <c r="H508" s="181">
        <f t="shared" si="93"/>
        <v>2.0472999999999999</v>
      </c>
      <c r="I508" s="72">
        <f t="shared" si="94"/>
        <v>1.6629</v>
      </c>
      <c r="J508" s="165">
        <f t="shared" si="95"/>
        <v>-0.18775948810628626</v>
      </c>
      <c r="K508" s="98"/>
      <c r="L508" s="183">
        <f t="shared" si="96"/>
        <v>12.283799999999999</v>
      </c>
      <c r="M508" s="133">
        <f t="shared" si="97"/>
        <v>9.9773999999999994</v>
      </c>
      <c r="N508" s="150">
        <f t="shared" si="98"/>
        <v>-2.3064</v>
      </c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</row>
    <row r="509" spans="1:25" x14ac:dyDescent="0.25">
      <c r="A509" s="172" t="s">
        <v>111</v>
      </c>
      <c r="B509" s="125" t="str">
        <f t="shared" si="88"/>
        <v>07</v>
      </c>
      <c r="C509" s="61" t="str">
        <f t="shared" si="89"/>
        <v>BILIARY TRACT PROC EXCEPT ONLY CHOLECYST W OR W/O C.D.E. W/O CC/MCC</v>
      </c>
      <c r="D509" s="123">
        <f t="shared" si="90"/>
        <v>4</v>
      </c>
      <c r="E509" s="118" t="str">
        <f t="shared" si="91"/>
        <v>M</v>
      </c>
      <c r="F509" s="162" t="str">
        <f t="shared" si="92"/>
        <v>M</v>
      </c>
      <c r="G509" s="98"/>
      <c r="H509" s="180">
        <f t="shared" si="93"/>
        <v>2.7222</v>
      </c>
      <c r="I509" s="51">
        <f t="shared" si="94"/>
        <v>2.1417000000000002</v>
      </c>
      <c r="J509" s="164">
        <f t="shared" si="95"/>
        <v>-0.21324663874807134</v>
      </c>
      <c r="K509" s="98"/>
      <c r="L509" s="182">
        <f t="shared" si="96"/>
        <v>10.8888</v>
      </c>
      <c r="M509" s="124">
        <f t="shared" si="97"/>
        <v>8.5668000000000006</v>
      </c>
      <c r="N509" s="149">
        <f t="shared" si="98"/>
        <v>-2.3219999999999992</v>
      </c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</row>
    <row r="510" spans="1:25" x14ac:dyDescent="0.25">
      <c r="A510" s="172" t="s">
        <v>798</v>
      </c>
      <c r="B510" s="125" t="str">
        <f t="shared" si="88"/>
        <v>05</v>
      </c>
      <c r="C510" s="61" t="str">
        <f t="shared" si="89"/>
        <v>AICD LEAD PROCEDURES</v>
      </c>
      <c r="D510" s="123">
        <f t="shared" si="90"/>
        <v>3</v>
      </c>
      <c r="E510" s="118" t="str">
        <f t="shared" si="91"/>
        <v>M</v>
      </c>
      <c r="F510" s="162" t="str">
        <f t="shared" si="92"/>
        <v>M</v>
      </c>
      <c r="G510" s="98"/>
      <c r="H510" s="180">
        <f t="shared" si="93"/>
        <v>5.2561</v>
      </c>
      <c r="I510" s="51">
        <f t="shared" si="94"/>
        <v>4.4649000000000001</v>
      </c>
      <c r="J510" s="164">
        <f t="shared" si="95"/>
        <v>-0.15052986054298814</v>
      </c>
      <c r="K510" s="98"/>
      <c r="L510" s="182">
        <f t="shared" si="96"/>
        <v>15.7683</v>
      </c>
      <c r="M510" s="124">
        <f t="shared" si="97"/>
        <v>13.3947</v>
      </c>
      <c r="N510" s="149">
        <f t="shared" si="98"/>
        <v>-2.3735999999999997</v>
      </c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</row>
    <row r="511" spans="1:25" x14ac:dyDescent="0.25">
      <c r="A511" s="172" t="s">
        <v>2</v>
      </c>
      <c r="B511" s="125" t="str">
        <f t="shared" si="88"/>
        <v>08</v>
      </c>
      <c r="C511" s="61" t="str">
        <f t="shared" si="89"/>
        <v>MAJOR SHOULDER OR ELBOW JOINT PROCEDURES W/O CC/MCC</v>
      </c>
      <c r="D511" s="123">
        <f t="shared" si="90"/>
        <v>7</v>
      </c>
      <c r="E511" s="118" t="str">
        <f t="shared" si="91"/>
        <v>M</v>
      </c>
      <c r="F511" s="162" t="str">
        <f t="shared" si="92"/>
        <v>M</v>
      </c>
      <c r="G511" s="98"/>
      <c r="H511" s="180">
        <f t="shared" si="93"/>
        <v>2.4129999999999998</v>
      </c>
      <c r="I511" s="51">
        <f t="shared" si="94"/>
        <v>2.0735000000000001</v>
      </c>
      <c r="J511" s="164">
        <f t="shared" si="95"/>
        <v>-0.14069622876087845</v>
      </c>
      <c r="K511" s="98"/>
      <c r="L511" s="182">
        <f t="shared" si="96"/>
        <v>16.890999999999998</v>
      </c>
      <c r="M511" s="124">
        <f t="shared" si="97"/>
        <v>14.514500000000002</v>
      </c>
      <c r="N511" s="149">
        <f t="shared" si="98"/>
        <v>-2.3764999999999965</v>
      </c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</row>
    <row r="512" spans="1:25" x14ac:dyDescent="0.25">
      <c r="A512" s="172" t="s">
        <v>560</v>
      </c>
      <c r="B512" s="125" t="str">
        <f t="shared" si="88"/>
        <v>11</v>
      </c>
      <c r="C512" s="61" t="str">
        <f t="shared" si="89"/>
        <v>KIDNEY &amp; URINARY TRACT NEOPLASMS W CC</v>
      </c>
      <c r="D512" s="123">
        <f t="shared" si="90"/>
        <v>12</v>
      </c>
      <c r="E512" s="118" t="str">
        <f t="shared" si="91"/>
        <v>A</v>
      </c>
      <c r="F512" s="162" t="str">
        <f t="shared" si="92"/>
        <v>AP</v>
      </c>
      <c r="G512" s="98"/>
      <c r="H512" s="180">
        <f t="shared" si="93"/>
        <v>1.2855000000000001</v>
      </c>
      <c r="I512" s="51">
        <f t="shared" si="94"/>
        <v>1.0873999999999999</v>
      </c>
      <c r="J512" s="164">
        <f t="shared" si="95"/>
        <v>-0.15410346168805925</v>
      </c>
      <c r="K512" s="98"/>
      <c r="L512" s="182">
        <f t="shared" si="96"/>
        <v>15.426000000000002</v>
      </c>
      <c r="M512" s="124">
        <f t="shared" si="97"/>
        <v>13.0488</v>
      </c>
      <c r="N512" s="149">
        <f t="shared" si="98"/>
        <v>-2.377200000000002</v>
      </c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</row>
    <row r="513" spans="1:25" x14ac:dyDescent="0.25">
      <c r="A513" s="174" t="s">
        <v>808</v>
      </c>
      <c r="B513" s="131" t="str">
        <f t="shared" si="88"/>
        <v>05</v>
      </c>
      <c r="C513" s="71" t="str">
        <f t="shared" si="89"/>
        <v>ACUTE MYOCARDIAL INFARCTION, DISCHARGED ALIVE W MCC</v>
      </c>
      <c r="D513" s="132">
        <f t="shared" si="90"/>
        <v>211</v>
      </c>
      <c r="E513" s="121" t="str">
        <f t="shared" si="91"/>
        <v>A</v>
      </c>
      <c r="F513" s="163" t="str">
        <f t="shared" si="92"/>
        <v>A</v>
      </c>
      <c r="G513" s="98"/>
      <c r="H513" s="181">
        <f t="shared" si="93"/>
        <v>2.1644000000000001</v>
      </c>
      <c r="I513" s="72">
        <f t="shared" si="94"/>
        <v>2.153</v>
      </c>
      <c r="J513" s="165">
        <f t="shared" si="95"/>
        <v>-5.2670486046941765E-3</v>
      </c>
      <c r="K513" s="98"/>
      <c r="L513" s="183">
        <f t="shared" si="96"/>
        <v>456.6884</v>
      </c>
      <c r="M513" s="133">
        <f t="shared" si="97"/>
        <v>454.28300000000002</v>
      </c>
      <c r="N513" s="150">
        <f t="shared" si="98"/>
        <v>-2.405399999999986</v>
      </c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</row>
    <row r="514" spans="1:25" x14ac:dyDescent="0.25">
      <c r="A514" s="172" t="s">
        <v>382</v>
      </c>
      <c r="B514" s="125" t="str">
        <f t="shared" si="88"/>
        <v>02</v>
      </c>
      <c r="C514" s="61" t="str">
        <f t="shared" si="89"/>
        <v>EXTRAOCULAR PROCEDURES EXCEPT ORBIT</v>
      </c>
      <c r="D514" s="123">
        <f t="shared" si="90"/>
        <v>6</v>
      </c>
      <c r="E514" s="118" t="str">
        <f t="shared" si="91"/>
        <v>M</v>
      </c>
      <c r="F514" s="162" t="str">
        <f t="shared" si="92"/>
        <v>M</v>
      </c>
      <c r="G514" s="98"/>
      <c r="H514" s="180">
        <f t="shared" si="93"/>
        <v>2.3532999999999999</v>
      </c>
      <c r="I514" s="51">
        <f t="shared" si="94"/>
        <v>1.9513</v>
      </c>
      <c r="J514" s="164">
        <f t="shared" si="95"/>
        <v>-0.17082394934772444</v>
      </c>
      <c r="K514" s="98"/>
      <c r="L514" s="182">
        <f t="shared" si="96"/>
        <v>14.1198</v>
      </c>
      <c r="M514" s="124">
        <f t="shared" si="97"/>
        <v>11.707800000000001</v>
      </c>
      <c r="N514" s="149">
        <f t="shared" si="98"/>
        <v>-2.411999999999999</v>
      </c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</row>
    <row r="515" spans="1:25" x14ac:dyDescent="0.25">
      <c r="A515" s="172" t="s">
        <v>87</v>
      </c>
      <c r="B515" s="125" t="str">
        <f t="shared" si="88"/>
        <v>06</v>
      </c>
      <c r="C515" s="61" t="str">
        <f t="shared" si="89"/>
        <v>COMPLICATED PEPTIC ULCER W/O CC/MCC</v>
      </c>
      <c r="D515" s="123">
        <f t="shared" si="90"/>
        <v>11</v>
      </c>
      <c r="E515" s="118" t="str">
        <f t="shared" si="91"/>
        <v>M</v>
      </c>
      <c r="F515" s="162" t="str">
        <f t="shared" si="92"/>
        <v>A</v>
      </c>
      <c r="G515" s="98"/>
      <c r="H515" s="180">
        <f t="shared" si="93"/>
        <v>0.85229999999999995</v>
      </c>
      <c r="I515" s="51">
        <f t="shared" si="94"/>
        <v>0.63190000000000002</v>
      </c>
      <c r="J515" s="164">
        <f t="shared" si="95"/>
        <v>-0.2585943916461339</v>
      </c>
      <c r="K515" s="98"/>
      <c r="L515" s="182">
        <f t="shared" si="96"/>
        <v>9.3752999999999993</v>
      </c>
      <c r="M515" s="124">
        <f t="shared" si="97"/>
        <v>6.9508999999999999</v>
      </c>
      <c r="N515" s="149">
        <f t="shared" si="98"/>
        <v>-2.4243999999999994</v>
      </c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</row>
    <row r="516" spans="1:25" x14ac:dyDescent="0.25">
      <c r="A516" s="172" t="s">
        <v>143</v>
      </c>
      <c r="B516" s="125" t="str">
        <f t="shared" si="88"/>
        <v>07</v>
      </c>
      <c r="C516" s="61" t="str">
        <f t="shared" si="89"/>
        <v>DISORDERS OF THE BILIARY TRACT W MCC</v>
      </c>
      <c r="D516" s="123">
        <f t="shared" si="90"/>
        <v>54</v>
      </c>
      <c r="E516" s="118" t="str">
        <f t="shared" si="91"/>
        <v>A</v>
      </c>
      <c r="F516" s="162" t="str">
        <f t="shared" si="92"/>
        <v>A</v>
      </c>
      <c r="G516" s="98"/>
      <c r="H516" s="180">
        <f t="shared" si="93"/>
        <v>1.6147</v>
      </c>
      <c r="I516" s="51">
        <f t="shared" si="94"/>
        <v>1.5693999999999999</v>
      </c>
      <c r="J516" s="164">
        <f t="shared" si="95"/>
        <v>-2.8054747011828897E-2</v>
      </c>
      <c r="K516" s="98"/>
      <c r="L516" s="182">
        <f t="shared" si="96"/>
        <v>87.193799999999996</v>
      </c>
      <c r="M516" s="124">
        <f t="shared" si="97"/>
        <v>84.747599999999991</v>
      </c>
      <c r="N516" s="149">
        <f t="shared" si="98"/>
        <v>-2.4462000000000046</v>
      </c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</row>
    <row r="517" spans="1:25" x14ac:dyDescent="0.25">
      <c r="A517" s="172" t="s">
        <v>596</v>
      </c>
      <c r="B517" s="125" t="str">
        <f t="shared" si="88"/>
        <v>06</v>
      </c>
      <c r="C517" s="61" t="str">
        <f t="shared" si="89"/>
        <v>MAJOR GASTROINTESTINAL DISORDERS &amp; PERITONEAL INFECTIONS W/O CC/MCC</v>
      </c>
      <c r="D517" s="123">
        <f t="shared" si="90"/>
        <v>111</v>
      </c>
      <c r="E517" s="118" t="str">
        <f t="shared" si="91"/>
        <v>A</v>
      </c>
      <c r="F517" s="162" t="str">
        <f t="shared" si="92"/>
        <v>A</v>
      </c>
      <c r="G517" s="98"/>
      <c r="H517" s="180">
        <f t="shared" si="93"/>
        <v>0.86040000000000005</v>
      </c>
      <c r="I517" s="51">
        <f t="shared" si="94"/>
        <v>0.83819999999999995</v>
      </c>
      <c r="J517" s="164">
        <f t="shared" si="95"/>
        <v>-2.5801952580195381E-2</v>
      </c>
      <c r="K517" s="98"/>
      <c r="L517" s="182">
        <f t="shared" si="96"/>
        <v>95.504400000000004</v>
      </c>
      <c r="M517" s="124">
        <f t="shared" si="97"/>
        <v>93.040199999999999</v>
      </c>
      <c r="N517" s="149">
        <f t="shared" si="98"/>
        <v>-2.4642000000000053</v>
      </c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</row>
    <row r="518" spans="1:25" x14ac:dyDescent="0.25">
      <c r="A518" s="174" t="s">
        <v>169</v>
      </c>
      <c r="B518" s="131" t="str">
        <f t="shared" si="88"/>
        <v>08</v>
      </c>
      <c r="C518" s="71" t="str">
        <f t="shared" si="89"/>
        <v>REVISION OF HIP OR KNEE REPLACEMENT W MCC</v>
      </c>
      <c r="D518" s="132">
        <f t="shared" si="90"/>
        <v>4</v>
      </c>
      <c r="E518" s="121" t="str">
        <f t="shared" si="91"/>
        <v>M</v>
      </c>
      <c r="F518" s="163" t="str">
        <f t="shared" si="92"/>
        <v>M</v>
      </c>
      <c r="G518" s="98"/>
      <c r="H518" s="181">
        <f t="shared" si="93"/>
        <v>7.9424000000000001</v>
      </c>
      <c r="I518" s="72">
        <f t="shared" si="94"/>
        <v>7.3250000000000002</v>
      </c>
      <c r="J518" s="165">
        <f t="shared" si="95"/>
        <v>-7.7734689766317477E-2</v>
      </c>
      <c r="K518" s="98"/>
      <c r="L518" s="183">
        <f t="shared" si="96"/>
        <v>31.769600000000001</v>
      </c>
      <c r="M518" s="133">
        <f t="shared" si="97"/>
        <v>29.3</v>
      </c>
      <c r="N518" s="150">
        <f t="shared" si="98"/>
        <v>-2.4695999999999998</v>
      </c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</row>
    <row r="519" spans="1:25" x14ac:dyDescent="0.25">
      <c r="A519" s="172" t="s">
        <v>872</v>
      </c>
      <c r="B519" s="125" t="str">
        <f t="shared" si="88"/>
        <v>08</v>
      </c>
      <c r="C519" s="61" t="str">
        <f t="shared" si="89"/>
        <v>LOCAL EXCISION &amp; REMOVAL INT FIX DEVICES OF HIP &amp; FEMUR W/O CC/MCC</v>
      </c>
      <c r="D519" s="123">
        <f t="shared" si="90"/>
        <v>7</v>
      </c>
      <c r="E519" s="118" t="str">
        <f t="shared" si="91"/>
        <v>M</v>
      </c>
      <c r="F519" s="162" t="str">
        <f t="shared" si="92"/>
        <v>M</v>
      </c>
      <c r="G519" s="98"/>
      <c r="H519" s="180">
        <f t="shared" si="93"/>
        <v>1.9563999999999999</v>
      </c>
      <c r="I519" s="51">
        <f t="shared" si="94"/>
        <v>1.6033999999999999</v>
      </c>
      <c r="J519" s="164">
        <f t="shared" si="95"/>
        <v>-0.18043344919239418</v>
      </c>
      <c r="K519" s="98"/>
      <c r="L519" s="182">
        <f t="shared" si="96"/>
        <v>13.694799999999999</v>
      </c>
      <c r="M519" s="124">
        <f t="shared" si="97"/>
        <v>11.223799999999999</v>
      </c>
      <c r="N519" s="149">
        <f t="shared" si="98"/>
        <v>-2.4710000000000001</v>
      </c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</row>
    <row r="520" spans="1:25" x14ac:dyDescent="0.25">
      <c r="A520" s="172" t="s">
        <v>590</v>
      </c>
      <c r="B520" s="125" t="str">
        <f t="shared" si="88"/>
        <v>06</v>
      </c>
      <c r="C520" s="61" t="str">
        <f t="shared" si="89"/>
        <v>OTHER DIGESTIVE SYSTEM O.R. PROCEDURES W/O CC/MCC</v>
      </c>
      <c r="D520" s="123">
        <f t="shared" si="90"/>
        <v>28</v>
      </c>
      <c r="E520" s="118" t="str">
        <f t="shared" si="91"/>
        <v>A</v>
      </c>
      <c r="F520" s="162" t="str">
        <f t="shared" si="92"/>
        <v>A</v>
      </c>
      <c r="G520" s="98"/>
      <c r="H520" s="180">
        <f t="shared" si="93"/>
        <v>1.4923999999999999</v>
      </c>
      <c r="I520" s="51">
        <f t="shared" si="94"/>
        <v>1.4025000000000001</v>
      </c>
      <c r="J520" s="164">
        <f t="shared" si="95"/>
        <v>-6.0238541945858932E-2</v>
      </c>
      <c r="K520" s="98"/>
      <c r="L520" s="182">
        <f t="shared" si="96"/>
        <v>41.787199999999999</v>
      </c>
      <c r="M520" s="124">
        <f t="shared" si="97"/>
        <v>39.270000000000003</v>
      </c>
      <c r="N520" s="149">
        <f t="shared" si="98"/>
        <v>-2.5171999999999954</v>
      </c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</row>
    <row r="521" spans="1:25" x14ac:dyDescent="0.25">
      <c r="A521" s="172" t="s">
        <v>248</v>
      </c>
      <c r="B521" s="125" t="str">
        <f t="shared" si="88"/>
        <v>01</v>
      </c>
      <c r="C521" s="61" t="str">
        <f t="shared" si="89"/>
        <v>TRAUMATIC STUPOR &amp; COMA, COMA &lt;1 HR W/O CC/MCC</v>
      </c>
      <c r="D521" s="123">
        <f t="shared" si="90"/>
        <v>78</v>
      </c>
      <c r="E521" s="118" t="str">
        <f t="shared" si="91"/>
        <v>A</v>
      </c>
      <c r="F521" s="162" t="str">
        <f t="shared" si="92"/>
        <v>A</v>
      </c>
      <c r="G521" s="98"/>
      <c r="H521" s="180">
        <f t="shared" si="93"/>
        <v>0.84730000000000005</v>
      </c>
      <c r="I521" s="51">
        <f t="shared" si="94"/>
        <v>0.81440000000000001</v>
      </c>
      <c r="J521" s="164">
        <f t="shared" si="95"/>
        <v>-3.8829222235335817E-2</v>
      </c>
      <c r="K521" s="98"/>
      <c r="L521" s="182">
        <f t="shared" si="96"/>
        <v>66.089399999999998</v>
      </c>
      <c r="M521" s="124">
        <f t="shared" si="97"/>
        <v>63.523200000000003</v>
      </c>
      <c r="N521" s="149">
        <f t="shared" si="98"/>
        <v>-2.5661999999999949</v>
      </c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</row>
    <row r="522" spans="1:25" x14ac:dyDescent="0.25">
      <c r="A522" s="172" t="s">
        <v>115</v>
      </c>
      <c r="B522" s="125" t="str">
        <f t="shared" si="88"/>
        <v>07</v>
      </c>
      <c r="C522" s="61" t="str">
        <f t="shared" si="89"/>
        <v>CHOLECYSTECTOMY EXCEPT BY LAPAROSCOPE W/O C.D.E. W MCC</v>
      </c>
      <c r="D522" s="123">
        <f t="shared" si="90"/>
        <v>10</v>
      </c>
      <c r="E522" s="118" t="str">
        <f t="shared" si="91"/>
        <v>A</v>
      </c>
      <c r="F522" s="162" t="str">
        <f t="shared" si="92"/>
        <v>A</v>
      </c>
      <c r="G522" s="98"/>
      <c r="H522" s="180">
        <f t="shared" si="93"/>
        <v>4.0557999999999996</v>
      </c>
      <c r="I522" s="51">
        <f t="shared" si="94"/>
        <v>3.7985000000000002</v>
      </c>
      <c r="J522" s="164">
        <f t="shared" si="95"/>
        <v>-6.3440011834902971E-2</v>
      </c>
      <c r="K522" s="98"/>
      <c r="L522" s="182">
        <f t="shared" si="96"/>
        <v>40.557999999999993</v>
      </c>
      <c r="M522" s="124">
        <f t="shared" si="97"/>
        <v>37.984999999999999</v>
      </c>
      <c r="N522" s="149">
        <f t="shared" si="98"/>
        <v>-2.5729999999999933</v>
      </c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</row>
    <row r="523" spans="1:25" x14ac:dyDescent="0.25">
      <c r="A523" s="174" t="s">
        <v>371</v>
      </c>
      <c r="B523" s="131" t="str">
        <f t="shared" si="88"/>
        <v>01</v>
      </c>
      <c r="C523" s="71" t="str">
        <f t="shared" si="89"/>
        <v>BACTERIAL &amp; TUBERCULOUS INFECTIONS OF NERVOUS SYSTEM W/O CC/MCC</v>
      </c>
      <c r="D523" s="132">
        <f t="shared" si="90"/>
        <v>11</v>
      </c>
      <c r="E523" s="121" t="str">
        <f t="shared" si="91"/>
        <v>M</v>
      </c>
      <c r="F523" s="163" t="str">
        <f t="shared" si="92"/>
        <v>A</v>
      </c>
      <c r="G523" s="98"/>
      <c r="H523" s="181">
        <f t="shared" si="93"/>
        <v>2.3530000000000002</v>
      </c>
      <c r="I523" s="72">
        <f t="shared" si="94"/>
        <v>2.1145</v>
      </c>
      <c r="J523" s="165">
        <f t="shared" si="95"/>
        <v>-0.10135996600085004</v>
      </c>
      <c r="K523" s="98"/>
      <c r="L523" s="183">
        <f t="shared" si="96"/>
        <v>25.883000000000003</v>
      </c>
      <c r="M523" s="133">
        <f t="shared" si="97"/>
        <v>23.259499999999999</v>
      </c>
      <c r="N523" s="150">
        <f t="shared" si="98"/>
        <v>-2.6235000000000035</v>
      </c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</row>
    <row r="524" spans="1:25" x14ac:dyDescent="0.25">
      <c r="A524" s="179" t="s">
        <v>7</v>
      </c>
      <c r="B524" s="125" t="str">
        <f t="shared" si="88"/>
        <v>16</v>
      </c>
      <c r="C524" s="61" t="str">
        <f t="shared" si="89"/>
        <v>SPLENECTOMY W/O CC/MCC</v>
      </c>
      <c r="D524" s="123">
        <f t="shared" si="90"/>
        <v>6</v>
      </c>
      <c r="E524" s="118" t="str">
        <f t="shared" si="91"/>
        <v>M</v>
      </c>
      <c r="F524" s="162" t="str">
        <f t="shared" si="92"/>
        <v>MO</v>
      </c>
      <c r="G524" s="98"/>
      <c r="H524" s="180">
        <f t="shared" si="93"/>
        <v>2.2277</v>
      </c>
      <c r="I524" s="51">
        <f t="shared" si="94"/>
        <v>1.7858000000000001</v>
      </c>
      <c r="J524" s="164">
        <f t="shared" si="95"/>
        <v>-0.19836602774161691</v>
      </c>
      <c r="K524" s="98"/>
      <c r="L524" s="182">
        <f t="shared" si="96"/>
        <v>13.366199999999999</v>
      </c>
      <c r="M524" s="124">
        <f t="shared" si="97"/>
        <v>10.7148</v>
      </c>
      <c r="N524" s="149">
        <f t="shared" si="98"/>
        <v>-2.6513999999999989</v>
      </c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</row>
    <row r="525" spans="1:25" x14ac:dyDescent="0.25">
      <c r="A525" s="172" t="s">
        <v>486</v>
      </c>
      <c r="B525" s="125" t="str">
        <f t="shared" si="88"/>
        <v>05</v>
      </c>
      <c r="C525" s="61" t="str">
        <f t="shared" si="89"/>
        <v>PERMANENT CARDIAC PACEMAKER IMPLANT W/O CC/MCC</v>
      </c>
      <c r="D525" s="123">
        <f t="shared" si="90"/>
        <v>46</v>
      </c>
      <c r="E525" s="118" t="str">
        <f t="shared" si="91"/>
        <v>A</v>
      </c>
      <c r="F525" s="162" t="str">
        <f t="shared" si="92"/>
        <v>A</v>
      </c>
      <c r="G525" s="98"/>
      <c r="H525" s="180">
        <f t="shared" si="93"/>
        <v>2.3953000000000002</v>
      </c>
      <c r="I525" s="51">
        <f t="shared" si="94"/>
        <v>2.3367</v>
      </c>
      <c r="J525" s="164">
        <f t="shared" si="95"/>
        <v>-2.4464576462238635E-2</v>
      </c>
      <c r="K525" s="98"/>
      <c r="L525" s="182">
        <f t="shared" si="96"/>
        <v>110.18380000000001</v>
      </c>
      <c r="M525" s="124">
        <f t="shared" si="97"/>
        <v>107.48820000000001</v>
      </c>
      <c r="N525" s="149">
        <f t="shared" si="98"/>
        <v>-2.6955999999999989</v>
      </c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</row>
    <row r="526" spans="1:25" x14ac:dyDescent="0.25">
      <c r="A526" s="172" t="s">
        <v>113</v>
      </c>
      <c r="B526" s="125" t="str">
        <f t="shared" si="88"/>
        <v>07</v>
      </c>
      <c r="C526" s="61" t="str">
        <f t="shared" si="89"/>
        <v>CHOLECYSTECTOMY W C.D.E. W CC</v>
      </c>
      <c r="D526" s="123">
        <f t="shared" si="90"/>
        <v>3</v>
      </c>
      <c r="E526" s="118" t="str">
        <f t="shared" si="91"/>
        <v>M</v>
      </c>
      <c r="F526" s="162" t="str">
        <f t="shared" si="92"/>
        <v>A</v>
      </c>
      <c r="G526" s="98"/>
      <c r="H526" s="180">
        <f t="shared" si="93"/>
        <v>3.7406999999999999</v>
      </c>
      <c r="I526" s="51">
        <f t="shared" si="94"/>
        <v>2.8277999999999999</v>
      </c>
      <c r="J526" s="164">
        <f t="shared" si="95"/>
        <v>-0.24404523217579599</v>
      </c>
      <c r="K526" s="98"/>
      <c r="L526" s="182">
        <f t="shared" si="96"/>
        <v>11.222099999999999</v>
      </c>
      <c r="M526" s="124">
        <f t="shared" si="97"/>
        <v>8.4833999999999996</v>
      </c>
      <c r="N526" s="149">
        <f t="shared" si="98"/>
        <v>-2.7386999999999997</v>
      </c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</row>
    <row r="527" spans="1:25" x14ac:dyDescent="0.25">
      <c r="A527" s="172" t="s">
        <v>793</v>
      </c>
      <c r="B527" s="125" t="str">
        <f t="shared" si="88"/>
        <v>05</v>
      </c>
      <c r="C527" s="61" t="str">
        <f t="shared" si="89"/>
        <v>CARDIAC PACEMAKER REVISION EXCEPT DEVICE REPLACEMENT W MCC</v>
      </c>
      <c r="D527" s="123">
        <f t="shared" si="90"/>
        <v>6</v>
      </c>
      <c r="E527" s="118" t="str">
        <f t="shared" si="91"/>
        <v>M</v>
      </c>
      <c r="F527" s="162" t="str">
        <f t="shared" si="92"/>
        <v>M</v>
      </c>
      <c r="G527" s="98"/>
      <c r="H527" s="180">
        <f t="shared" si="93"/>
        <v>5.6501000000000001</v>
      </c>
      <c r="I527" s="51">
        <f t="shared" si="94"/>
        <v>5.1851000000000003</v>
      </c>
      <c r="J527" s="164">
        <f t="shared" si="95"/>
        <v>-8.2299428328702115E-2</v>
      </c>
      <c r="K527" s="98"/>
      <c r="L527" s="182">
        <f t="shared" si="96"/>
        <v>33.900599999999997</v>
      </c>
      <c r="M527" s="124">
        <f t="shared" si="97"/>
        <v>31.110600000000002</v>
      </c>
      <c r="N527" s="149">
        <f t="shared" si="98"/>
        <v>-2.7899999999999956</v>
      </c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</row>
    <row r="528" spans="1:25" x14ac:dyDescent="0.25">
      <c r="A528" s="174" t="s">
        <v>236</v>
      </c>
      <c r="B528" s="131" t="str">
        <f t="shared" si="88"/>
        <v>01</v>
      </c>
      <c r="C528" s="71" t="str">
        <f t="shared" si="89"/>
        <v>VIRAL MENINGITIS W CC/MCC</v>
      </c>
      <c r="D528" s="132">
        <f t="shared" si="90"/>
        <v>11</v>
      </c>
      <c r="E528" s="121" t="str">
        <f t="shared" si="91"/>
        <v>A</v>
      </c>
      <c r="F528" s="163" t="str">
        <f t="shared" si="92"/>
        <v>A</v>
      </c>
      <c r="G528" s="98"/>
      <c r="H528" s="181">
        <f t="shared" si="93"/>
        <v>1.0794999999999999</v>
      </c>
      <c r="I528" s="72">
        <f t="shared" si="94"/>
        <v>0.8236</v>
      </c>
      <c r="J528" s="165">
        <f t="shared" si="95"/>
        <v>-0.23705419175544226</v>
      </c>
      <c r="K528" s="98"/>
      <c r="L528" s="183">
        <f t="shared" si="96"/>
        <v>11.874499999999999</v>
      </c>
      <c r="M528" s="133">
        <f t="shared" si="97"/>
        <v>9.0595999999999997</v>
      </c>
      <c r="N528" s="150">
        <f t="shared" si="98"/>
        <v>-2.8148999999999997</v>
      </c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</row>
    <row r="529" spans="1:25" x14ac:dyDescent="0.25">
      <c r="A529" s="172" t="s">
        <v>312</v>
      </c>
      <c r="B529" s="125" t="str">
        <f t="shared" si="88"/>
        <v>01</v>
      </c>
      <c r="C529" s="61" t="str">
        <f t="shared" si="89"/>
        <v>CAROTID ARTERY STENT PROCEDURE W MCC</v>
      </c>
      <c r="D529" s="123">
        <f t="shared" si="90"/>
        <v>2</v>
      </c>
      <c r="E529" s="118" t="str">
        <f t="shared" si="91"/>
        <v>M</v>
      </c>
      <c r="F529" s="162" t="str">
        <f t="shared" si="92"/>
        <v>M</v>
      </c>
      <c r="G529" s="98"/>
      <c r="H529" s="180">
        <f t="shared" si="93"/>
        <v>6.2872000000000003</v>
      </c>
      <c r="I529" s="51">
        <f t="shared" si="94"/>
        <v>4.8535000000000004</v>
      </c>
      <c r="J529" s="164">
        <f t="shared" si="95"/>
        <v>-0.22803473724392415</v>
      </c>
      <c r="K529" s="98"/>
      <c r="L529" s="182">
        <f t="shared" si="96"/>
        <v>12.574400000000001</v>
      </c>
      <c r="M529" s="124">
        <f t="shared" si="97"/>
        <v>9.7070000000000007</v>
      </c>
      <c r="N529" s="149">
        <f t="shared" si="98"/>
        <v>-2.8673999999999999</v>
      </c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</row>
    <row r="530" spans="1:25" x14ac:dyDescent="0.25">
      <c r="A530" s="172" t="s">
        <v>388</v>
      </c>
      <c r="B530" s="125" t="str">
        <f t="shared" si="88"/>
        <v>02</v>
      </c>
      <c r="C530" s="61" t="str">
        <f t="shared" si="89"/>
        <v>ACUTE MAJOR EYE INFECTIONS W/O CC/MCC</v>
      </c>
      <c r="D530" s="123">
        <f t="shared" si="90"/>
        <v>5</v>
      </c>
      <c r="E530" s="118" t="str">
        <f t="shared" si="91"/>
        <v>M</v>
      </c>
      <c r="F530" s="162" t="str">
        <f t="shared" si="92"/>
        <v>MP</v>
      </c>
      <c r="G530" s="98"/>
      <c r="H530" s="180">
        <f t="shared" si="93"/>
        <v>1.2030000000000001</v>
      </c>
      <c r="I530" s="51">
        <f t="shared" si="94"/>
        <v>0.61799999999999999</v>
      </c>
      <c r="J530" s="164">
        <f t="shared" si="95"/>
        <v>-0.486284289276808</v>
      </c>
      <c r="K530" s="98"/>
      <c r="L530" s="182">
        <f t="shared" si="96"/>
        <v>6.0150000000000006</v>
      </c>
      <c r="M530" s="124">
        <f t="shared" si="97"/>
        <v>3.09</v>
      </c>
      <c r="N530" s="149">
        <f t="shared" si="98"/>
        <v>-2.9250000000000007</v>
      </c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</row>
    <row r="531" spans="1:25" x14ac:dyDescent="0.25">
      <c r="A531" s="179" t="s">
        <v>553</v>
      </c>
      <c r="B531" s="125" t="str">
        <f t="shared" si="88"/>
        <v>11</v>
      </c>
      <c r="C531" s="61" t="str">
        <f t="shared" si="89"/>
        <v>OTHER KIDNEY &amp; URINARY TRACT PROCEDURES W CC</v>
      </c>
      <c r="D531" s="123">
        <f t="shared" si="90"/>
        <v>23</v>
      </c>
      <c r="E531" s="118" t="str">
        <f t="shared" si="91"/>
        <v>A</v>
      </c>
      <c r="F531" s="162" t="str">
        <f t="shared" si="92"/>
        <v>A</v>
      </c>
      <c r="G531" s="98"/>
      <c r="H531" s="180">
        <f t="shared" si="93"/>
        <v>2.9578000000000002</v>
      </c>
      <c r="I531" s="51">
        <f t="shared" si="94"/>
        <v>2.8308</v>
      </c>
      <c r="J531" s="164">
        <f t="shared" si="95"/>
        <v>-4.2937318277097916E-2</v>
      </c>
      <c r="K531" s="98"/>
      <c r="L531" s="182">
        <f t="shared" si="96"/>
        <v>68.02940000000001</v>
      </c>
      <c r="M531" s="124">
        <f t="shared" si="97"/>
        <v>65.108400000000003</v>
      </c>
      <c r="N531" s="149">
        <f t="shared" si="98"/>
        <v>-2.9210000000000065</v>
      </c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</row>
    <row r="532" spans="1:25" x14ac:dyDescent="0.25">
      <c r="A532" s="172" t="s">
        <v>391</v>
      </c>
      <c r="B532" s="125" t="str">
        <f t="shared" si="88"/>
        <v>02</v>
      </c>
      <c r="C532" s="61" t="str">
        <f t="shared" si="89"/>
        <v>OTHER DISORDERS OF THE EYE W/O MCC</v>
      </c>
      <c r="D532" s="123">
        <f t="shared" si="90"/>
        <v>45</v>
      </c>
      <c r="E532" s="118" t="str">
        <f t="shared" si="91"/>
        <v>A</v>
      </c>
      <c r="F532" s="162" t="str">
        <f t="shared" si="92"/>
        <v>A</v>
      </c>
      <c r="G532" s="98"/>
      <c r="H532" s="180">
        <f t="shared" si="93"/>
        <v>0.80110000000000003</v>
      </c>
      <c r="I532" s="51">
        <f t="shared" si="94"/>
        <v>0.73540000000000005</v>
      </c>
      <c r="J532" s="164">
        <f t="shared" si="95"/>
        <v>-8.2012233179378322E-2</v>
      </c>
      <c r="K532" s="98"/>
      <c r="L532" s="182">
        <f t="shared" si="96"/>
        <v>36.049500000000002</v>
      </c>
      <c r="M532" s="124">
        <f t="shared" si="97"/>
        <v>33.093000000000004</v>
      </c>
      <c r="N532" s="149">
        <f t="shared" si="98"/>
        <v>-2.9564999999999984</v>
      </c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</row>
    <row r="533" spans="1:25" x14ac:dyDescent="0.25">
      <c r="A533" s="174" t="s">
        <v>828</v>
      </c>
      <c r="B533" s="131" t="str">
        <f t="shared" si="88"/>
        <v>08</v>
      </c>
      <c r="C533" s="71" t="str">
        <f t="shared" si="89"/>
        <v>SIGNS &amp; SYMPTOMS OF MUSCULOSKELETAL SYSTEM &amp; CONN TISSUE W/O MCC</v>
      </c>
      <c r="D533" s="132">
        <f t="shared" si="90"/>
        <v>45</v>
      </c>
      <c r="E533" s="121" t="str">
        <f t="shared" si="91"/>
        <v>A</v>
      </c>
      <c r="F533" s="163" t="str">
        <f t="shared" si="92"/>
        <v>A</v>
      </c>
      <c r="G533" s="98"/>
      <c r="H533" s="181">
        <f t="shared" si="93"/>
        <v>0.85980000000000001</v>
      </c>
      <c r="I533" s="72">
        <f t="shared" si="94"/>
        <v>0.79359999999999997</v>
      </c>
      <c r="J533" s="165">
        <f t="shared" si="95"/>
        <v>-7.6994649918585761E-2</v>
      </c>
      <c r="K533" s="98"/>
      <c r="L533" s="183">
        <f t="shared" si="96"/>
        <v>38.691000000000003</v>
      </c>
      <c r="M533" s="133">
        <f t="shared" si="97"/>
        <v>35.711999999999996</v>
      </c>
      <c r="N533" s="150">
        <f t="shared" si="98"/>
        <v>-2.9790000000000063</v>
      </c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</row>
    <row r="534" spans="1:25" x14ac:dyDescent="0.25">
      <c r="A534" s="173" t="s">
        <v>659</v>
      </c>
      <c r="B534" s="125" t="str">
        <f t="shared" si="88"/>
        <v>17</v>
      </c>
      <c r="C534" s="61" t="str">
        <f t="shared" si="89"/>
        <v>LYMPHOMA &amp; LEUKEMIA W MAJOR O.R. PROCEDURE W CC</v>
      </c>
      <c r="D534" s="123">
        <f t="shared" si="90"/>
        <v>9</v>
      </c>
      <c r="E534" s="118" t="str">
        <f t="shared" si="91"/>
        <v>M</v>
      </c>
      <c r="F534" s="162" t="str">
        <f t="shared" si="92"/>
        <v>M</v>
      </c>
      <c r="G534" s="98"/>
      <c r="H534" s="180">
        <f t="shared" si="93"/>
        <v>3.6747000000000001</v>
      </c>
      <c r="I534" s="51">
        <f t="shared" si="94"/>
        <v>3.3264</v>
      </c>
      <c r="J534" s="164">
        <f t="shared" si="95"/>
        <v>-9.4783247612049981E-2</v>
      </c>
      <c r="K534" s="98"/>
      <c r="L534" s="182">
        <f t="shared" si="96"/>
        <v>33.072299999999998</v>
      </c>
      <c r="M534" s="124">
        <f t="shared" si="97"/>
        <v>29.9376</v>
      </c>
      <c r="N534" s="149">
        <f t="shared" si="98"/>
        <v>-3.1346999999999987</v>
      </c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</row>
    <row r="535" spans="1:25" x14ac:dyDescent="0.25">
      <c r="A535" s="172" t="s">
        <v>729</v>
      </c>
      <c r="B535" s="125" t="str">
        <f t="shared" si="88"/>
        <v>21</v>
      </c>
      <c r="C535" s="61" t="str">
        <f t="shared" si="89"/>
        <v>POISONING &amp; TOXIC EFFECTS OF DRUGS W MCC</v>
      </c>
      <c r="D535" s="123">
        <f t="shared" si="90"/>
        <v>673</v>
      </c>
      <c r="E535" s="118" t="str">
        <f t="shared" si="91"/>
        <v>A</v>
      </c>
      <c r="F535" s="162" t="str">
        <f t="shared" si="92"/>
        <v>A</v>
      </c>
      <c r="G535" s="98"/>
      <c r="H535" s="180">
        <f t="shared" si="93"/>
        <v>1.4666999999999999</v>
      </c>
      <c r="I535" s="51">
        <f t="shared" si="94"/>
        <v>1.462</v>
      </c>
      <c r="J535" s="164">
        <f t="shared" si="95"/>
        <v>-3.2044726256220952E-3</v>
      </c>
      <c r="K535" s="98"/>
      <c r="L535" s="182">
        <f t="shared" si="96"/>
        <v>987.08909999999992</v>
      </c>
      <c r="M535" s="124">
        <f t="shared" si="97"/>
        <v>983.92599999999993</v>
      </c>
      <c r="N535" s="149">
        <f t="shared" si="98"/>
        <v>-3.1630999999999858</v>
      </c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</row>
    <row r="536" spans="1:25" x14ac:dyDescent="0.25">
      <c r="A536" s="172" t="s">
        <v>232</v>
      </c>
      <c r="B536" s="125" t="str">
        <f t="shared" si="88"/>
        <v>01</v>
      </c>
      <c r="C536" s="61" t="str">
        <f t="shared" si="89"/>
        <v>NONSPECIFIC CEREBROVASCULAR DISORDERS W CC</v>
      </c>
      <c r="D536" s="123">
        <f t="shared" si="90"/>
        <v>45</v>
      </c>
      <c r="E536" s="118" t="str">
        <f t="shared" si="91"/>
        <v>A</v>
      </c>
      <c r="F536" s="162" t="str">
        <f t="shared" si="92"/>
        <v>A</v>
      </c>
      <c r="G536" s="98"/>
      <c r="H536" s="180">
        <f t="shared" si="93"/>
        <v>1.379</v>
      </c>
      <c r="I536" s="51">
        <f t="shared" si="94"/>
        <v>1.3085</v>
      </c>
      <c r="J536" s="164">
        <f t="shared" si="95"/>
        <v>-5.1124002900652651E-2</v>
      </c>
      <c r="K536" s="98"/>
      <c r="L536" s="182">
        <f t="shared" si="96"/>
        <v>62.055</v>
      </c>
      <c r="M536" s="124">
        <f t="shared" si="97"/>
        <v>58.8825</v>
      </c>
      <c r="N536" s="149">
        <f t="shared" si="98"/>
        <v>-3.1724999999999994</v>
      </c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</row>
    <row r="537" spans="1:25" x14ac:dyDescent="0.25">
      <c r="A537" s="172" t="s">
        <v>192</v>
      </c>
      <c r="B537" s="125" t="str">
        <f t="shared" si="88"/>
        <v>08</v>
      </c>
      <c r="C537" s="61" t="str">
        <f t="shared" si="89"/>
        <v>KNEE PROCEDURES W/O PDX OF INFECTION W/O CC/MCC</v>
      </c>
      <c r="D537" s="123">
        <f t="shared" si="90"/>
        <v>19</v>
      </c>
      <c r="E537" s="118" t="str">
        <f t="shared" si="91"/>
        <v>A</v>
      </c>
      <c r="F537" s="162" t="str">
        <f t="shared" si="92"/>
        <v>A</v>
      </c>
      <c r="G537" s="98"/>
      <c r="H537" s="180">
        <f t="shared" si="93"/>
        <v>1.512</v>
      </c>
      <c r="I537" s="51">
        <f t="shared" si="94"/>
        <v>1.3433999999999999</v>
      </c>
      <c r="J537" s="164">
        <f t="shared" si="95"/>
        <v>-0.11150793650793656</v>
      </c>
      <c r="K537" s="98"/>
      <c r="L537" s="182">
        <f t="shared" si="96"/>
        <v>28.728000000000002</v>
      </c>
      <c r="M537" s="124">
        <f t="shared" si="97"/>
        <v>25.5246</v>
      </c>
      <c r="N537" s="149">
        <f t="shared" si="98"/>
        <v>-3.203400000000002</v>
      </c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</row>
    <row r="538" spans="1:25" x14ac:dyDescent="0.25">
      <c r="A538" s="174" t="s">
        <v>751</v>
      </c>
      <c r="B538" s="131" t="str">
        <f t="shared" si="88"/>
        <v>23</v>
      </c>
      <c r="C538" s="71" t="str">
        <f t="shared" si="89"/>
        <v>SIGNS &amp; SYMPTOMS W/O MCC</v>
      </c>
      <c r="D538" s="132">
        <f t="shared" si="90"/>
        <v>236</v>
      </c>
      <c r="E538" s="121" t="str">
        <f t="shared" si="91"/>
        <v>A</v>
      </c>
      <c r="F538" s="163" t="str">
        <f t="shared" si="92"/>
        <v>A</v>
      </c>
      <c r="G538" s="98"/>
      <c r="H538" s="181">
        <f t="shared" si="93"/>
        <v>0.85060000000000002</v>
      </c>
      <c r="I538" s="72">
        <f t="shared" si="94"/>
        <v>0.83679999999999999</v>
      </c>
      <c r="J538" s="165">
        <f t="shared" si="95"/>
        <v>-1.6223841993886708E-2</v>
      </c>
      <c r="K538" s="98"/>
      <c r="L538" s="183">
        <f t="shared" si="96"/>
        <v>200.74160000000001</v>
      </c>
      <c r="M538" s="133">
        <f t="shared" si="97"/>
        <v>197.48480000000001</v>
      </c>
      <c r="N538" s="150">
        <f t="shared" si="98"/>
        <v>-3.2567999999999984</v>
      </c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</row>
    <row r="539" spans="1:25" x14ac:dyDescent="0.25">
      <c r="A539" s="172" t="s">
        <v>144</v>
      </c>
      <c r="B539" s="125" t="str">
        <f t="shared" si="88"/>
        <v>07</v>
      </c>
      <c r="C539" s="61" t="str">
        <f t="shared" si="89"/>
        <v>DISORDERS OF THE BILIARY TRACT W CC</v>
      </c>
      <c r="D539" s="123">
        <f t="shared" si="90"/>
        <v>104</v>
      </c>
      <c r="E539" s="118" t="str">
        <f t="shared" si="91"/>
        <v>A</v>
      </c>
      <c r="F539" s="162" t="str">
        <f t="shared" si="92"/>
        <v>A</v>
      </c>
      <c r="G539" s="98"/>
      <c r="H539" s="180">
        <f t="shared" si="93"/>
        <v>1.2891999999999999</v>
      </c>
      <c r="I539" s="51">
        <f t="shared" si="94"/>
        <v>1.2574000000000001</v>
      </c>
      <c r="J539" s="164">
        <f t="shared" si="95"/>
        <v>-2.4666459820043306E-2</v>
      </c>
      <c r="K539" s="98"/>
      <c r="L539" s="182">
        <f t="shared" si="96"/>
        <v>134.07679999999999</v>
      </c>
      <c r="M539" s="124">
        <f t="shared" si="97"/>
        <v>130.7696</v>
      </c>
      <c r="N539" s="149">
        <f t="shared" si="98"/>
        <v>-3.3071999999999946</v>
      </c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</row>
    <row r="540" spans="1:25" x14ac:dyDescent="0.25">
      <c r="A540" s="179" t="s">
        <v>774</v>
      </c>
      <c r="B540" s="125" t="str">
        <f t="shared" si="88"/>
        <v>N/A</v>
      </c>
      <c r="C540" s="61" t="str">
        <f t="shared" si="89"/>
        <v>NON-EXTENSIVE O.R. PROC UNRELATED TO PRINCIPAL DIAGNOSIS W/O CC/MCC</v>
      </c>
      <c r="D540" s="123">
        <f t="shared" si="90"/>
        <v>30</v>
      </c>
      <c r="E540" s="118" t="str">
        <f t="shared" si="91"/>
        <v>A</v>
      </c>
      <c r="F540" s="162" t="str">
        <f t="shared" si="92"/>
        <v>A</v>
      </c>
      <c r="G540" s="98"/>
      <c r="H540" s="180">
        <f t="shared" si="93"/>
        <v>1.1576</v>
      </c>
      <c r="I540" s="51">
        <f t="shared" si="94"/>
        <v>1.046</v>
      </c>
      <c r="J540" s="164">
        <f t="shared" si="95"/>
        <v>-9.6406357982031732E-2</v>
      </c>
      <c r="K540" s="98"/>
      <c r="L540" s="182">
        <f t="shared" si="96"/>
        <v>34.728000000000002</v>
      </c>
      <c r="M540" s="124">
        <f t="shared" si="97"/>
        <v>31.380000000000003</v>
      </c>
      <c r="N540" s="149">
        <f t="shared" si="98"/>
        <v>-3.347999999999999</v>
      </c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</row>
    <row r="541" spans="1:25" x14ac:dyDescent="0.25">
      <c r="A541" s="172" t="s">
        <v>288</v>
      </c>
      <c r="B541" s="125" t="str">
        <f t="shared" si="88"/>
        <v>10</v>
      </c>
      <c r="C541" s="61" t="str">
        <f t="shared" si="89"/>
        <v>INBORN AND OTHER DISORDERS OF METABOLISM</v>
      </c>
      <c r="D541" s="123">
        <f t="shared" si="90"/>
        <v>22</v>
      </c>
      <c r="E541" s="118" t="str">
        <f t="shared" si="91"/>
        <v>A</v>
      </c>
      <c r="F541" s="162" t="str">
        <f t="shared" si="92"/>
        <v>A</v>
      </c>
      <c r="G541" s="98"/>
      <c r="H541" s="180">
        <f t="shared" si="93"/>
        <v>0.4451</v>
      </c>
      <c r="I541" s="51">
        <f t="shared" si="94"/>
        <v>0.29220000000000002</v>
      </c>
      <c r="J541" s="164">
        <f t="shared" si="95"/>
        <v>-0.34351831049202425</v>
      </c>
      <c r="K541" s="98"/>
      <c r="L541" s="182">
        <f t="shared" si="96"/>
        <v>9.7921999999999993</v>
      </c>
      <c r="M541" s="124">
        <f t="shared" si="97"/>
        <v>6.4283999999999999</v>
      </c>
      <c r="N541" s="149">
        <f t="shared" si="98"/>
        <v>-3.3637999999999995</v>
      </c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</row>
    <row r="542" spans="1:25" x14ac:dyDescent="0.25">
      <c r="A542" s="172" t="s">
        <v>664</v>
      </c>
      <c r="B542" s="125" t="str">
        <f t="shared" si="88"/>
        <v>17</v>
      </c>
      <c r="C542" s="61" t="str">
        <f t="shared" si="89"/>
        <v>MYELOPROLIF DISORD OR POORLY DIFF NEOPL W MAJ O.R. PROC W MCC</v>
      </c>
      <c r="D542" s="123">
        <f t="shared" si="90"/>
        <v>5</v>
      </c>
      <c r="E542" s="118" t="str">
        <f t="shared" si="91"/>
        <v>M</v>
      </c>
      <c r="F542" s="162" t="str">
        <f t="shared" si="92"/>
        <v>M</v>
      </c>
      <c r="G542" s="98"/>
      <c r="H542" s="180">
        <f t="shared" si="93"/>
        <v>7.7614999999999998</v>
      </c>
      <c r="I542" s="51">
        <f t="shared" si="94"/>
        <v>7.0881999999999996</v>
      </c>
      <c r="J542" s="164">
        <f t="shared" si="95"/>
        <v>-8.6748695484120369E-2</v>
      </c>
      <c r="K542" s="98"/>
      <c r="L542" s="182">
        <f t="shared" si="96"/>
        <v>38.807499999999997</v>
      </c>
      <c r="M542" s="124">
        <f t="shared" si="97"/>
        <v>35.440999999999995</v>
      </c>
      <c r="N542" s="149">
        <f t="shared" si="98"/>
        <v>-3.366500000000002</v>
      </c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</row>
    <row r="543" spans="1:25" x14ac:dyDescent="0.25">
      <c r="A543" s="174" t="s">
        <v>293</v>
      </c>
      <c r="B543" s="131" t="str">
        <f t="shared" si="88"/>
        <v>11</v>
      </c>
      <c r="C543" s="71" t="str">
        <f t="shared" si="89"/>
        <v>MAJOR BLADDER PROCEDURES W MCC</v>
      </c>
      <c r="D543" s="132">
        <f t="shared" si="90"/>
        <v>4</v>
      </c>
      <c r="E543" s="121" t="str">
        <f t="shared" si="91"/>
        <v>M</v>
      </c>
      <c r="F543" s="163" t="str">
        <f t="shared" si="92"/>
        <v>M</v>
      </c>
      <c r="G543" s="98"/>
      <c r="H543" s="181">
        <f t="shared" si="93"/>
        <v>8.7050999999999998</v>
      </c>
      <c r="I543" s="72">
        <f t="shared" si="94"/>
        <v>7.8634000000000004</v>
      </c>
      <c r="J543" s="165">
        <f t="shared" si="95"/>
        <v>-9.6690445830604987E-2</v>
      </c>
      <c r="K543" s="98"/>
      <c r="L543" s="183">
        <f t="shared" si="96"/>
        <v>34.820399999999999</v>
      </c>
      <c r="M543" s="133">
        <f t="shared" si="97"/>
        <v>31.453600000000002</v>
      </c>
      <c r="N543" s="150">
        <f t="shared" si="98"/>
        <v>-3.3667999999999978</v>
      </c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</row>
    <row r="544" spans="1:25" x14ac:dyDescent="0.25">
      <c r="A544" s="172" t="s">
        <v>646</v>
      </c>
      <c r="B544" s="125" t="str">
        <f t="shared" si="88"/>
        <v>15</v>
      </c>
      <c r="C544" s="61" t="str">
        <f t="shared" si="89"/>
        <v>NORMAL NEWBORN</v>
      </c>
      <c r="D544" s="123">
        <f t="shared" si="90"/>
        <v>6791</v>
      </c>
      <c r="E544" s="118" t="str">
        <f t="shared" si="91"/>
        <v>A</v>
      </c>
      <c r="F544" s="162" t="str">
        <f t="shared" si="92"/>
        <v>A</v>
      </c>
      <c r="G544" s="98"/>
      <c r="H544" s="180">
        <f t="shared" si="93"/>
        <v>0.1822</v>
      </c>
      <c r="I544" s="51">
        <f t="shared" si="94"/>
        <v>0.1817</v>
      </c>
      <c r="J544" s="164">
        <f t="shared" si="95"/>
        <v>-2.7442371020856226E-3</v>
      </c>
      <c r="K544" s="98"/>
      <c r="L544" s="182">
        <f t="shared" si="96"/>
        <v>1237.3202000000001</v>
      </c>
      <c r="M544" s="124">
        <f t="shared" si="97"/>
        <v>1233.9247</v>
      </c>
      <c r="N544" s="149">
        <f t="shared" si="98"/>
        <v>-3.3955000000000837</v>
      </c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</row>
    <row r="545" spans="1:25" x14ac:dyDescent="0.25">
      <c r="A545" s="172" t="s">
        <v>731</v>
      </c>
      <c r="B545" s="125" t="str">
        <f t="shared" si="88"/>
        <v>21</v>
      </c>
      <c r="C545" s="61" t="str">
        <f t="shared" si="89"/>
        <v>COMPLICATIONS OF TREATMENT W MCC</v>
      </c>
      <c r="D545" s="123">
        <f t="shared" si="90"/>
        <v>30</v>
      </c>
      <c r="E545" s="118" t="str">
        <f t="shared" si="91"/>
        <v>A</v>
      </c>
      <c r="F545" s="162" t="str">
        <f t="shared" si="92"/>
        <v>A</v>
      </c>
      <c r="G545" s="98"/>
      <c r="H545" s="180">
        <f t="shared" si="93"/>
        <v>1.5721000000000001</v>
      </c>
      <c r="I545" s="51">
        <f t="shared" si="94"/>
        <v>1.4585999999999999</v>
      </c>
      <c r="J545" s="164">
        <f t="shared" si="95"/>
        <v>-7.2196425163793751E-2</v>
      </c>
      <c r="K545" s="98"/>
      <c r="L545" s="182">
        <f t="shared" si="96"/>
        <v>47.163000000000004</v>
      </c>
      <c r="M545" s="124">
        <f t="shared" si="97"/>
        <v>43.757999999999996</v>
      </c>
      <c r="N545" s="149">
        <f t="shared" si="98"/>
        <v>-3.4050000000000082</v>
      </c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</row>
    <row r="546" spans="1:25" x14ac:dyDescent="0.25">
      <c r="A546" s="173" t="s">
        <v>181</v>
      </c>
      <c r="B546" s="125" t="str">
        <f t="shared" si="88"/>
        <v>08</v>
      </c>
      <c r="C546" s="61" t="str">
        <f t="shared" si="89"/>
        <v>BIOPSIES OF MUSCULOSKELETAL SYSTEM &amp; CONNECTIVE TISSUE W MCC</v>
      </c>
      <c r="D546" s="123">
        <f t="shared" si="90"/>
        <v>17</v>
      </c>
      <c r="E546" s="118" t="str">
        <f t="shared" si="91"/>
        <v>A</v>
      </c>
      <c r="F546" s="162" t="str">
        <f t="shared" si="92"/>
        <v>A</v>
      </c>
      <c r="G546" s="98"/>
      <c r="H546" s="180">
        <f t="shared" si="93"/>
        <v>3.1608000000000001</v>
      </c>
      <c r="I546" s="51">
        <f t="shared" si="94"/>
        <v>2.9605000000000001</v>
      </c>
      <c r="J546" s="164">
        <f t="shared" si="95"/>
        <v>-6.3370032903062493E-2</v>
      </c>
      <c r="K546" s="98"/>
      <c r="L546" s="182">
        <f t="shared" si="96"/>
        <v>53.733600000000003</v>
      </c>
      <c r="M546" s="124">
        <f t="shared" si="97"/>
        <v>50.328500000000005</v>
      </c>
      <c r="N546" s="149">
        <f t="shared" si="98"/>
        <v>-3.4050999999999974</v>
      </c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</row>
    <row r="547" spans="1:25" x14ac:dyDescent="0.25">
      <c r="A547" s="172" t="s">
        <v>431</v>
      </c>
      <c r="B547" s="125" t="str">
        <f t="shared" si="88"/>
        <v>04</v>
      </c>
      <c r="C547" s="61" t="str">
        <f t="shared" si="89"/>
        <v>RESPIRATORY NEOPLASMS W CC</v>
      </c>
      <c r="D547" s="123">
        <f t="shared" si="90"/>
        <v>57</v>
      </c>
      <c r="E547" s="118" t="str">
        <f t="shared" si="91"/>
        <v>A</v>
      </c>
      <c r="F547" s="162" t="str">
        <f t="shared" si="92"/>
        <v>A</v>
      </c>
      <c r="G547" s="98"/>
      <c r="H547" s="180">
        <f t="shared" si="93"/>
        <v>1.2886</v>
      </c>
      <c r="I547" s="51">
        <f t="shared" si="94"/>
        <v>1.2286999999999999</v>
      </c>
      <c r="J547" s="164">
        <f t="shared" si="95"/>
        <v>-4.6484556883439443E-2</v>
      </c>
      <c r="K547" s="98"/>
      <c r="L547" s="182">
        <f t="shared" si="96"/>
        <v>73.450199999999995</v>
      </c>
      <c r="M547" s="124">
        <f t="shared" si="97"/>
        <v>70.035899999999998</v>
      </c>
      <c r="N547" s="149">
        <f t="shared" si="98"/>
        <v>-3.4142999999999972</v>
      </c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</row>
    <row r="548" spans="1:25" x14ac:dyDescent="0.25">
      <c r="A548" s="174" t="s">
        <v>657</v>
      </c>
      <c r="B548" s="131" t="str">
        <f t="shared" si="88"/>
        <v>16</v>
      </c>
      <c r="C548" s="71" t="str">
        <f t="shared" si="89"/>
        <v>RETICULOENDOTHELIAL &amp; IMMUNITY DISORDERS W/O CC/MCC</v>
      </c>
      <c r="D548" s="132">
        <f t="shared" si="90"/>
        <v>30</v>
      </c>
      <c r="E548" s="121" t="str">
        <f t="shared" si="91"/>
        <v>A</v>
      </c>
      <c r="F548" s="163" t="str">
        <f t="shared" si="92"/>
        <v>A</v>
      </c>
      <c r="G548" s="98"/>
      <c r="H548" s="181">
        <f t="shared" si="93"/>
        <v>0.79830000000000001</v>
      </c>
      <c r="I548" s="72">
        <f t="shared" si="94"/>
        <v>0.68420000000000003</v>
      </c>
      <c r="J548" s="165">
        <f t="shared" si="95"/>
        <v>-0.1429287235375172</v>
      </c>
      <c r="K548" s="98"/>
      <c r="L548" s="183">
        <f t="shared" si="96"/>
        <v>23.949000000000002</v>
      </c>
      <c r="M548" s="133">
        <f t="shared" si="97"/>
        <v>20.526</v>
      </c>
      <c r="N548" s="150">
        <f t="shared" si="98"/>
        <v>-3.4230000000000018</v>
      </c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</row>
    <row r="549" spans="1:25" x14ac:dyDescent="0.25">
      <c r="A549" s="179" t="s">
        <v>363</v>
      </c>
      <c r="B549" s="125" t="str">
        <f t="shared" si="88"/>
        <v>09</v>
      </c>
      <c r="C549" s="61" t="str">
        <f t="shared" si="89"/>
        <v>SKIN GRAFT EXC FOR SKIN ULCER OR CELLULITIS W CC</v>
      </c>
      <c r="D549" s="123">
        <f t="shared" si="90"/>
        <v>14</v>
      </c>
      <c r="E549" s="118" t="str">
        <f t="shared" si="91"/>
        <v>A</v>
      </c>
      <c r="F549" s="162" t="str">
        <f t="shared" si="92"/>
        <v>A</v>
      </c>
      <c r="G549" s="98"/>
      <c r="H549" s="180">
        <f t="shared" si="93"/>
        <v>2.5886999999999998</v>
      </c>
      <c r="I549" s="51">
        <f t="shared" si="94"/>
        <v>2.3412000000000002</v>
      </c>
      <c r="J549" s="164">
        <f t="shared" si="95"/>
        <v>-9.5607834047977611E-2</v>
      </c>
      <c r="K549" s="98"/>
      <c r="L549" s="182">
        <f t="shared" si="96"/>
        <v>36.241799999999998</v>
      </c>
      <c r="M549" s="124">
        <f t="shared" si="97"/>
        <v>32.776800000000001</v>
      </c>
      <c r="N549" s="149">
        <f t="shared" si="98"/>
        <v>-3.4649999999999963</v>
      </c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</row>
    <row r="550" spans="1:25" x14ac:dyDescent="0.25">
      <c r="A550" s="172" t="s">
        <v>294</v>
      </c>
      <c r="B550" s="125" t="str">
        <f t="shared" si="88"/>
        <v>11</v>
      </c>
      <c r="C550" s="61" t="str">
        <f t="shared" si="89"/>
        <v>MAJOR BLADDER PROCEDURES W CC</v>
      </c>
      <c r="D550" s="123">
        <f t="shared" si="90"/>
        <v>28</v>
      </c>
      <c r="E550" s="118" t="str">
        <f t="shared" si="91"/>
        <v>A</v>
      </c>
      <c r="F550" s="162" t="str">
        <f t="shared" si="92"/>
        <v>A</v>
      </c>
      <c r="G550" s="98"/>
      <c r="H550" s="180">
        <f t="shared" si="93"/>
        <v>3.2736000000000001</v>
      </c>
      <c r="I550" s="51">
        <f t="shared" si="94"/>
        <v>3.1495000000000002</v>
      </c>
      <c r="J550" s="164">
        <f t="shared" si="95"/>
        <v>-3.7909335288367506E-2</v>
      </c>
      <c r="K550" s="98"/>
      <c r="L550" s="182">
        <f t="shared" si="96"/>
        <v>91.660799999999995</v>
      </c>
      <c r="M550" s="124">
        <f t="shared" si="97"/>
        <v>88.186000000000007</v>
      </c>
      <c r="N550" s="149">
        <f t="shared" si="98"/>
        <v>-3.4747999999999877</v>
      </c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</row>
    <row r="551" spans="1:25" x14ac:dyDescent="0.25">
      <c r="A551" s="173" t="s">
        <v>454</v>
      </c>
      <c r="B551" s="125" t="str">
        <f t="shared" si="88"/>
        <v>04</v>
      </c>
      <c r="C551" s="61" t="str">
        <f t="shared" si="89"/>
        <v>RESPIRATORY SIGNS &amp; SYMPTOMS</v>
      </c>
      <c r="D551" s="123">
        <f t="shared" si="90"/>
        <v>70</v>
      </c>
      <c r="E551" s="118" t="str">
        <f t="shared" si="91"/>
        <v>A</v>
      </c>
      <c r="F551" s="162" t="str">
        <f t="shared" si="92"/>
        <v>A</v>
      </c>
      <c r="G551" s="98"/>
      <c r="H551" s="180">
        <f t="shared" si="93"/>
        <v>0.86380000000000001</v>
      </c>
      <c r="I551" s="51">
        <f t="shared" si="94"/>
        <v>0.81399999999999995</v>
      </c>
      <c r="J551" s="164">
        <f t="shared" si="95"/>
        <v>-5.7652234313498571E-2</v>
      </c>
      <c r="K551" s="98"/>
      <c r="L551" s="182">
        <f t="shared" si="96"/>
        <v>60.466000000000001</v>
      </c>
      <c r="M551" s="124">
        <f t="shared" si="97"/>
        <v>56.98</v>
      </c>
      <c r="N551" s="149">
        <f t="shared" si="98"/>
        <v>-3.4860000000000042</v>
      </c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</row>
    <row r="552" spans="1:25" x14ac:dyDescent="0.25">
      <c r="A552" s="172" t="s">
        <v>665</v>
      </c>
      <c r="B552" s="125" t="str">
        <f t="shared" si="88"/>
        <v>17</v>
      </c>
      <c r="C552" s="61" t="str">
        <f t="shared" si="89"/>
        <v>MYELOPROLIF DISORD OR POORLY DIFF NEOPL W MAJ O.R. PROC W CC</v>
      </c>
      <c r="D552" s="123">
        <f t="shared" si="90"/>
        <v>7</v>
      </c>
      <c r="E552" s="118" t="str">
        <f t="shared" si="91"/>
        <v>M</v>
      </c>
      <c r="F552" s="162" t="str">
        <f t="shared" si="92"/>
        <v>M</v>
      </c>
      <c r="G552" s="98"/>
      <c r="H552" s="180">
        <f t="shared" si="93"/>
        <v>3.7250999999999999</v>
      </c>
      <c r="I552" s="51">
        <f t="shared" si="94"/>
        <v>3.2256999999999998</v>
      </c>
      <c r="J552" s="164">
        <f t="shared" si="95"/>
        <v>-0.13406351507342087</v>
      </c>
      <c r="K552" s="98"/>
      <c r="L552" s="182">
        <f t="shared" si="96"/>
        <v>26.075699999999998</v>
      </c>
      <c r="M552" s="124">
        <f t="shared" si="97"/>
        <v>22.579899999999999</v>
      </c>
      <c r="N552" s="149">
        <f t="shared" si="98"/>
        <v>-3.4957999999999991</v>
      </c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</row>
    <row r="553" spans="1:25" x14ac:dyDescent="0.25">
      <c r="A553" s="174" t="s">
        <v>348</v>
      </c>
      <c r="B553" s="131" t="str">
        <f t="shared" si="88"/>
        <v>13</v>
      </c>
      <c r="C553" s="71" t="str">
        <f t="shared" si="89"/>
        <v>UTERINE &amp; ADNEXA PROC FOR OVARIAN OR ADNEXAL MALIGNANCY W MCC</v>
      </c>
      <c r="D553" s="132">
        <f t="shared" si="90"/>
        <v>4</v>
      </c>
      <c r="E553" s="121" t="str">
        <f t="shared" si="91"/>
        <v>M</v>
      </c>
      <c r="F553" s="163" t="str">
        <f t="shared" si="92"/>
        <v>M</v>
      </c>
      <c r="G553" s="98"/>
      <c r="H553" s="181">
        <f t="shared" si="93"/>
        <v>6.1839000000000004</v>
      </c>
      <c r="I553" s="72">
        <f t="shared" si="94"/>
        <v>5.2949999999999999</v>
      </c>
      <c r="J553" s="165">
        <f t="shared" si="95"/>
        <v>-0.14374423907243009</v>
      </c>
      <c r="K553" s="98"/>
      <c r="L553" s="183">
        <f t="shared" si="96"/>
        <v>24.735600000000002</v>
      </c>
      <c r="M553" s="133">
        <f t="shared" si="97"/>
        <v>21.18</v>
      </c>
      <c r="N553" s="150">
        <f t="shared" si="98"/>
        <v>-3.5556000000000019</v>
      </c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</row>
    <row r="554" spans="1:25" x14ac:dyDescent="0.25">
      <c r="A554" s="172" t="s">
        <v>468</v>
      </c>
      <c r="B554" s="125" t="str">
        <f t="shared" si="88"/>
        <v>05</v>
      </c>
      <c r="C554" s="61" t="str">
        <f t="shared" si="89"/>
        <v>CARDIAC DEFIB IMPLANT W CARDIAC CATH W/O AMI/HF/SHOCK W MCC</v>
      </c>
      <c r="D554" s="123">
        <f t="shared" si="90"/>
        <v>4</v>
      </c>
      <c r="E554" s="118" t="str">
        <f t="shared" si="91"/>
        <v>M</v>
      </c>
      <c r="F554" s="162" t="str">
        <f t="shared" si="92"/>
        <v>M</v>
      </c>
      <c r="G554" s="98"/>
      <c r="H554" s="180">
        <f t="shared" si="93"/>
        <v>11.564500000000001</v>
      </c>
      <c r="I554" s="51">
        <f t="shared" si="94"/>
        <v>10.636200000000001</v>
      </c>
      <c r="J554" s="164">
        <f t="shared" si="95"/>
        <v>-8.0271520601841853E-2</v>
      </c>
      <c r="K554" s="98"/>
      <c r="L554" s="182">
        <f t="shared" si="96"/>
        <v>46.258000000000003</v>
      </c>
      <c r="M554" s="124">
        <f t="shared" si="97"/>
        <v>42.544800000000002</v>
      </c>
      <c r="N554" s="149">
        <f t="shared" si="98"/>
        <v>-3.7132000000000005</v>
      </c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</row>
    <row r="555" spans="1:25" x14ac:dyDescent="0.25">
      <c r="A555" s="173" t="s">
        <v>116</v>
      </c>
      <c r="B555" s="125" t="str">
        <f t="shared" si="88"/>
        <v>07</v>
      </c>
      <c r="C555" s="61" t="str">
        <f t="shared" si="89"/>
        <v>CHOLECYSTECTOMY EXCEPT BY LAPAROSCOPE W/O C.D.E. W CC</v>
      </c>
      <c r="D555" s="123">
        <f t="shared" si="90"/>
        <v>30</v>
      </c>
      <c r="E555" s="118" t="str">
        <f t="shared" si="91"/>
        <v>A</v>
      </c>
      <c r="F555" s="162" t="str">
        <f t="shared" si="92"/>
        <v>A</v>
      </c>
      <c r="G555" s="98"/>
      <c r="H555" s="180">
        <f t="shared" si="93"/>
        <v>1.9679</v>
      </c>
      <c r="I555" s="51">
        <f t="shared" si="94"/>
        <v>1.8432999999999999</v>
      </c>
      <c r="J555" s="164">
        <f t="shared" si="95"/>
        <v>-6.3316225417958255E-2</v>
      </c>
      <c r="K555" s="98"/>
      <c r="L555" s="182">
        <f t="shared" si="96"/>
        <v>59.036999999999999</v>
      </c>
      <c r="M555" s="124">
        <f t="shared" si="97"/>
        <v>55.298999999999999</v>
      </c>
      <c r="N555" s="149">
        <f t="shared" si="98"/>
        <v>-3.7379999999999995</v>
      </c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</row>
    <row r="556" spans="1:25" x14ac:dyDescent="0.25">
      <c r="A556" s="172" t="s">
        <v>818</v>
      </c>
      <c r="B556" s="125" t="str">
        <f t="shared" si="88"/>
        <v>08</v>
      </c>
      <c r="C556" s="61" t="str">
        <f t="shared" si="89"/>
        <v>CONNECTIVE TISSUE DISORDERS W CC</v>
      </c>
      <c r="D556" s="123">
        <f t="shared" si="90"/>
        <v>14</v>
      </c>
      <c r="E556" s="118" t="str">
        <f t="shared" si="91"/>
        <v>A</v>
      </c>
      <c r="F556" s="162" t="str">
        <f t="shared" si="92"/>
        <v>A</v>
      </c>
      <c r="G556" s="98"/>
      <c r="H556" s="180">
        <f t="shared" si="93"/>
        <v>1.2562</v>
      </c>
      <c r="I556" s="51">
        <f t="shared" si="94"/>
        <v>0.98819999999999997</v>
      </c>
      <c r="J556" s="164">
        <f t="shared" si="95"/>
        <v>-0.21334182455023087</v>
      </c>
      <c r="K556" s="98"/>
      <c r="L556" s="182">
        <f t="shared" si="96"/>
        <v>17.5868</v>
      </c>
      <c r="M556" s="124">
        <f t="shared" si="97"/>
        <v>13.8348</v>
      </c>
      <c r="N556" s="149">
        <f t="shared" si="98"/>
        <v>-3.7520000000000007</v>
      </c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</row>
    <row r="557" spans="1:25" x14ac:dyDescent="0.25">
      <c r="A557" s="172" t="s">
        <v>680</v>
      </c>
      <c r="B557" s="125" t="str">
        <f t="shared" si="88"/>
        <v>17</v>
      </c>
      <c r="C557" s="61" t="str">
        <f t="shared" si="89"/>
        <v>OTHER MYELOPROLIF DIS OR POORLY DIFF NEOPL DIAG W/O CC/MCC</v>
      </c>
      <c r="D557" s="123">
        <f t="shared" si="90"/>
        <v>4</v>
      </c>
      <c r="E557" s="118" t="str">
        <f t="shared" si="91"/>
        <v>M</v>
      </c>
      <c r="F557" s="162" t="str">
        <f t="shared" si="92"/>
        <v>A</v>
      </c>
      <c r="G557" s="98"/>
      <c r="H557" s="180">
        <f t="shared" si="93"/>
        <v>1.421</v>
      </c>
      <c r="I557" s="51">
        <f t="shared" si="94"/>
        <v>0.47399999999999998</v>
      </c>
      <c r="J557" s="164">
        <f t="shared" si="95"/>
        <v>-0.66643209007741033</v>
      </c>
      <c r="K557" s="98"/>
      <c r="L557" s="182">
        <f t="shared" si="96"/>
        <v>5.6840000000000002</v>
      </c>
      <c r="M557" s="124">
        <f t="shared" si="97"/>
        <v>1.8959999999999999</v>
      </c>
      <c r="N557" s="149">
        <f t="shared" si="98"/>
        <v>-3.7880000000000003</v>
      </c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</row>
    <row r="558" spans="1:25" x14ac:dyDescent="0.25">
      <c r="A558" s="174" t="s">
        <v>309</v>
      </c>
      <c r="B558" s="131" t="str">
        <f t="shared" si="88"/>
        <v>01</v>
      </c>
      <c r="C558" s="71" t="str">
        <f t="shared" si="89"/>
        <v>VENTRICULAR SHUNT PROCEDURES W MCC</v>
      </c>
      <c r="D558" s="132">
        <f t="shared" si="90"/>
        <v>9</v>
      </c>
      <c r="E558" s="121" t="str">
        <f t="shared" si="91"/>
        <v>M</v>
      </c>
      <c r="F558" s="163" t="str">
        <f t="shared" si="92"/>
        <v>M</v>
      </c>
      <c r="G558" s="98"/>
      <c r="H558" s="181">
        <f t="shared" si="93"/>
        <v>6.4146999999999998</v>
      </c>
      <c r="I558" s="72">
        <f t="shared" si="94"/>
        <v>5.9922000000000004</v>
      </c>
      <c r="J558" s="165">
        <f t="shared" si="95"/>
        <v>-6.5864342837544929E-2</v>
      </c>
      <c r="K558" s="98"/>
      <c r="L558" s="183">
        <f t="shared" si="96"/>
        <v>57.732299999999995</v>
      </c>
      <c r="M558" s="133">
        <f t="shared" si="97"/>
        <v>53.9298</v>
      </c>
      <c r="N558" s="150">
        <f t="shared" si="98"/>
        <v>-3.8024999999999949</v>
      </c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</row>
    <row r="559" spans="1:25" x14ac:dyDescent="0.25">
      <c r="A559" s="172" t="s">
        <v>662</v>
      </c>
      <c r="B559" s="125" t="str">
        <f t="shared" si="88"/>
        <v>17</v>
      </c>
      <c r="C559" s="61" t="str">
        <f t="shared" si="89"/>
        <v>LYMPHOMA &amp; NON-ACUTE LEUKEMIA W OTHER PROC W CC</v>
      </c>
      <c r="D559" s="123">
        <f t="shared" si="90"/>
        <v>17</v>
      </c>
      <c r="E559" s="118" t="str">
        <f t="shared" si="91"/>
        <v>M</v>
      </c>
      <c r="F559" s="162" t="str">
        <f t="shared" si="92"/>
        <v>A</v>
      </c>
      <c r="G559" s="98"/>
      <c r="H559" s="180">
        <f t="shared" si="93"/>
        <v>3.4415</v>
      </c>
      <c r="I559" s="51">
        <f t="shared" si="94"/>
        <v>3.2170000000000001</v>
      </c>
      <c r="J559" s="164">
        <f t="shared" si="95"/>
        <v>-6.5233183204997797E-2</v>
      </c>
      <c r="K559" s="98"/>
      <c r="L559" s="182">
        <f t="shared" si="96"/>
        <v>58.505499999999998</v>
      </c>
      <c r="M559" s="124">
        <f t="shared" si="97"/>
        <v>54.689</v>
      </c>
      <c r="N559" s="149">
        <f t="shared" si="98"/>
        <v>-3.8164999999999978</v>
      </c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</row>
    <row r="560" spans="1:25" x14ac:dyDescent="0.25">
      <c r="A560" s="172" t="s">
        <v>383</v>
      </c>
      <c r="B560" s="125" t="str">
        <f t="shared" si="88"/>
        <v>02</v>
      </c>
      <c r="C560" s="61" t="str">
        <f t="shared" si="89"/>
        <v>INTRAOCULAR PROCEDURES W CC/MCC</v>
      </c>
      <c r="D560" s="123">
        <f t="shared" si="90"/>
        <v>5</v>
      </c>
      <c r="E560" s="118" t="str">
        <f t="shared" si="91"/>
        <v>A</v>
      </c>
      <c r="F560" s="162" t="str">
        <f t="shared" si="92"/>
        <v>MO</v>
      </c>
      <c r="G560" s="98"/>
      <c r="H560" s="180">
        <f t="shared" si="93"/>
        <v>2.0415000000000001</v>
      </c>
      <c r="I560" s="51">
        <f t="shared" si="94"/>
        <v>1.2629999999999999</v>
      </c>
      <c r="J560" s="164">
        <f t="shared" si="95"/>
        <v>-0.38133725202057317</v>
      </c>
      <c r="K560" s="98"/>
      <c r="L560" s="182">
        <f t="shared" si="96"/>
        <v>10.2075</v>
      </c>
      <c r="M560" s="124">
        <f t="shared" si="97"/>
        <v>6.3149999999999995</v>
      </c>
      <c r="N560" s="149">
        <f t="shared" si="98"/>
        <v>-3.8925000000000001</v>
      </c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</row>
    <row r="561" spans="1:25" x14ac:dyDescent="0.25">
      <c r="A561" s="172" t="s">
        <v>368</v>
      </c>
      <c r="B561" s="125" t="str">
        <f t="shared" si="88"/>
        <v>01</v>
      </c>
      <c r="C561" s="61" t="str">
        <f t="shared" si="89"/>
        <v>OTHER DISORDERS OF NERVOUS SYSTEM W/O CC/MCC</v>
      </c>
      <c r="D561" s="123">
        <f t="shared" si="90"/>
        <v>62</v>
      </c>
      <c r="E561" s="118" t="str">
        <f t="shared" si="91"/>
        <v>A</v>
      </c>
      <c r="F561" s="162" t="str">
        <f t="shared" si="92"/>
        <v>A</v>
      </c>
      <c r="G561" s="98"/>
      <c r="H561" s="180">
        <f t="shared" si="93"/>
        <v>0.79830000000000001</v>
      </c>
      <c r="I561" s="51">
        <f t="shared" si="94"/>
        <v>0.73529999999999995</v>
      </c>
      <c r="J561" s="164">
        <f t="shared" si="95"/>
        <v>-7.8917700112739644E-2</v>
      </c>
      <c r="K561" s="98"/>
      <c r="L561" s="182">
        <f t="shared" si="96"/>
        <v>49.494599999999998</v>
      </c>
      <c r="M561" s="124">
        <f t="shared" si="97"/>
        <v>45.5886</v>
      </c>
      <c r="N561" s="149">
        <f t="shared" si="98"/>
        <v>-3.9059999999999988</v>
      </c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</row>
    <row r="562" spans="1:25" x14ac:dyDescent="0.25">
      <c r="A562" s="172" t="s">
        <v>90</v>
      </c>
      <c r="B562" s="125" t="str">
        <f t="shared" si="88"/>
        <v>06</v>
      </c>
      <c r="C562" s="61" t="str">
        <f t="shared" si="89"/>
        <v>UNCOMPLICATED PEPTIC ULCER W/O MCC</v>
      </c>
      <c r="D562" s="123">
        <f t="shared" si="90"/>
        <v>34</v>
      </c>
      <c r="E562" s="118" t="str">
        <f t="shared" si="91"/>
        <v>A</v>
      </c>
      <c r="F562" s="162" t="str">
        <f t="shared" si="92"/>
        <v>A</v>
      </c>
      <c r="G562" s="98"/>
      <c r="H562" s="180">
        <f t="shared" si="93"/>
        <v>0.99139999999999995</v>
      </c>
      <c r="I562" s="51">
        <f t="shared" si="94"/>
        <v>0.87649999999999995</v>
      </c>
      <c r="J562" s="164">
        <f t="shared" si="95"/>
        <v>-0.11589671172079888</v>
      </c>
      <c r="K562" s="98"/>
      <c r="L562" s="182">
        <f t="shared" si="96"/>
        <v>33.707599999999999</v>
      </c>
      <c r="M562" s="124">
        <f t="shared" si="97"/>
        <v>29.800999999999998</v>
      </c>
      <c r="N562" s="149">
        <f t="shared" si="98"/>
        <v>-3.906600000000001</v>
      </c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</row>
    <row r="563" spans="1:25" x14ac:dyDescent="0.25">
      <c r="A563" s="175" t="s">
        <v>221</v>
      </c>
      <c r="B563" s="131" t="str">
        <f t="shared" si="88"/>
        <v>01</v>
      </c>
      <c r="C563" s="71" t="str">
        <f t="shared" si="89"/>
        <v>ISCHEMIC STROKE, PRECEREBRAL OCCLUSION OR TRANSIENT ISCHEMIA W THROMBOLYTIC AGENT W MCC</v>
      </c>
      <c r="D563" s="132">
        <f t="shared" si="90"/>
        <v>5</v>
      </c>
      <c r="E563" s="121" t="str">
        <f t="shared" si="91"/>
        <v>M</v>
      </c>
      <c r="F563" s="163" t="str">
        <f t="shared" si="92"/>
        <v>AT</v>
      </c>
      <c r="G563" s="98"/>
      <c r="H563" s="181">
        <f t="shared" si="93"/>
        <v>4.4077000000000002</v>
      </c>
      <c r="I563" s="72">
        <f t="shared" si="94"/>
        <v>3.6242999999999999</v>
      </c>
      <c r="J563" s="165">
        <f t="shared" si="95"/>
        <v>-0.1777344193116592</v>
      </c>
      <c r="K563" s="98"/>
      <c r="L563" s="183">
        <f t="shared" si="96"/>
        <v>22.038499999999999</v>
      </c>
      <c r="M563" s="133">
        <f t="shared" si="97"/>
        <v>18.121499999999997</v>
      </c>
      <c r="N563" s="150">
        <f t="shared" si="98"/>
        <v>-3.9170000000000016</v>
      </c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</row>
    <row r="564" spans="1:25" x14ac:dyDescent="0.25">
      <c r="A564" s="172" t="s">
        <v>827</v>
      </c>
      <c r="B564" s="125" t="str">
        <f t="shared" si="88"/>
        <v>08</v>
      </c>
      <c r="C564" s="61" t="str">
        <f t="shared" si="89"/>
        <v>SIGNS &amp; SYMPTOMS OF MUSCULOSKELETAL SYSTEM &amp; CONN TISSUE W MCC</v>
      </c>
      <c r="D564" s="123">
        <f t="shared" si="90"/>
        <v>13</v>
      </c>
      <c r="E564" s="118" t="str">
        <f t="shared" si="91"/>
        <v>M</v>
      </c>
      <c r="F564" s="162" t="str">
        <f t="shared" si="92"/>
        <v>A</v>
      </c>
      <c r="G564" s="98"/>
      <c r="H564" s="180">
        <f t="shared" si="93"/>
        <v>1.4268000000000001</v>
      </c>
      <c r="I564" s="51">
        <f t="shared" si="94"/>
        <v>1.1212</v>
      </c>
      <c r="J564" s="164">
        <f t="shared" si="95"/>
        <v>-0.21418559013176344</v>
      </c>
      <c r="K564" s="98"/>
      <c r="L564" s="182">
        <f t="shared" si="96"/>
        <v>18.548400000000001</v>
      </c>
      <c r="M564" s="124">
        <f t="shared" si="97"/>
        <v>14.5756</v>
      </c>
      <c r="N564" s="149">
        <f t="shared" si="98"/>
        <v>-3.9728000000000012</v>
      </c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</row>
    <row r="565" spans="1:25" x14ac:dyDescent="0.25">
      <c r="A565" s="172" t="s">
        <v>698</v>
      </c>
      <c r="B565" s="125" t="str">
        <f t="shared" si="88"/>
        <v>18</v>
      </c>
      <c r="C565" s="61" t="str">
        <f t="shared" si="89"/>
        <v>OTHER INFECTIOUS &amp; PARASITIC DISEASES DIAGNOSES W/O CC/MCC</v>
      </c>
      <c r="D565" s="123">
        <f t="shared" si="90"/>
        <v>12</v>
      </c>
      <c r="E565" s="118" t="str">
        <f t="shared" si="91"/>
        <v>M</v>
      </c>
      <c r="F565" s="162" t="str">
        <f t="shared" si="92"/>
        <v>A</v>
      </c>
      <c r="G565" s="98"/>
      <c r="H565" s="180">
        <f t="shared" si="93"/>
        <v>1.2422</v>
      </c>
      <c r="I565" s="51">
        <f t="shared" si="94"/>
        <v>0.90600000000000003</v>
      </c>
      <c r="J565" s="164">
        <f t="shared" si="95"/>
        <v>-0.27064884881661566</v>
      </c>
      <c r="K565" s="98"/>
      <c r="L565" s="182">
        <f t="shared" si="96"/>
        <v>14.9064</v>
      </c>
      <c r="M565" s="124">
        <f t="shared" si="97"/>
        <v>10.872</v>
      </c>
      <c r="N565" s="149">
        <f t="shared" si="98"/>
        <v>-4.0343999999999998</v>
      </c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</row>
    <row r="566" spans="1:25" x14ac:dyDescent="0.25">
      <c r="A566" s="172" t="s">
        <v>98</v>
      </c>
      <c r="B566" s="125" t="str">
        <f t="shared" si="88"/>
        <v>06</v>
      </c>
      <c r="C566" s="61" t="str">
        <f t="shared" si="89"/>
        <v>G.I. OBSTRUCTION W/O CC/MCC</v>
      </c>
      <c r="D566" s="123">
        <f t="shared" si="90"/>
        <v>223</v>
      </c>
      <c r="E566" s="118" t="str">
        <f t="shared" si="91"/>
        <v>A</v>
      </c>
      <c r="F566" s="162" t="str">
        <f t="shared" si="92"/>
        <v>A</v>
      </c>
      <c r="G566" s="98"/>
      <c r="H566" s="180">
        <f t="shared" si="93"/>
        <v>0.66830000000000001</v>
      </c>
      <c r="I566" s="51">
        <f t="shared" si="94"/>
        <v>0.64910000000000001</v>
      </c>
      <c r="J566" s="164">
        <f t="shared" si="95"/>
        <v>-2.8729612449498721E-2</v>
      </c>
      <c r="K566" s="98"/>
      <c r="L566" s="182">
        <f t="shared" si="96"/>
        <v>149.0309</v>
      </c>
      <c r="M566" s="124">
        <f t="shared" si="97"/>
        <v>144.74930000000001</v>
      </c>
      <c r="N566" s="149">
        <f t="shared" si="98"/>
        <v>-4.2815999999999974</v>
      </c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</row>
    <row r="567" spans="1:25" x14ac:dyDescent="0.25">
      <c r="A567" s="179" t="s">
        <v>766</v>
      </c>
      <c r="B567" s="125" t="str">
        <f t="shared" ref="B567:B630" si="99">VLOOKUP($A567, Data_Tab, 2, FALSE)</f>
        <v>25</v>
      </c>
      <c r="C567" s="61" t="str">
        <f t="shared" ref="C567:C630" si="100">VLOOKUP($A567, DRG_Tab, 2, FALSE)</f>
        <v>HIV W MAJOR RELATED CONDITION W CC</v>
      </c>
      <c r="D567" s="123">
        <f t="shared" ref="D567:D630" si="101">VLOOKUP($A567, DRG_Tab, 9, FALSE)</f>
        <v>16</v>
      </c>
      <c r="E567" s="118" t="str">
        <f t="shared" ref="E567:E630" si="102">IFERROR(VLOOKUP($A567, Previous_Update, 5, FALSE),"")</f>
        <v>A</v>
      </c>
      <c r="F567" s="162" t="str">
        <f t="shared" ref="F567:F630" si="103">VLOOKUP($A567, DRG_Tab, 18, FALSE)</f>
        <v>AP</v>
      </c>
      <c r="G567" s="98"/>
      <c r="H567" s="180">
        <f t="shared" ref="H567:H630" si="104">IFERROR(VLOOKUP($A567, Previous_Update, 4, FALSE),"")</f>
        <v>1.6021000000000001</v>
      </c>
      <c r="I567" s="51">
        <f t="shared" ref="I567:I630" si="105">VLOOKUP($A567, DRG_Tab, 22, FALSE)</f>
        <v>1.3325</v>
      </c>
      <c r="J567" s="164">
        <f t="shared" ref="J567:J630" si="106">(I567 - H567) / H567</f>
        <v>-0.16827913363710134</v>
      </c>
      <c r="K567" s="98"/>
      <c r="L567" s="182">
        <f t="shared" ref="L567:L630" si="107">$D567 * H567</f>
        <v>25.633600000000001</v>
      </c>
      <c r="M567" s="124">
        <f t="shared" ref="M567:M630" si="108">$D567 * I567</f>
        <v>21.32</v>
      </c>
      <c r="N567" s="149">
        <f t="shared" ref="N567:N630" si="109">M567 - L567</f>
        <v>-4.313600000000001</v>
      </c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</row>
    <row r="568" spans="1:25" x14ac:dyDescent="0.25">
      <c r="A568" s="174" t="s">
        <v>469</v>
      </c>
      <c r="B568" s="131" t="str">
        <f t="shared" si="99"/>
        <v>05</v>
      </c>
      <c r="C568" s="71" t="str">
        <f t="shared" si="100"/>
        <v>CARDIAC DEFIB IMPLANT W CARDIAC CATH W/O AMI/HF/SHOCK W/O MCC</v>
      </c>
      <c r="D568" s="132">
        <f t="shared" si="101"/>
        <v>6</v>
      </c>
      <c r="E568" s="121" t="str">
        <f t="shared" si="102"/>
        <v>M</v>
      </c>
      <c r="F568" s="163" t="str">
        <f t="shared" si="103"/>
        <v>M</v>
      </c>
      <c r="G568" s="98"/>
      <c r="H568" s="181">
        <f t="shared" si="104"/>
        <v>8.9185999999999996</v>
      </c>
      <c r="I568" s="72">
        <f t="shared" si="105"/>
        <v>8.1934000000000005</v>
      </c>
      <c r="J568" s="165">
        <f t="shared" si="106"/>
        <v>-8.131321059359084E-2</v>
      </c>
      <c r="K568" s="98"/>
      <c r="L568" s="183">
        <f t="shared" si="107"/>
        <v>53.511600000000001</v>
      </c>
      <c r="M568" s="133">
        <f t="shared" si="108"/>
        <v>49.160400000000003</v>
      </c>
      <c r="N568" s="150">
        <f t="shared" si="109"/>
        <v>-4.3511999999999986</v>
      </c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</row>
    <row r="569" spans="1:25" x14ac:dyDescent="0.25">
      <c r="A569" s="172" t="s">
        <v>473</v>
      </c>
      <c r="B569" s="125" t="str">
        <f t="shared" si="99"/>
        <v>05</v>
      </c>
      <c r="C569" s="61" t="str">
        <f t="shared" si="100"/>
        <v>OTHER CARDIOTHORACIC PROCEDURES W/O MCC</v>
      </c>
      <c r="D569" s="123">
        <f t="shared" si="101"/>
        <v>36</v>
      </c>
      <c r="E569" s="118" t="str">
        <f t="shared" si="102"/>
        <v>A</v>
      </c>
      <c r="F569" s="162" t="str">
        <f t="shared" si="103"/>
        <v>A</v>
      </c>
      <c r="G569" s="98"/>
      <c r="H569" s="180">
        <f t="shared" si="104"/>
        <v>4.4989999999999997</v>
      </c>
      <c r="I569" s="51">
        <f t="shared" si="105"/>
        <v>4.3765000000000001</v>
      </c>
      <c r="J569" s="164">
        <f t="shared" si="106"/>
        <v>-2.7228272949544257E-2</v>
      </c>
      <c r="K569" s="98"/>
      <c r="L569" s="182">
        <f t="shared" si="107"/>
        <v>161.964</v>
      </c>
      <c r="M569" s="124">
        <f t="shared" si="108"/>
        <v>157.554</v>
      </c>
      <c r="N569" s="149">
        <f t="shared" si="109"/>
        <v>-4.4099999999999966</v>
      </c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</row>
    <row r="570" spans="1:25" x14ac:dyDescent="0.25">
      <c r="A570" s="172" t="s">
        <v>856</v>
      </c>
      <c r="B570" s="125" t="str">
        <f t="shared" si="99"/>
        <v>06</v>
      </c>
      <c r="C570" s="61" t="str">
        <f t="shared" si="100"/>
        <v>APPENDECTOMY W COMPLICATED PRINCIPAL DIAG W CC</v>
      </c>
      <c r="D570" s="123">
        <f t="shared" si="101"/>
        <v>44</v>
      </c>
      <c r="E570" s="118" t="str">
        <f t="shared" si="102"/>
        <v>A</v>
      </c>
      <c r="F570" s="162" t="str">
        <f t="shared" si="103"/>
        <v>A</v>
      </c>
      <c r="G570" s="98"/>
      <c r="H570" s="180">
        <f t="shared" si="104"/>
        <v>1.8159000000000001</v>
      </c>
      <c r="I570" s="51">
        <f t="shared" si="105"/>
        <v>1.7141</v>
      </c>
      <c r="J570" s="164">
        <f t="shared" si="106"/>
        <v>-5.6060355746461871E-2</v>
      </c>
      <c r="K570" s="98"/>
      <c r="L570" s="182">
        <f t="shared" si="107"/>
        <v>79.899600000000007</v>
      </c>
      <c r="M570" s="124">
        <f t="shared" si="108"/>
        <v>75.420400000000001</v>
      </c>
      <c r="N570" s="149">
        <f t="shared" si="109"/>
        <v>-4.4792000000000058</v>
      </c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</row>
    <row r="571" spans="1:25" x14ac:dyDescent="0.25">
      <c r="A571" s="173" t="s">
        <v>719</v>
      </c>
      <c r="B571" s="125" t="str">
        <f t="shared" si="99"/>
        <v>21</v>
      </c>
      <c r="C571" s="61" t="str">
        <f t="shared" si="100"/>
        <v>SKIN GRAFTS FOR INJURIES W CC/MCC</v>
      </c>
      <c r="D571" s="123">
        <f t="shared" si="101"/>
        <v>9</v>
      </c>
      <c r="E571" s="118" t="str">
        <f t="shared" si="102"/>
        <v>M</v>
      </c>
      <c r="F571" s="162" t="str">
        <f t="shared" si="103"/>
        <v>M</v>
      </c>
      <c r="G571" s="98"/>
      <c r="H571" s="180">
        <f t="shared" si="104"/>
        <v>5.12</v>
      </c>
      <c r="I571" s="51">
        <f t="shared" si="105"/>
        <v>4.6214000000000004</v>
      </c>
      <c r="J571" s="164">
        <f t="shared" si="106"/>
        <v>-9.7382812499999943E-2</v>
      </c>
      <c r="K571" s="98"/>
      <c r="L571" s="182">
        <f t="shared" si="107"/>
        <v>46.08</v>
      </c>
      <c r="M571" s="124">
        <f t="shared" si="108"/>
        <v>41.592600000000004</v>
      </c>
      <c r="N571" s="149">
        <f t="shared" si="109"/>
        <v>-4.4873999999999938</v>
      </c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</row>
    <row r="572" spans="1:25" x14ac:dyDescent="0.25">
      <c r="A572" s="172" t="s">
        <v>278</v>
      </c>
      <c r="B572" s="125" t="str">
        <f t="shared" si="99"/>
        <v>10</v>
      </c>
      <c r="C572" s="61" t="str">
        <f t="shared" si="100"/>
        <v>THYROID, PARATHYROID &amp; THYROGLOSSAL PROCEDURES W CC</v>
      </c>
      <c r="D572" s="123">
        <f t="shared" si="101"/>
        <v>29</v>
      </c>
      <c r="E572" s="118" t="str">
        <f t="shared" si="102"/>
        <v>A</v>
      </c>
      <c r="F572" s="162" t="str">
        <f t="shared" si="103"/>
        <v>A</v>
      </c>
      <c r="G572" s="98"/>
      <c r="H572" s="180">
        <f t="shared" si="104"/>
        <v>1.643</v>
      </c>
      <c r="I572" s="51">
        <f t="shared" si="105"/>
        <v>1.4843</v>
      </c>
      <c r="J572" s="164">
        <f t="shared" si="106"/>
        <v>-9.6591600730371305E-2</v>
      </c>
      <c r="K572" s="98"/>
      <c r="L572" s="182">
        <f t="shared" si="107"/>
        <v>47.646999999999998</v>
      </c>
      <c r="M572" s="124">
        <f t="shared" si="108"/>
        <v>43.044699999999999</v>
      </c>
      <c r="N572" s="149">
        <f t="shared" si="109"/>
        <v>-4.6022999999999996</v>
      </c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</row>
    <row r="573" spans="1:25" x14ac:dyDescent="0.25">
      <c r="A573" s="174" t="s">
        <v>656</v>
      </c>
      <c r="B573" s="131" t="str">
        <f t="shared" si="99"/>
        <v>16</v>
      </c>
      <c r="C573" s="71" t="str">
        <f t="shared" si="100"/>
        <v>RETICULOENDOTHELIAL &amp; IMMUNITY DISORDERS W CC</v>
      </c>
      <c r="D573" s="132">
        <f t="shared" si="101"/>
        <v>30</v>
      </c>
      <c r="E573" s="121" t="str">
        <f t="shared" si="102"/>
        <v>A</v>
      </c>
      <c r="F573" s="163" t="str">
        <f t="shared" si="103"/>
        <v>A</v>
      </c>
      <c r="G573" s="98"/>
      <c r="H573" s="181">
        <f t="shared" si="104"/>
        <v>1.177</v>
      </c>
      <c r="I573" s="72">
        <f t="shared" si="105"/>
        <v>1.0234000000000001</v>
      </c>
      <c r="J573" s="165">
        <f t="shared" si="106"/>
        <v>-0.13050127442650802</v>
      </c>
      <c r="K573" s="98"/>
      <c r="L573" s="183">
        <f t="shared" si="107"/>
        <v>35.31</v>
      </c>
      <c r="M573" s="133">
        <f t="shared" si="108"/>
        <v>30.702000000000002</v>
      </c>
      <c r="N573" s="150">
        <f t="shared" si="109"/>
        <v>-4.6080000000000005</v>
      </c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</row>
    <row r="574" spans="1:25" x14ac:dyDescent="0.25">
      <c r="A574" s="172" t="s">
        <v>745</v>
      </c>
      <c r="B574" s="125" t="str">
        <f t="shared" si="99"/>
        <v>23</v>
      </c>
      <c r="C574" s="61" t="str">
        <f t="shared" si="100"/>
        <v>O.R. PROC W DIAGNOSES OF OTHER CONTACT W HEALTH SERVICES W MCC</v>
      </c>
      <c r="D574" s="123">
        <f t="shared" si="101"/>
        <v>6</v>
      </c>
      <c r="E574" s="118" t="str">
        <f t="shared" si="102"/>
        <v>M</v>
      </c>
      <c r="F574" s="162" t="str">
        <f t="shared" si="103"/>
        <v>M</v>
      </c>
      <c r="G574" s="98"/>
      <c r="H574" s="180">
        <f t="shared" si="104"/>
        <v>5.4831000000000003</v>
      </c>
      <c r="I574" s="51">
        <f t="shared" si="105"/>
        <v>4.6969000000000003</v>
      </c>
      <c r="J574" s="164">
        <f t="shared" si="106"/>
        <v>-0.1433860407433751</v>
      </c>
      <c r="K574" s="98"/>
      <c r="L574" s="182">
        <f t="shared" si="107"/>
        <v>32.898600000000002</v>
      </c>
      <c r="M574" s="124">
        <f t="shared" si="108"/>
        <v>28.181400000000004</v>
      </c>
      <c r="N574" s="149">
        <f t="shared" si="109"/>
        <v>-4.7171999999999983</v>
      </c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</row>
    <row r="575" spans="1:25" x14ac:dyDescent="0.25">
      <c r="A575" s="172" t="s">
        <v>694</v>
      </c>
      <c r="B575" s="125" t="str">
        <f t="shared" si="99"/>
        <v>18</v>
      </c>
      <c r="C575" s="61" t="str">
        <f t="shared" si="100"/>
        <v>VIRAL ILLNESS W MCC</v>
      </c>
      <c r="D575" s="123">
        <f t="shared" si="101"/>
        <v>24</v>
      </c>
      <c r="E575" s="118" t="str">
        <f t="shared" si="102"/>
        <v>A</v>
      </c>
      <c r="F575" s="162" t="str">
        <f t="shared" si="103"/>
        <v>A</v>
      </c>
      <c r="G575" s="98"/>
      <c r="H575" s="180">
        <f t="shared" si="104"/>
        <v>1.1612</v>
      </c>
      <c r="I575" s="51">
        <f t="shared" si="105"/>
        <v>0.9637</v>
      </c>
      <c r="J575" s="164">
        <f t="shared" si="106"/>
        <v>-0.17008267309679642</v>
      </c>
      <c r="K575" s="98"/>
      <c r="L575" s="182">
        <f t="shared" si="107"/>
        <v>27.8688</v>
      </c>
      <c r="M575" s="124">
        <f t="shared" si="108"/>
        <v>23.128799999999998</v>
      </c>
      <c r="N575" s="149">
        <f t="shared" si="109"/>
        <v>-4.740000000000002</v>
      </c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</row>
    <row r="576" spans="1:25" x14ac:dyDescent="0.25">
      <c r="A576" s="172" t="s">
        <v>179</v>
      </c>
      <c r="B576" s="125" t="str">
        <f t="shared" si="99"/>
        <v>08</v>
      </c>
      <c r="C576" s="61" t="str">
        <f t="shared" si="100"/>
        <v>AMPUTATION FOR MUSCULOSKELETAL SYS &amp; CONN TISSUE DIS W CC</v>
      </c>
      <c r="D576" s="123">
        <f t="shared" si="101"/>
        <v>26</v>
      </c>
      <c r="E576" s="118" t="str">
        <f t="shared" si="102"/>
        <v>A</v>
      </c>
      <c r="F576" s="162" t="str">
        <f t="shared" si="103"/>
        <v>A</v>
      </c>
      <c r="G576" s="98"/>
      <c r="H576" s="180">
        <f t="shared" si="104"/>
        <v>2.5003000000000002</v>
      </c>
      <c r="I576" s="51">
        <f t="shared" si="105"/>
        <v>2.3159999999999998</v>
      </c>
      <c r="J576" s="164">
        <f t="shared" si="106"/>
        <v>-7.3711154661440764E-2</v>
      </c>
      <c r="K576" s="98"/>
      <c r="L576" s="182">
        <f t="shared" si="107"/>
        <v>65.007800000000003</v>
      </c>
      <c r="M576" s="124">
        <f t="shared" si="108"/>
        <v>60.215999999999994</v>
      </c>
      <c r="N576" s="149">
        <f t="shared" si="109"/>
        <v>-4.7918000000000092</v>
      </c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</row>
    <row r="577" spans="1:25" x14ac:dyDescent="0.25">
      <c r="A577" s="172" t="s">
        <v>485</v>
      </c>
      <c r="B577" s="125" t="str">
        <f t="shared" si="99"/>
        <v>05</v>
      </c>
      <c r="C577" s="61" t="str">
        <f t="shared" si="100"/>
        <v>PERMANENT CARDIAC PACEMAKER IMPLANT W CC</v>
      </c>
      <c r="D577" s="123">
        <f t="shared" si="101"/>
        <v>64</v>
      </c>
      <c r="E577" s="118" t="str">
        <f t="shared" si="102"/>
        <v>A</v>
      </c>
      <c r="F577" s="162" t="str">
        <f t="shared" si="103"/>
        <v>A</v>
      </c>
      <c r="G577" s="98"/>
      <c r="H577" s="180">
        <f t="shared" si="104"/>
        <v>2.9777999999999998</v>
      </c>
      <c r="I577" s="51">
        <f t="shared" si="105"/>
        <v>2.9026999999999998</v>
      </c>
      <c r="J577" s="164">
        <f t="shared" si="106"/>
        <v>-2.521996104506681E-2</v>
      </c>
      <c r="K577" s="98"/>
      <c r="L577" s="182">
        <f t="shared" si="107"/>
        <v>190.57919999999999</v>
      </c>
      <c r="M577" s="124">
        <f t="shared" si="108"/>
        <v>185.77279999999999</v>
      </c>
      <c r="N577" s="149">
        <f t="shared" si="109"/>
        <v>-4.8063999999999965</v>
      </c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</row>
    <row r="578" spans="1:25" x14ac:dyDescent="0.25">
      <c r="A578" s="187" t="s">
        <v>384</v>
      </c>
      <c r="B578" s="131" t="str">
        <f t="shared" si="99"/>
        <v>02</v>
      </c>
      <c r="C578" s="71" t="str">
        <f t="shared" si="100"/>
        <v>INTRAOCULAR PROCEDURES W/O CC/MCC</v>
      </c>
      <c r="D578" s="132">
        <f t="shared" si="101"/>
        <v>6</v>
      </c>
      <c r="E578" s="121" t="str">
        <f t="shared" si="102"/>
        <v>M</v>
      </c>
      <c r="F578" s="163" t="str">
        <f t="shared" si="103"/>
        <v>MO</v>
      </c>
      <c r="G578" s="98"/>
      <c r="H578" s="181">
        <f t="shared" si="104"/>
        <v>1.5721000000000001</v>
      </c>
      <c r="I578" s="72">
        <f t="shared" si="105"/>
        <v>0.77090000000000003</v>
      </c>
      <c r="J578" s="165">
        <f t="shared" si="106"/>
        <v>-0.50963679155270025</v>
      </c>
      <c r="K578" s="98"/>
      <c r="L578" s="183">
        <f t="shared" si="107"/>
        <v>9.4326000000000008</v>
      </c>
      <c r="M578" s="133">
        <f t="shared" si="108"/>
        <v>4.6254</v>
      </c>
      <c r="N578" s="150">
        <f t="shared" si="109"/>
        <v>-4.8072000000000008</v>
      </c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</row>
    <row r="579" spans="1:25" x14ac:dyDescent="0.25">
      <c r="A579" s="172" t="s">
        <v>679</v>
      </c>
      <c r="B579" s="125" t="str">
        <f t="shared" si="99"/>
        <v>17</v>
      </c>
      <c r="C579" s="61" t="str">
        <f t="shared" si="100"/>
        <v>OTHER MYELOPROLIF DIS OR POORLY DIFF NEOPL DIAG W CC</v>
      </c>
      <c r="D579" s="123">
        <f t="shared" si="101"/>
        <v>11</v>
      </c>
      <c r="E579" s="118" t="str">
        <f t="shared" si="102"/>
        <v>A</v>
      </c>
      <c r="F579" s="162" t="str">
        <f t="shared" si="103"/>
        <v>AP</v>
      </c>
      <c r="G579" s="98"/>
      <c r="H579" s="180">
        <f t="shared" si="104"/>
        <v>1.5029999999999999</v>
      </c>
      <c r="I579" s="51">
        <f t="shared" si="105"/>
        <v>1.0644</v>
      </c>
      <c r="J579" s="164">
        <f t="shared" si="106"/>
        <v>-0.291816367265469</v>
      </c>
      <c r="K579" s="98"/>
      <c r="L579" s="182">
        <f t="shared" si="107"/>
        <v>16.532999999999998</v>
      </c>
      <c r="M579" s="124">
        <f t="shared" si="108"/>
        <v>11.708400000000001</v>
      </c>
      <c r="N579" s="149">
        <f t="shared" si="109"/>
        <v>-4.8245999999999967</v>
      </c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</row>
    <row r="580" spans="1:25" x14ac:dyDescent="0.25">
      <c r="A580" s="172" t="s">
        <v>821</v>
      </c>
      <c r="B580" s="125" t="str">
        <f t="shared" si="99"/>
        <v>08</v>
      </c>
      <c r="C580" s="61" t="str">
        <f t="shared" si="100"/>
        <v>SEPTIC ARTHRITIS W CC</v>
      </c>
      <c r="D580" s="123">
        <f t="shared" si="101"/>
        <v>20</v>
      </c>
      <c r="E580" s="118" t="str">
        <f t="shared" si="102"/>
        <v>M</v>
      </c>
      <c r="F580" s="162" t="str">
        <f t="shared" si="103"/>
        <v>A</v>
      </c>
      <c r="G580" s="98"/>
      <c r="H580" s="180">
        <f t="shared" si="104"/>
        <v>1.8812</v>
      </c>
      <c r="I580" s="51">
        <f t="shared" si="105"/>
        <v>1.6395999999999999</v>
      </c>
      <c r="J580" s="164">
        <f t="shared" si="106"/>
        <v>-0.12842866255581545</v>
      </c>
      <c r="K580" s="98"/>
      <c r="L580" s="182">
        <f t="shared" si="107"/>
        <v>37.624000000000002</v>
      </c>
      <c r="M580" s="124">
        <f t="shared" si="108"/>
        <v>32.792000000000002</v>
      </c>
      <c r="N580" s="149">
        <f t="shared" si="109"/>
        <v>-4.8320000000000007</v>
      </c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</row>
    <row r="581" spans="1:25" x14ac:dyDescent="0.25">
      <c r="A581" s="172" t="s">
        <v>134</v>
      </c>
      <c r="B581" s="125" t="str">
        <f t="shared" si="99"/>
        <v>07</v>
      </c>
      <c r="C581" s="61" t="str">
        <f t="shared" si="100"/>
        <v>MALIGNANCY OF HEPATOBILIARY SYSTEM OR PANCREAS W MCC</v>
      </c>
      <c r="D581" s="123">
        <f t="shared" si="101"/>
        <v>37</v>
      </c>
      <c r="E581" s="118" t="str">
        <f t="shared" si="102"/>
        <v>A</v>
      </c>
      <c r="F581" s="162" t="str">
        <f t="shared" si="103"/>
        <v>A</v>
      </c>
      <c r="G581" s="98"/>
      <c r="H581" s="180">
        <f t="shared" si="104"/>
        <v>1.8787</v>
      </c>
      <c r="I581" s="51">
        <f t="shared" si="105"/>
        <v>1.7472000000000001</v>
      </c>
      <c r="J581" s="164">
        <f t="shared" si="106"/>
        <v>-6.9995209453345364E-2</v>
      </c>
      <c r="K581" s="98"/>
      <c r="L581" s="182">
        <f t="shared" si="107"/>
        <v>69.511899999999997</v>
      </c>
      <c r="M581" s="124">
        <f t="shared" si="108"/>
        <v>64.6464</v>
      </c>
      <c r="N581" s="149">
        <f t="shared" si="109"/>
        <v>-4.8654999999999973</v>
      </c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</row>
    <row r="582" spans="1:25" x14ac:dyDescent="0.25">
      <c r="A582" s="172" t="s">
        <v>72</v>
      </c>
      <c r="B582" s="125" t="str">
        <f t="shared" si="99"/>
        <v>08</v>
      </c>
      <c r="C582" s="61" t="str">
        <f t="shared" si="100"/>
        <v>OTHER MUSCULOSKELET SYS &amp; CONN TISS O.R. PROC W MCC</v>
      </c>
      <c r="D582" s="123">
        <f t="shared" si="101"/>
        <v>19</v>
      </c>
      <c r="E582" s="118" t="str">
        <f t="shared" si="102"/>
        <v>A</v>
      </c>
      <c r="F582" s="162" t="str">
        <f t="shared" si="103"/>
        <v>A</v>
      </c>
      <c r="G582" s="98"/>
      <c r="H582" s="180">
        <f t="shared" si="104"/>
        <v>4.5693999999999999</v>
      </c>
      <c r="I582" s="51">
        <f t="shared" si="105"/>
        <v>4.3117000000000001</v>
      </c>
      <c r="J582" s="164">
        <f t="shared" si="106"/>
        <v>-5.6396901124874124E-2</v>
      </c>
      <c r="K582" s="98"/>
      <c r="L582" s="182">
        <f t="shared" si="107"/>
        <v>86.818600000000004</v>
      </c>
      <c r="M582" s="124">
        <f t="shared" si="108"/>
        <v>81.922300000000007</v>
      </c>
      <c r="N582" s="149">
        <f t="shared" si="109"/>
        <v>-4.8962999999999965</v>
      </c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</row>
    <row r="583" spans="1:25" x14ac:dyDescent="0.25">
      <c r="A583" s="187" t="s">
        <v>703</v>
      </c>
      <c r="B583" s="131" t="str">
        <f t="shared" si="99"/>
        <v>19</v>
      </c>
      <c r="C583" s="71" t="str">
        <f t="shared" si="100"/>
        <v>ACUTE ADJUSTMENT REACTION &amp; PSYCHOSOCIAL DYSFUNCTION</v>
      </c>
      <c r="D583" s="132">
        <f t="shared" si="101"/>
        <v>129</v>
      </c>
      <c r="E583" s="121" t="str">
        <f t="shared" si="102"/>
        <v>A</v>
      </c>
      <c r="F583" s="163" t="str">
        <f t="shared" si="103"/>
        <v>A</v>
      </c>
      <c r="G583" s="98"/>
      <c r="H583" s="181">
        <f t="shared" si="104"/>
        <v>0.92049999999999998</v>
      </c>
      <c r="I583" s="72">
        <f t="shared" si="105"/>
        <v>0.88260000000000005</v>
      </c>
      <c r="J583" s="165">
        <f t="shared" si="106"/>
        <v>-4.1173275393807642E-2</v>
      </c>
      <c r="K583" s="98"/>
      <c r="L583" s="183">
        <f t="shared" si="107"/>
        <v>118.7445</v>
      </c>
      <c r="M583" s="133">
        <f t="shared" si="108"/>
        <v>113.8554</v>
      </c>
      <c r="N583" s="150">
        <f t="shared" si="109"/>
        <v>-4.8890999999999991</v>
      </c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</row>
    <row r="584" spans="1:25" x14ac:dyDescent="0.25">
      <c r="A584" s="172" t="s">
        <v>800</v>
      </c>
      <c r="B584" s="125" t="str">
        <f t="shared" si="99"/>
        <v>05</v>
      </c>
      <c r="C584" s="61" t="str">
        <f t="shared" si="100"/>
        <v>ENDOVASCULAR CARDIAC VALVE REPLACEMENT W/O MCC</v>
      </c>
      <c r="D584" s="123">
        <f t="shared" si="101"/>
        <v>4</v>
      </c>
      <c r="E584" s="118" t="str">
        <f t="shared" si="102"/>
        <v>M</v>
      </c>
      <c r="F584" s="162" t="str">
        <f t="shared" si="103"/>
        <v>M</v>
      </c>
      <c r="G584" s="98"/>
      <c r="H584" s="180">
        <f t="shared" si="104"/>
        <v>9.6170000000000009</v>
      </c>
      <c r="I584" s="51">
        <f t="shared" si="105"/>
        <v>8.3777000000000008</v>
      </c>
      <c r="J584" s="164">
        <f t="shared" si="106"/>
        <v>-0.12886555058750129</v>
      </c>
      <c r="K584" s="98"/>
      <c r="L584" s="182">
        <f t="shared" si="107"/>
        <v>38.468000000000004</v>
      </c>
      <c r="M584" s="124">
        <f t="shared" si="108"/>
        <v>33.510800000000003</v>
      </c>
      <c r="N584" s="149">
        <f t="shared" si="109"/>
        <v>-4.9572000000000003</v>
      </c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</row>
    <row r="585" spans="1:25" x14ac:dyDescent="0.25">
      <c r="A585" s="172" t="s">
        <v>351</v>
      </c>
      <c r="B585" s="125" t="str">
        <f t="shared" si="99"/>
        <v>01</v>
      </c>
      <c r="C585" s="61" t="str">
        <f t="shared" si="100"/>
        <v>OTHER DISORDERS OF NERVOUS SYSTEM W MCC</v>
      </c>
      <c r="D585" s="123">
        <f t="shared" si="101"/>
        <v>38</v>
      </c>
      <c r="E585" s="118" t="str">
        <f t="shared" si="102"/>
        <v>A</v>
      </c>
      <c r="F585" s="162" t="str">
        <f t="shared" si="103"/>
        <v>A</v>
      </c>
      <c r="G585" s="98"/>
      <c r="H585" s="180">
        <f t="shared" si="104"/>
        <v>2.2519999999999998</v>
      </c>
      <c r="I585" s="51">
        <f t="shared" si="105"/>
        <v>2.1202999999999999</v>
      </c>
      <c r="J585" s="164">
        <f t="shared" si="106"/>
        <v>-5.8481349911190028E-2</v>
      </c>
      <c r="K585" s="98"/>
      <c r="L585" s="182">
        <f t="shared" si="107"/>
        <v>85.575999999999993</v>
      </c>
      <c r="M585" s="124">
        <f t="shared" si="108"/>
        <v>80.571399999999997</v>
      </c>
      <c r="N585" s="149">
        <f t="shared" si="109"/>
        <v>-5.0045999999999964</v>
      </c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</row>
    <row r="586" spans="1:25" x14ac:dyDescent="0.25">
      <c r="A586" s="179" t="s">
        <v>370</v>
      </c>
      <c r="B586" s="125" t="str">
        <f t="shared" si="99"/>
        <v>01</v>
      </c>
      <c r="C586" s="61" t="str">
        <f t="shared" si="100"/>
        <v>BACTERIAL &amp; TUBERCULOUS INFECTIONS OF NERVOUS SYSTEM W CC</v>
      </c>
      <c r="D586" s="123">
        <f t="shared" si="101"/>
        <v>21</v>
      </c>
      <c r="E586" s="118" t="str">
        <f t="shared" si="102"/>
        <v>A</v>
      </c>
      <c r="F586" s="162" t="str">
        <f t="shared" si="103"/>
        <v>A</v>
      </c>
      <c r="G586" s="98"/>
      <c r="H586" s="180">
        <f t="shared" si="104"/>
        <v>3.008</v>
      </c>
      <c r="I586" s="51">
        <f t="shared" si="105"/>
        <v>2.7603</v>
      </c>
      <c r="J586" s="164">
        <f t="shared" si="106"/>
        <v>-8.2347074468085119E-2</v>
      </c>
      <c r="K586" s="98"/>
      <c r="L586" s="182">
        <f t="shared" si="107"/>
        <v>63.167999999999999</v>
      </c>
      <c r="M586" s="124">
        <f t="shared" si="108"/>
        <v>57.966299999999997</v>
      </c>
      <c r="N586" s="149">
        <f t="shared" si="109"/>
        <v>-5.2017000000000024</v>
      </c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</row>
    <row r="587" spans="1:25" x14ac:dyDescent="0.25">
      <c r="A587" s="172" t="s">
        <v>648</v>
      </c>
      <c r="B587" s="125" t="str">
        <f t="shared" si="99"/>
        <v>16</v>
      </c>
      <c r="C587" s="61" t="str">
        <f t="shared" si="100"/>
        <v>SPLENECTOMY W CC</v>
      </c>
      <c r="D587" s="123">
        <f t="shared" si="101"/>
        <v>9</v>
      </c>
      <c r="E587" s="118" t="str">
        <f t="shared" si="102"/>
        <v>M</v>
      </c>
      <c r="F587" s="162" t="str">
        <f t="shared" si="103"/>
        <v>MP</v>
      </c>
      <c r="G587" s="98"/>
      <c r="H587" s="180">
        <f t="shared" si="104"/>
        <v>3.1078999999999999</v>
      </c>
      <c r="I587" s="51">
        <f t="shared" si="105"/>
        <v>2.5219</v>
      </c>
      <c r="J587" s="164">
        <f t="shared" si="106"/>
        <v>-0.18855175520447887</v>
      </c>
      <c r="K587" s="98"/>
      <c r="L587" s="182">
        <f t="shared" si="107"/>
        <v>27.9711</v>
      </c>
      <c r="M587" s="124">
        <f t="shared" si="108"/>
        <v>22.697099999999999</v>
      </c>
      <c r="N587" s="149">
        <f t="shared" si="109"/>
        <v>-5.2740000000000009</v>
      </c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</row>
    <row r="588" spans="1:25" x14ac:dyDescent="0.25">
      <c r="A588" s="174" t="s">
        <v>695</v>
      </c>
      <c r="B588" s="131" t="str">
        <f t="shared" si="99"/>
        <v>18</v>
      </c>
      <c r="C588" s="71" t="str">
        <f t="shared" si="100"/>
        <v>VIRAL ILLNESS W/O MCC</v>
      </c>
      <c r="D588" s="132">
        <f t="shared" si="101"/>
        <v>123</v>
      </c>
      <c r="E588" s="121" t="str">
        <f t="shared" si="102"/>
        <v>A</v>
      </c>
      <c r="F588" s="163" t="str">
        <f t="shared" si="103"/>
        <v>A</v>
      </c>
      <c r="G588" s="98"/>
      <c r="H588" s="181">
        <f t="shared" si="104"/>
        <v>0.66279999999999994</v>
      </c>
      <c r="I588" s="72">
        <f t="shared" si="105"/>
        <v>0.61980000000000002</v>
      </c>
      <c r="J588" s="165">
        <f t="shared" si="106"/>
        <v>-6.4876282438141114E-2</v>
      </c>
      <c r="K588" s="98"/>
      <c r="L588" s="183">
        <f t="shared" si="107"/>
        <v>81.5244</v>
      </c>
      <c r="M588" s="133">
        <f t="shared" si="108"/>
        <v>76.235399999999998</v>
      </c>
      <c r="N588" s="150">
        <f t="shared" si="109"/>
        <v>-5.2890000000000015</v>
      </c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</row>
    <row r="589" spans="1:25" x14ac:dyDescent="0.25">
      <c r="A589" s="172" t="s">
        <v>237</v>
      </c>
      <c r="B589" s="125" t="str">
        <f t="shared" si="99"/>
        <v>01</v>
      </c>
      <c r="C589" s="61" t="str">
        <f t="shared" si="100"/>
        <v>VIRAL MENINGITIS W/O CC/MCC</v>
      </c>
      <c r="D589" s="123">
        <f t="shared" si="101"/>
        <v>33</v>
      </c>
      <c r="E589" s="118" t="str">
        <f t="shared" si="102"/>
        <v>A</v>
      </c>
      <c r="F589" s="162" t="str">
        <f t="shared" si="103"/>
        <v>A</v>
      </c>
      <c r="G589" s="98"/>
      <c r="H589" s="180">
        <f t="shared" si="104"/>
        <v>0.8599</v>
      </c>
      <c r="I589" s="51">
        <f t="shared" si="105"/>
        <v>0.69879999999999998</v>
      </c>
      <c r="J589" s="164">
        <f t="shared" si="106"/>
        <v>-0.18734736597278756</v>
      </c>
      <c r="K589" s="98"/>
      <c r="L589" s="182">
        <f t="shared" si="107"/>
        <v>28.3767</v>
      </c>
      <c r="M589" s="124">
        <f t="shared" si="108"/>
        <v>23.060399999999998</v>
      </c>
      <c r="N589" s="149">
        <f t="shared" si="109"/>
        <v>-5.3163000000000018</v>
      </c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</row>
    <row r="590" spans="1:25" x14ac:dyDescent="0.25">
      <c r="A590" s="172" t="s">
        <v>576</v>
      </c>
      <c r="B590" s="125" t="str">
        <f t="shared" si="99"/>
        <v>06</v>
      </c>
      <c r="C590" s="61" t="str">
        <f t="shared" si="100"/>
        <v>ANAL &amp; STOMAL PROCEDURES W CC</v>
      </c>
      <c r="D590" s="123">
        <f t="shared" si="101"/>
        <v>16</v>
      </c>
      <c r="E590" s="118" t="str">
        <f t="shared" si="102"/>
        <v>A</v>
      </c>
      <c r="F590" s="162" t="str">
        <f t="shared" si="103"/>
        <v>A</v>
      </c>
      <c r="G590" s="98"/>
      <c r="H590" s="180">
        <f t="shared" si="104"/>
        <v>1.4974000000000001</v>
      </c>
      <c r="I590" s="51">
        <f t="shared" si="105"/>
        <v>1.1619999999999999</v>
      </c>
      <c r="J590" s="164">
        <f t="shared" si="106"/>
        <v>-0.22398824629357561</v>
      </c>
      <c r="K590" s="98"/>
      <c r="L590" s="182">
        <f t="shared" si="107"/>
        <v>23.958400000000001</v>
      </c>
      <c r="M590" s="124">
        <f t="shared" si="108"/>
        <v>18.591999999999999</v>
      </c>
      <c r="N590" s="149">
        <f t="shared" si="109"/>
        <v>-5.3664000000000023</v>
      </c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</row>
    <row r="591" spans="1:25" x14ac:dyDescent="0.25">
      <c r="A591" s="172" t="s">
        <v>746</v>
      </c>
      <c r="B591" s="125" t="str">
        <f t="shared" si="99"/>
        <v>23</v>
      </c>
      <c r="C591" s="61" t="str">
        <f t="shared" si="100"/>
        <v>O.R. PROC W DIAGNOSES OF OTHER CONTACT W HEALTH SERVICES W CC</v>
      </c>
      <c r="D591" s="123">
        <f t="shared" si="101"/>
        <v>30</v>
      </c>
      <c r="E591" s="118" t="str">
        <f t="shared" si="102"/>
        <v>A</v>
      </c>
      <c r="F591" s="162" t="str">
        <f t="shared" si="103"/>
        <v>AP</v>
      </c>
      <c r="G591" s="98"/>
      <c r="H591" s="180">
        <f t="shared" si="104"/>
        <v>2.7606000000000002</v>
      </c>
      <c r="I591" s="51">
        <f t="shared" si="105"/>
        <v>2.5781999999999998</v>
      </c>
      <c r="J591" s="164">
        <f t="shared" si="106"/>
        <v>-6.6072592914583908E-2</v>
      </c>
      <c r="K591" s="98"/>
      <c r="L591" s="182">
        <f t="shared" si="107"/>
        <v>82.818000000000012</v>
      </c>
      <c r="M591" s="124">
        <f t="shared" si="108"/>
        <v>77.345999999999989</v>
      </c>
      <c r="N591" s="149">
        <f t="shared" si="109"/>
        <v>-5.4720000000000226</v>
      </c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</row>
    <row r="592" spans="1:25" x14ac:dyDescent="0.25">
      <c r="A592" s="172" t="s">
        <v>673</v>
      </c>
      <c r="B592" s="125" t="str">
        <f t="shared" si="99"/>
        <v>17</v>
      </c>
      <c r="C592" s="61" t="str">
        <f t="shared" si="100"/>
        <v>CHEMO W ACUTE LEUKEMIA AS SDX W CC OR HIGH DOSE CHEMO AGENT</v>
      </c>
      <c r="D592" s="123">
        <f t="shared" si="101"/>
        <v>19</v>
      </c>
      <c r="E592" s="118" t="str">
        <f t="shared" si="102"/>
        <v>A</v>
      </c>
      <c r="F592" s="162" t="str">
        <f t="shared" si="103"/>
        <v>AP</v>
      </c>
      <c r="G592" s="98"/>
      <c r="H592" s="180">
        <f t="shared" si="104"/>
        <v>1.3508</v>
      </c>
      <c r="I592" s="51">
        <f t="shared" si="105"/>
        <v>1.0619000000000001</v>
      </c>
      <c r="J592" s="164">
        <f t="shared" si="106"/>
        <v>-0.21387326029019835</v>
      </c>
      <c r="K592" s="98"/>
      <c r="L592" s="182">
        <f t="shared" si="107"/>
        <v>25.665199999999999</v>
      </c>
      <c r="M592" s="124">
        <f t="shared" si="108"/>
        <v>20.176100000000002</v>
      </c>
      <c r="N592" s="149">
        <f t="shared" si="109"/>
        <v>-5.489099999999997</v>
      </c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</row>
    <row r="593" spans="1:25" x14ac:dyDescent="0.25">
      <c r="A593" s="174" t="s">
        <v>712</v>
      </c>
      <c r="B593" s="131" t="str">
        <f t="shared" si="99"/>
        <v>20</v>
      </c>
      <c r="C593" s="71" t="str">
        <f t="shared" si="100"/>
        <v>ALCOHOL/DRUG ABUSE OR DEPENDENCE, LEFT AMA</v>
      </c>
      <c r="D593" s="132">
        <f t="shared" si="101"/>
        <v>250</v>
      </c>
      <c r="E593" s="121" t="str">
        <f t="shared" si="102"/>
        <v>A</v>
      </c>
      <c r="F593" s="163" t="str">
        <f t="shared" si="103"/>
        <v>A</v>
      </c>
      <c r="G593" s="98"/>
      <c r="H593" s="181">
        <f t="shared" si="104"/>
        <v>0.49309999999999998</v>
      </c>
      <c r="I593" s="72">
        <f t="shared" si="105"/>
        <v>0.47110000000000002</v>
      </c>
      <c r="J593" s="165">
        <f t="shared" si="106"/>
        <v>-4.4615696613262958E-2</v>
      </c>
      <c r="K593" s="98"/>
      <c r="L593" s="183">
        <f t="shared" si="107"/>
        <v>123.27499999999999</v>
      </c>
      <c r="M593" s="133">
        <f t="shared" si="108"/>
        <v>117.77500000000001</v>
      </c>
      <c r="N593" s="150">
        <f t="shared" si="109"/>
        <v>-5.4999999999999858</v>
      </c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</row>
    <row r="594" spans="1:25" x14ac:dyDescent="0.25">
      <c r="A594" s="172" t="s">
        <v>304</v>
      </c>
      <c r="B594" s="125" t="str">
        <f t="shared" si="99"/>
        <v>01</v>
      </c>
      <c r="C594" s="61" t="str">
        <f t="shared" si="100"/>
        <v>CRANIOTOMY &amp; ENDOVASCULAR INTRACRANIAL PROCEDURES W CC</v>
      </c>
      <c r="D594" s="123">
        <f t="shared" si="101"/>
        <v>57</v>
      </c>
      <c r="E594" s="118" t="str">
        <f t="shared" si="102"/>
        <v>A</v>
      </c>
      <c r="F594" s="162" t="str">
        <f t="shared" si="103"/>
        <v>A</v>
      </c>
      <c r="G594" s="98"/>
      <c r="H594" s="180">
        <f t="shared" si="104"/>
        <v>3.9268000000000001</v>
      </c>
      <c r="I594" s="51">
        <f t="shared" si="105"/>
        <v>3.8302</v>
      </c>
      <c r="J594" s="164">
        <f t="shared" si="106"/>
        <v>-2.4600183355403895E-2</v>
      </c>
      <c r="K594" s="98"/>
      <c r="L594" s="182">
        <f t="shared" si="107"/>
        <v>223.82760000000002</v>
      </c>
      <c r="M594" s="124">
        <f t="shared" si="108"/>
        <v>218.32140000000001</v>
      </c>
      <c r="N594" s="149">
        <f t="shared" si="109"/>
        <v>-5.5062000000000069</v>
      </c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</row>
    <row r="595" spans="1:25" x14ac:dyDescent="0.25">
      <c r="A595" s="172" t="s">
        <v>645</v>
      </c>
      <c r="B595" s="125" t="str">
        <f t="shared" si="99"/>
        <v>15</v>
      </c>
      <c r="C595" s="61" t="str">
        <f t="shared" si="100"/>
        <v>NEONATE W OTHER SIGNIFICANT PROBLEMS</v>
      </c>
      <c r="D595" s="123">
        <f t="shared" si="101"/>
        <v>1722</v>
      </c>
      <c r="E595" s="118" t="str">
        <f t="shared" si="102"/>
        <v>A</v>
      </c>
      <c r="F595" s="162" t="str">
        <f t="shared" si="103"/>
        <v>A</v>
      </c>
      <c r="G595" s="98"/>
      <c r="H595" s="180">
        <f t="shared" si="104"/>
        <v>0.21920000000000001</v>
      </c>
      <c r="I595" s="51">
        <f t="shared" si="105"/>
        <v>0.216</v>
      </c>
      <c r="J595" s="164">
        <f t="shared" si="106"/>
        <v>-1.4598540145985439E-2</v>
      </c>
      <c r="K595" s="98"/>
      <c r="L595" s="182">
        <f t="shared" si="107"/>
        <v>377.4624</v>
      </c>
      <c r="M595" s="124">
        <f t="shared" si="108"/>
        <v>371.952</v>
      </c>
      <c r="N595" s="149">
        <f t="shared" si="109"/>
        <v>-5.5104000000000042</v>
      </c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</row>
    <row r="596" spans="1:25" x14ac:dyDescent="0.25">
      <c r="A596" s="172" t="s">
        <v>678</v>
      </c>
      <c r="B596" s="125" t="str">
        <f t="shared" si="99"/>
        <v>17</v>
      </c>
      <c r="C596" s="61" t="str">
        <f t="shared" si="100"/>
        <v>OTHER MYELOPROLIF DIS OR POORLY DIFF NEOPL DIAG W MCC</v>
      </c>
      <c r="D596" s="123">
        <f t="shared" si="101"/>
        <v>10</v>
      </c>
      <c r="E596" s="118" t="str">
        <f t="shared" si="102"/>
        <v>A</v>
      </c>
      <c r="F596" s="162" t="str">
        <f t="shared" si="103"/>
        <v>AP</v>
      </c>
      <c r="G596" s="98"/>
      <c r="H596" s="180">
        <f t="shared" si="104"/>
        <v>2.2995000000000001</v>
      </c>
      <c r="I596" s="51">
        <f t="shared" si="105"/>
        <v>1.7463</v>
      </c>
      <c r="J596" s="164">
        <f t="shared" si="106"/>
        <v>-0.24057403783431186</v>
      </c>
      <c r="K596" s="98"/>
      <c r="L596" s="182">
        <f t="shared" si="107"/>
        <v>22.995000000000001</v>
      </c>
      <c r="M596" s="124">
        <f t="shared" si="108"/>
        <v>17.463000000000001</v>
      </c>
      <c r="N596" s="149">
        <f t="shared" si="109"/>
        <v>-5.532</v>
      </c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</row>
    <row r="597" spans="1:25" x14ac:dyDescent="0.25">
      <c r="A597" s="172" t="s">
        <v>598</v>
      </c>
      <c r="B597" s="125" t="str">
        <f t="shared" si="99"/>
        <v>06</v>
      </c>
      <c r="C597" s="61" t="str">
        <f t="shared" si="100"/>
        <v>DIGESTIVE MALIGNANCY W MCC</v>
      </c>
      <c r="D597" s="123">
        <f t="shared" si="101"/>
        <v>29</v>
      </c>
      <c r="E597" s="118" t="str">
        <f t="shared" si="102"/>
        <v>A</v>
      </c>
      <c r="F597" s="162" t="str">
        <f t="shared" si="103"/>
        <v>A</v>
      </c>
      <c r="G597" s="98"/>
      <c r="H597" s="180">
        <f t="shared" si="104"/>
        <v>2.3855</v>
      </c>
      <c r="I597" s="51">
        <f t="shared" si="105"/>
        <v>2.1943999999999999</v>
      </c>
      <c r="J597" s="164">
        <f t="shared" si="106"/>
        <v>-8.0108991825613096E-2</v>
      </c>
      <c r="K597" s="98"/>
      <c r="L597" s="182">
        <f t="shared" si="107"/>
        <v>69.179500000000004</v>
      </c>
      <c r="M597" s="124">
        <f t="shared" si="108"/>
        <v>63.637599999999999</v>
      </c>
      <c r="N597" s="149">
        <f t="shared" si="109"/>
        <v>-5.5419000000000054</v>
      </c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</row>
    <row r="598" spans="1:25" x14ac:dyDescent="0.25">
      <c r="A598" s="175" t="s">
        <v>424</v>
      </c>
      <c r="B598" s="131" t="str">
        <f t="shared" si="99"/>
        <v>04</v>
      </c>
      <c r="C598" s="71" t="str">
        <f t="shared" si="100"/>
        <v>OTHER RESP SYSTEM O.R. PROCEDURES W/O CC/MCC</v>
      </c>
      <c r="D598" s="132">
        <f t="shared" si="101"/>
        <v>36</v>
      </c>
      <c r="E598" s="121" t="str">
        <f t="shared" si="102"/>
        <v>A</v>
      </c>
      <c r="F598" s="163" t="str">
        <f t="shared" si="103"/>
        <v>A</v>
      </c>
      <c r="G598" s="98"/>
      <c r="H598" s="181">
        <f t="shared" si="104"/>
        <v>1.7904</v>
      </c>
      <c r="I598" s="72">
        <f t="shared" si="105"/>
        <v>1.6355</v>
      </c>
      <c r="J598" s="165">
        <f t="shared" si="106"/>
        <v>-8.6516979445933895E-2</v>
      </c>
      <c r="K598" s="98"/>
      <c r="L598" s="183">
        <f t="shared" si="107"/>
        <v>64.454399999999993</v>
      </c>
      <c r="M598" s="133">
        <f t="shared" si="108"/>
        <v>58.878</v>
      </c>
      <c r="N598" s="150">
        <f t="shared" si="109"/>
        <v>-5.5763999999999925</v>
      </c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</row>
    <row r="599" spans="1:25" x14ac:dyDescent="0.25">
      <c r="A599" s="172" t="s">
        <v>219</v>
      </c>
      <c r="B599" s="125" t="str">
        <f t="shared" si="99"/>
        <v>01</v>
      </c>
      <c r="C599" s="61" t="str">
        <f t="shared" si="100"/>
        <v>MULTIPLE SCLEROSIS &amp; CEREBELLAR ATAXIA W CC</v>
      </c>
      <c r="D599" s="123">
        <f t="shared" si="101"/>
        <v>33</v>
      </c>
      <c r="E599" s="118" t="str">
        <f t="shared" si="102"/>
        <v>A</v>
      </c>
      <c r="F599" s="162" t="str">
        <f t="shared" si="103"/>
        <v>A</v>
      </c>
      <c r="G599" s="98"/>
      <c r="H599" s="180">
        <f t="shared" si="104"/>
        <v>1.0667</v>
      </c>
      <c r="I599" s="51">
        <f t="shared" si="105"/>
        <v>0.89629999999999999</v>
      </c>
      <c r="J599" s="164">
        <f t="shared" si="106"/>
        <v>-0.159745007968501</v>
      </c>
      <c r="K599" s="98"/>
      <c r="L599" s="182">
        <f t="shared" si="107"/>
        <v>35.201099999999997</v>
      </c>
      <c r="M599" s="124">
        <f t="shared" si="108"/>
        <v>29.5779</v>
      </c>
      <c r="N599" s="149">
        <f t="shared" si="109"/>
        <v>-5.6231999999999971</v>
      </c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</row>
    <row r="600" spans="1:25" x14ac:dyDescent="0.25">
      <c r="A600" s="179" t="s">
        <v>735</v>
      </c>
      <c r="B600" s="125" t="str">
        <f t="shared" si="99"/>
        <v>21</v>
      </c>
      <c r="C600" s="61" t="str">
        <f t="shared" si="100"/>
        <v>OTHER INJURY, POISONING &amp; TOXIC EFFECT DIAG W/O MCC</v>
      </c>
      <c r="D600" s="123">
        <f t="shared" si="101"/>
        <v>31</v>
      </c>
      <c r="E600" s="118" t="str">
        <f t="shared" si="102"/>
        <v>A</v>
      </c>
      <c r="F600" s="162" t="str">
        <f t="shared" si="103"/>
        <v>A</v>
      </c>
      <c r="G600" s="98"/>
      <c r="H600" s="180">
        <f t="shared" si="104"/>
        <v>0.67679999999999996</v>
      </c>
      <c r="I600" s="51">
        <f t="shared" si="105"/>
        <v>0.49490000000000001</v>
      </c>
      <c r="J600" s="164">
        <f t="shared" si="106"/>
        <v>-0.26876477541371152</v>
      </c>
      <c r="K600" s="98"/>
      <c r="L600" s="182">
        <f t="shared" si="107"/>
        <v>20.980799999999999</v>
      </c>
      <c r="M600" s="124">
        <f t="shared" si="108"/>
        <v>15.341900000000001</v>
      </c>
      <c r="N600" s="149">
        <f t="shared" si="109"/>
        <v>-5.6388999999999978</v>
      </c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</row>
    <row r="601" spans="1:25" x14ac:dyDescent="0.25">
      <c r="A601" s="172" t="s">
        <v>849</v>
      </c>
      <c r="B601" s="125" t="str">
        <f t="shared" si="99"/>
        <v>06</v>
      </c>
      <c r="C601" s="61" t="str">
        <f t="shared" si="100"/>
        <v>RECTAL RESECTION W MCC</v>
      </c>
      <c r="D601" s="123">
        <f t="shared" si="101"/>
        <v>5</v>
      </c>
      <c r="E601" s="118" t="str">
        <f t="shared" si="102"/>
        <v>M</v>
      </c>
      <c r="F601" s="162" t="str">
        <f t="shared" si="103"/>
        <v>M</v>
      </c>
      <c r="G601" s="98"/>
      <c r="H601" s="180">
        <f t="shared" si="104"/>
        <v>6.0194999999999999</v>
      </c>
      <c r="I601" s="51">
        <f t="shared" si="105"/>
        <v>4.8681000000000001</v>
      </c>
      <c r="J601" s="164">
        <f t="shared" si="106"/>
        <v>-0.191278345377523</v>
      </c>
      <c r="K601" s="98"/>
      <c r="L601" s="182">
        <f t="shared" si="107"/>
        <v>30.0975</v>
      </c>
      <c r="M601" s="124">
        <f t="shared" si="108"/>
        <v>24.340499999999999</v>
      </c>
      <c r="N601" s="149">
        <f t="shared" si="109"/>
        <v>-5.7570000000000014</v>
      </c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</row>
    <row r="602" spans="1:25" x14ac:dyDescent="0.25">
      <c r="A602" s="172" t="s">
        <v>606</v>
      </c>
      <c r="B602" s="125" t="str">
        <f t="shared" si="99"/>
        <v>13</v>
      </c>
      <c r="C602" s="61" t="str">
        <f t="shared" si="100"/>
        <v>UTERINE &amp; ADNEXA PROC FOR NON-MALIGNANCY W CC/MCC</v>
      </c>
      <c r="D602" s="123">
        <f t="shared" si="101"/>
        <v>189</v>
      </c>
      <c r="E602" s="118" t="str">
        <f t="shared" si="102"/>
        <v>A</v>
      </c>
      <c r="F602" s="162" t="str">
        <f t="shared" si="103"/>
        <v>A</v>
      </c>
      <c r="G602" s="98"/>
      <c r="H602" s="180">
        <f t="shared" si="104"/>
        <v>1.6794</v>
      </c>
      <c r="I602" s="51">
        <f t="shared" si="105"/>
        <v>1.6487000000000001</v>
      </c>
      <c r="J602" s="164">
        <f t="shared" si="106"/>
        <v>-1.8280338216029503E-2</v>
      </c>
      <c r="K602" s="98"/>
      <c r="L602" s="182">
        <f t="shared" si="107"/>
        <v>317.40660000000003</v>
      </c>
      <c r="M602" s="124">
        <f t="shared" si="108"/>
        <v>311.60430000000002</v>
      </c>
      <c r="N602" s="149">
        <f t="shared" si="109"/>
        <v>-5.8023000000000025</v>
      </c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</row>
    <row r="603" spans="1:25" x14ac:dyDescent="0.25">
      <c r="A603" s="174" t="s">
        <v>216</v>
      </c>
      <c r="B603" s="131" t="str">
        <f t="shared" si="99"/>
        <v>01</v>
      </c>
      <c r="C603" s="71" t="str">
        <f t="shared" si="100"/>
        <v>DEGENERATIVE NERVOUS SYSTEM DISORDERS W MCC</v>
      </c>
      <c r="D603" s="132">
        <f t="shared" si="101"/>
        <v>22</v>
      </c>
      <c r="E603" s="121" t="str">
        <f t="shared" si="102"/>
        <v>A</v>
      </c>
      <c r="F603" s="163" t="str">
        <f t="shared" si="103"/>
        <v>AP</v>
      </c>
      <c r="G603" s="98"/>
      <c r="H603" s="181">
        <f t="shared" si="104"/>
        <v>2.4102000000000001</v>
      </c>
      <c r="I603" s="72">
        <f t="shared" si="105"/>
        <v>2.1461999999999999</v>
      </c>
      <c r="J603" s="165">
        <f t="shared" si="106"/>
        <v>-0.1095344784665174</v>
      </c>
      <c r="K603" s="98"/>
      <c r="L603" s="183">
        <f t="shared" si="107"/>
        <v>53.0244</v>
      </c>
      <c r="M603" s="133">
        <f t="shared" si="108"/>
        <v>47.2164</v>
      </c>
      <c r="N603" s="150">
        <f t="shared" si="109"/>
        <v>-5.8079999999999998</v>
      </c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</row>
    <row r="604" spans="1:25" x14ac:dyDescent="0.25">
      <c r="A604" s="172" t="s">
        <v>165</v>
      </c>
      <c r="B604" s="125" t="str">
        <f t="shared" si="99"/>
        <v>08</v>
      </c>
      <c r="C604" s="61" t="str">
        <f t="shared" si="100"/>
        <v>BILATERAL OR MULTIPLE MAJOR JOINT PROCS OF LOWER EXTREMITY W/O MCC</v>
      </c>
      <c r="D604" s="123">
        <f t="shared" si="101"/>
        <v>17</v>
      </c>
      <c r="E604" s="118" t="str">
        <f t="shared" si="102"/>
        <v>A</v>
      </c>
      <c r="F604" s="162" t="str">
        <f t="shared" si="103"/>
        <v>A</v>
      </c>
      <c r="G604" s="98"/>
      <c r="H604" s="180">
        <f t="shared" si="104"/>
        <v>3.5078</v>
      </c>
      <c r="I604" s="51">
        <f t="shared" si="105"/>
        <v>3.1476999999999999</v>
      </c>
      <c r="J604" s="164">
        <f t="shared" si="106"/>
        <v>-0.10265693597126406</v>
      </c>
      <c r="K604" s="98"/>
      <c r="L604" s="182">
        <f t="shared" si="107"/>
        <v>59.632600000000004</v>
      </c>
      <c r="M604" s="124">
        <f t="shared" si="108"/>
        <v>53.510899999999999</v>
      </c>
      <c r="N604" s="149">
        <f t="shared" si="109"/>
        <v>-6.1217000000000041</v>
      </c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</row>
    <row r="605" spans="1:25" x14ac:dyDescent="0.25">
      <c r="A605" s="172" t="s">
        <v>395</v>
      </c>
      <c r="B605" s="125" t="str">
        <f t="shared" si="99"/>
        <v>03</v>
      </c>
      <c r="C605" s="61" t="str">
        <f t="shared" si="100"/>
        <v>CRANIAL/FACIAL PROCEDURES W/O CC/MCC</v>
      </c>
      <c r="D605" s="123">
        <f t="shared" si="101"/>
        <v>71</v>
      </c>
      <c r="E605" s="118" t="str">
        <f t="shared" si="102"/>
        <v>A</v>
      </c>
      <c r="F605" s="162" t="str">
        <f t="shared" si="103"/>
        <v>A</v>
      </c>
      <c r="G605" s="98"/>
      <c r="H605" s="180">
        <f t="shared" si="104"/>
        <v>2.1316999999999999</v>
      </c>
      <c r="I605" s="51">
        <f t="shared" si="105"/>
        <v>2.0453999999999999</v>
      </c>
      <c r="J605" s="164">
        <f t="shared" si="106"/>
        <v>-4.0484120654876408E-2</v>
      </c>
      <c r="K605" s="98"/>
      <c r="L605" s="182">
        <f t="shared" si="107"/>
        <v>151.35069999999999</v>
      </c>
      <c r="M605" s="124">
        <f t="shared" si="108"/>
        <v>145.2234</v>
      </c>
      <c r="N605" s="149">
        <f t="shared" si="109"/>
        <v>-6.1272999999999911</v>
      </c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</row>
    <row r="606" spans="1:25" x14ac:dyDescent="0.25">
      <c r="A606" s="172" t="s">
        <v>453</v>
      </c>
      <c r="B606" s="125" t="str">
        <f t="shared" si="99"/>
        <v>04</v>
      </c>
      <c r="C606" s="61" t="str">
        <f t="shared" si="100"/>
        <v>BRONCHITIS &amp; ASTHMA W/O CC/MCC</v>
      </c>
      <c r="D606" s="123">
        <f t="shared" si="101"/>
        <v>500</v>
      </c>
      <c r="E606" s="118" t="str">
        <f t="shared" si="102"/>
        <v>A</v>
      </c>
      <c r="F606" s="162" t="str">
        <f t="shared" si="103"/>
        <v>A</v>
      </c>
      <c r="G606" s="98"/>
      <c r="H606" s="180">
        <f t="shared" si="104"/>
        <v>0.52200000000000002</v>
      </c>
      <c r="I606" s="51">
        <f t="shared" si="105"/>
        <v>0.50949999999999995</v>
      </c>
      <c r="J606" s="164">
        <f t="shared" si="106"/>
        <v>-2.3946360153256831E-2</v>
      </c>
      <c r="K606" s="98"/>
      <c r="L606" s="182">
        <f t="shared" si="107"/>
        <v>261</v>
      </c>
      <c r="M606" s="124">
        <f t="shared" si="108"/>
        <v>254.74999999999997</v>
      </c>
      <c r="N606" s="149">
        <f t="shared" si="109"/>
        <v>-6.2500000000000284</v>
      </c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</row>
    <row r="607" spans="1:25" x14ac:dyDescent="0.25">
      <c r="A607" s="172" t="s">
        <v>526</v>
      </c>
      <c r="B607" s="125" t="str">
        <f t="shared" si="99"/>
        <v>05</v>
      </c>
      <c r="C607" s="61" t="str">
        <f t="shared" si="100"/>
        <v>HYPERTENSION W MCC</v>
      </c>
      <c r="D607" s="123">
        <f t="shared" si="101"/>
        <v>47</v>
      </c>
      <c r="E607" s="118" t="str">
        <f t="shared" si="102"/>
        <v>A</v>
      </c>
      <c r="F607" s="162" t="str">
        <f t="shared" si="103"/>
        <v>A</v>
      </c>
      <c r="G607" s="98"/>
      <c r="H607" s="180">
        <f t="shared" si="104"/>
        <v>1.4731000000000001</v>
      </c>
      <c r="I607" s="51">
        <f t="shared" si="105"/>
        <v>1.3360000000000001</v>
      </c>
      <c r="J607" s="164">
        <f t="shared" si="106"/>
        <v>-9.3069038082954303E-2</v>
      </c>
      <c r="K607" s="98"/>
      <c r="L607" s="182">
        <f t="shared" si="107"/>
        <v>69.235700000000008</v>
      </c>
      <c r="M607" s="124">
        <f t="shared" si="108"/>
        <v>62.792000000000002</v>
      </c>
      <c r="N607" s="149">
        <f t="shared" si="109"/>
        <v>-6.4437000000000069</v>
      </c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</row>
    <row r="608" spans="1:25" x14ac:dyDescent="0.25">
      <c r="A608" s="174" t="s">
        <v>1595</v>
      </c>
      <c r="B608" s="131" t="str">
        <f t="shared" si="99"/>
        <v>08</v>
      </c>
      <c r="C608" s="71" t="str">
        <f t="shared" si="100"/>
        <v>BACK &amp; NECK PROC EXC SPINAL FUSION W CC</v>
      </c>
      <c r="D608" s="132">
        <f t="shared" si="101"/>
        <v>45</v>
      </c>
      <c r="E608" s="121" t="str">
        <f t="shared" si="102"/>
        <v>A</v>
      </c>
      <c r="F608" s="163" t="str">
        <f t="shared" si="103"/>
        <v>A</v>
      </c>
      <c r="G608" s="98"/>
      <c r="H608" s="181">
        <f t="shared" si="104"/>
        <v>2.5236999999999998</v>
      </c>
      <c r="I608" s="72">
        <f t="shared" si="105"/>
        <v>2.3788999999999998</v>
      </c>
      <c r="J608" s="165">
        <f t="shared" si="106"/>
        <v>-5.7376074810793695E-2</v>
      </c>
      <c r="K608" s="98"/>
      <c r="L608" s="183">
        <f t="shared" si="107"/>
        <v>113.56649999999999</v>
      </c>
      <c r="M608" s="133">
        <f t="shared" si="108"/>
        <v>107.05049999999999</v>
      </c>
      <c r="N608" s="150">
        <f t="shared" si="109"/>
        <v>-6.5160000000000053</v>
      </c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</row>
    <row r="609" spans="1:25" x14ac:dyDescent="0.25">
      <c r="A609" s="172" t="s">
        <v>794</v>
      </c>
      <c r="B609" s="125" t="str">
        <f t="shared" si="99"/>
        <v>05</v>
      </c>
      <c r="C609" s="61" t="str">
        <f t="shared" si="100"/>
        <v>CARDIAC PACEMAKER REVISION EXCEPT DEVICE REPLACEMENT W CC</v>
      </c>
      <c r="D609" s="123">
        <f t="shared" si="101"/>
        <v>13</v>
      </c>
      <c r="E609" s="118" t="str">
        <f t="shared" si="102"/>
        <v>M</v>
      </c>
      <c r="F609" s="162" t="str">
        <f t="shared" si="103"/>
        <v>A</v>
      </c>
      <c r="G609" s="98"/>
      <c r="H609" s="180">
        <f t="shared" si="104"/>
        <v>2.9735</v>
      </c>
      <c r="I609" s="51">
        <f t="shared" si="105"/>
        <v>2.4575999999999998</v>
      </c>
      <c r="J609" s="164">
        <f t="shared" si="106"/>
        <v>-0.1734992433159577</v>
      </c>
      <c r="K609" s="98"/>
      <c r="L609" s="182">
        <f t="shared" si="107"/>
        <v>38.655500000000004</v>
      </c>
      <c r="M609" s="124">
        <f t="shared" si="108"/>
        <v>31.948799999999999</v>
      </c>
      <c r="N609" s="149">
        <f t="shared" si="109"/>
        <v>-6.706700000000005</v>
      </c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</row>
    <row r="610" spans="1:25" x14ac:dyDescent="0.25">
      <c r="A610" s="172" t="s">
        <v>761</v>
      </c>
      <c r="B610" s="125" t="str">
        <f t="shared" si="99"/>
        <v>24</v>
      </c>
      <c r="C610" s="61" t="str">
        <f t="shared" si="100"/>
        <v>OTHER MULTIPLE SIGNIFICANT TRAUMA W CC</v>
      </c>
      <c r="D610" s="123">
        <f t="shared" si="101"/>
        <v>43</v>
      </c>
      <c r="E610" s="118" t="str">
        <f t="shared" si="102"/>
        <v>A</v>
      </c>
      <c r="F610" s="162" t="str">
        <f t="shared" si="103"/>
        <v>A</v>
      </c>
      <c r="G610" s="98"/>
      <c r="H610" s="180">
        <f t="shared" si="104"/>
        <v>1.833</v>
      </c>
      <c r="I610" s="51">
        <f t="shared" si="105"/>
        <v>1.6746000000000001</v>
      </c>
      <c r="J610" s="164">
        <f t="shared" si="106"/>
        <v>-8.6415711947626775E-2</v>
      </c>
      <c r="K610" s="98"/>
      <c r="L610" s="182">
        <f t="shared" si="107"/>
        <v>78.819000000000003</v>
      </c>
      <c r="M610" s="124">
        <f t="shared" si="108"/>
        <v>72.007800000000003</v>
      </c>
      <c r="N610" s="149">
        <f t="shared" si="109"/>
        <v>-6.8111999999999995</v>
      </c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</row>
    <row r="611" spans="1:25" x14ac:dyDescent="0.25">
      <c r="A611" s="172" t="s">
        <v>587</v>
      </c>
      <c r="B611" s="125" t="str">
        <f t="shared" si="99"/>
        <v>06</v>
      </c>
      <c r="C611" s="61" t="str">
        <f t="shared" si="100"/>
        <v>OTHER DIGESTIVE SYSTEM O.R. PROCEDURES W MCC</v>
      </c>
      <c r="D611" s="123">
        <f t="shared" si="101"/>
        <v>16</v>
      </c>
      <c r="E611" s="118" t="str">
        <f t="shared" si="102"/>
        <v>A</v>
      </c>
      <c r="F611" s="162" t="str">
        <f t="shared" si="103"/>
        <v>A</v>
      </c>
      <c r="G611" s="98"/>
      <c r="H611" s="180">
        <f t="shared" si="104"/>
        <v>3.1539999999999999</v>
      </c>
      <c r="I611" s="51">
        <f t="shared" si="105"/>
        <v>2.7273999999999998</v>
      </c>
      <c r="J611" s="164">
        <f t="shared" si="106"/>
        <v>-0.13525681674064682</v>
      </c>
      <c r="K611" s="98"/>
      <c r="L611" s="182">
        <f t="shared" si="107"/>
        <v>50.463999999999999</v>
      </c>
      <c r="M611" s="124">
        <f t="shared" si="108"/>
        <v>43.638399999999997</v>
      </c>
      <c r="N611" s="149">
        <f t="shared" si="109"/>
        <v>-6.8256000000000014</v>
      </c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</row>
    <row r="612" spans="1:25" x14ac:dyDescent="0.25">
      <c r="A612" s="172" t="s">
        <v>466</v>
      </c>
      <c r="B612" s="125" t="str">
        <f t="shared" si="99"/>
        <v>05</v>
      </c>
      <c r="C612" s="61" t="str">
        <f t="shared" si="100"/>
        <v>CARDIAC DEFIB IMPLANT W CARDIAC CATH W AMI/HF/SHOCK W MCC</v>
      </c>
      <c r="D612" s="123">
        <f t="shared" si="101"/>
        <v>4</v>
      </c>
      <c r="E612" s="118" t="str">
        <f t="shared" si="102"/>
        <v>M</v>
      </c>
      <c r="F612" s="162" t="str">
        <f t="shared" si="103"/>
        <v>M</v>
      </c>
      <c r="G612" s="98"/>
      <c r="H612" s="180">
        <f t="shared" si="104"/>
        <v>13.3674</v>
      </c>
      <c r="I612" s="51">
        <f t="shared" si="105"/>
        <v>11.657</v>
      </c>
      <c r="J612" s="164">
        <f t="shared" si="106"/>
        <v>-0.12795307988090429</v>
      </c>
      <c r="K612" s="98"/>
      <c r="L612" s="182">
        <f t="shared" si="107"/>
        <v>53.4696</v>
      </c>
      <c r="M612" s="124">
        <f t="shared" si="108"/>
        <v>46.628</v>
      </c>
      <c r="N612" s="149">
        <f t="shared" si="109"/>
        <v>-6.8415999999999997</v>
      </c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</row>
    <row r="613" spans="1:25" x14ac:dyDescent="0.25">
      <c r="A613" s="174" t="s">
        <v>705</v>
      </c>
      <c r="B613" s="131" t="str">
        <f t="shared" si="99"/>
        <v>19</v>
      </c>
      <c r="C613" s="71" t="str">
        <f t="shared" si="100"/>
        <v>NEUROSES EXCEPT DEPRESSIVE</v>
      </c>
      <c r="D613" s="132">
        <f t="shared" si="101"/>
        <v>71</v>
      </c>
      <c r="E613" s="121" t="str">
        <f t="shared" si="102"/>
        <v>A</v>
      </c>
      <c r="F613" s="163" t="str">
        <f t="shared" si="103"/>
        <v>A</v>
      </c>
      <c r="G613" s="98"/>
      <c r="H613" s="181">
        <f t="shared" si="104"/>
        <v>0.69110000000000005</v>
      </c>
      <c r="I613" s="72">
        <f t="shared" si="105"/>
        <v>0.59230000000000005</v>
      </c>
      <c r="J613" s="165">
        <f t="shared" si="106"/>
        <v>-0.14296049775719866</v>
      </c>
      <c r="K613" s="98"/>
      <c r="L613" s="183">
        <f t="shared" si="107"/>
        <v>49.068100000000001</v>
      </c>
      <c r="M613" s="133">
        <f t="shared" si="108"/>
        <v>42.0533</v>
      </c>
      <c r="N613" s="150">
        <f t="shared" si="109"/>
        <v>-7.014800000000001</v>
      </c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</row>
    <row r="614" spans="1:25" x14ac:dyDescent="0.25">
      <c r="A614" s="172" t="s">
        <v>230</v>
      </c>
      <c r="B614" s="125" t="str">
        <f t="shared" si="99"/>
        <v>01</v>
      </c>
      <c r="C614" s="61" t="str">
        <f t="shared" si="100"/>
        <v>TRANSIENT ISCHEMIA W/O THROMBOLYTIC</v>
      </c>
      <c r="D614" s="123">
        <f t="shared" si="101"/>
        <v>141</v>
      </c>
      <c r="E614" s="118" t="str">
        <f t="shared" si="102"/>
        <v>A</v>
      </c>
      <c r="F614" s="162" t="str">
        <f t="shared" si="103"/>
        <v>A</v>
      </c>
      <c r="G614" s="98"/>
      <c r="H614" s="180">
        <f t="shared" si="104"/>
        <v>0.97540000000000004</v>
      </c>
      <c r="I614" s="51">
        <f t="shared" si="105"/>
        <v>0.92469999999999997</v>
      </c>
      <c r="J614" s="164">
        <f t="shared" si="106"/>
        <v>-5.1978675415214351E-2</v>
      </c>
      <c r="K614" s="98"/>
      <c r="L614" s="182">
        <f t="shared" si="107"/>
        <v>137.53140000000002</v>
      </c>
      <c r="M614" s="124">
        <f t="shared" si="108"/>
        <v>130.3827</v>
      </c>
      <c r="N614" s="149">
        <f t="shared" si="109"/>
        <v>-7.1487000000000194</v>
      </c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</row>
    <row r="615" spans="1:25" x14ac:dyDescent="0.25">
      <c r="A615" s="172" t="s">
        <v>702</v>
      </c>
      <c r="B615" s="125" t="str">
        <f t="shared" si="99"/>
        <v>19</v>
      </c>
      <c r="C615" s="61" t="str">
        <f t="shared" si="100"/>
        <v>O.R. PROCEDURE W PRINCIPAL DIAGNOSES OF MENTAL ILLNESS</v>
      </c>
      <c r="D615" s="123">
        <f t="shared" si="101"/>
        <v>9</v>
      </c>
      <c r="E615" s="118" t="str">
        <f t="shared" si="102"/>
        <v>M</v>
      </c>
      <c r="F615" s="162" t="str">
        <f t="shared" si="103"/>
        <v>M</v>
      </c>
      <c r="G615" s="98"/>
      <c r="H615" s="180">
        <f t="shared" si="104"/>
        <v>5.5289000000000001</v>
      </c>
      <c r="I615" s="51">
        <f t="shared" si="105"/>
        <v>4.7294999999999998</v>
      </c>
      <c r="J615" s="164">
        <f t="shared" si="106"/>
        <v>-0.14458572229557423</v>
      </c>
      <c r="K615" s="98"/>
      <c r="L615" s="182">
        <f t="shared" si="107"/>
        <v>49.760100000000001</v>
      </c>
      <c r="M615" s="124">
        <f t="shared" si="108"/>
        <v>42.5655</v>
      </c>
      <c r="N615" s="149">
        <f t="shared" si="109"/>
        <v>-7.1946000000000012</v>
      </c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</row>
    <row r="616" spans="1:25" x14ac:dyDescent="0.25">
      <c r="A616" s="172" t="s">
        <v>724</v>
      </c>
      <c r="B616" s="125" t="str">
        <f t="shared" si="99"/>
        <v>21</v>
      </c>
      <c r="C616" s="61" t="str">
        <f t="shared" si="100"/>
        <v>OTHER O.R. PROCEDURES FOR INJURIES W/O CC/MCC</v>
      </c>
      <c r="D616" s="123">
        <f t="shared" si="101"/>
        <v>53</v>
      </c>
      <c r="E616" s="118" t="str">
        <f t="shared" si="102"/>
        <v>A</v>
      </c>
      <c r="F616" s="162" t="str">
        <f t="shared" si="103"/>
        <v>A</v>
      </c>
      <c r="G616" s="98"/>
      <c r="H616" s="180">
        <f t="shared" si="104"/>
        <v>1.3942000000000001</v>
      </c>
      <c r="I616" s="51">
        <f t="shared" si="105"/>
        <v>1.2573000000000001</v>
      </c>
      <c r="J616" s="164">
        <f t="shared" si="106"/>
        <v>-9.8192511834743951E-2</v>
      </c>
      <c r="K616" s="98"/>
      <c r="L616" s="182">
        <f t="shared" si="107"/>
        <v>73.892600000000002</v>
      </c>
      <c r="M616" s="124">
        <f t="shared" si="108"/>
        <v>66.636900000000011</v>
      </c>
      <c r="N616" s="149">
        <f t="shared" si="109"/>
        <v>-7.2556999999999903</v>
      </c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</row>
    <row r="617" spans="1:25" x14ac:dyDescent="0.25">
      <c r="A617" s="172" t="s">
        <v>791</v>
      </c>
      <c r="B617" s="125" t="str">
        <f t="shared" si="99"/>
        <v>05</v>
      </c>
      <c r="C617" s="61" t="str">
        <f t="shared" si="100"/>
        <v>CARDIAC PACEMAKER DEVICE REPLACEMENT W MCC</v>
      </c>
      <c r="D617" s="123">
        <f t="shared" si="101"/>
        <v>3</v>
      </c>
      <c r="E617" s="118" t="str">
        <f t="shared" si="102"/>
        <v>M</v>
      </c>
      <c r="F617" s="162" t="str">
        <f t="shared" si="103"/>
        <v>A</v>
      </c>
      <c r="G617" s="98"/>
      <c r="H617" s="180">
        <f t="shared" si="104"/>
        <v>4.8547000000000002</v>
      </c>
      <c r="I617" s="51">
        <f t="shared" si="105"/>
        <v>2.3601999999999999</v>
      </c>
      <c r="J617" s="164">
        <f t="shared" si="106"/>
        <v>-0.51383195666055581</v>
      </c>
      <c r="K617" s="98"/>
      <c r="L617" s="182">
        <f t="shared" si="107"/>
        <v>14.5641</v>
      </c>
      <c r="M617" s="124">
        <f t="shared" si="108"/>
        <v>7.0805999999999996</v>
      </c>
      <c r="N617" s="149">
        <f t="shared" si="109"/>
        <v>-7.4835000000000003</v>
      </c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</row>
    <row r="618" spans="1:25" x14ac:dyDescent="0.25">
      <c r="A618" s="174" t="s">
        <v>854</v>
      </c>
      <c r="B618" s="131" t="str">
        <f t="shared" si="99"/>
        <v>06</v>
      </c>
      <c r="C618" s="71" t="str">
        <f t="shared" si="100"/>
        <v>PERITONEAL ADHESIOLYSIS W/O CC/MCC</v>
      </c>
      <c r="D618" s="132">
        <f t="shared" si="101"/>
        <v>40</v>
      </c>
      <c r="E618" s="121" t="str">
        <f t="shared" si="102"/>
        <v>A</v>
      </c>
      <c r="F618" s="163" t="str">
        <f t="shared" si="103"/>
        <v>A</v>
      </c>
      <c r="G618" s="98"/>
      <c r="H618" s="181">
        <f t="shared" si="104"/>
        <v>1.7051000000000001</v>
      </c>
      <c r="I618" s="72">
        <f t="shared" si="105"/>
        <v>1.5177</v>
      </c>
      <c r="J618" s="165">
        <f t="shared" si="106"/>
        <v>-0.10990557738549059</v>
      </c>
      <c r="K618" s="98"/>
      <c r="L618" s="183">
        <f t="shared" si="107"/>
        <v>68.204000000000008</v>
      </c>
      <c r="M618" s="133">
        <f t="shared" si="108"/>
        <v>60.707999999999998</v>
      </c>
      <c r="N618" s="150">
        <f t="shared" si="109"/>
        <v>-7.4960000000000093</v>
      </c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</row>
    <row r="619" spans="1:25" x14ac:dyDescent="0.25">
      <c r="A619" s="172" t="s">
        <v>277</v>
      </c>
      <c r="B619" s="125" t="str">
        <f t="shared" si="99"/>
        <v>10</v>
      </c>
      <c r="C619" s="61" t="str">
        <f t="shared" si="100"/>
        <v>THYROID, PARATHYROID &amp; THYROGLOSSAL PROCEDURES W MCC</v>
      </c>
      <c r="D619" s="123">
        <f t="shared" si="101"/>
        <v>3</v>
      </c>
      <c r="E619" s="118" t="str">
        <f t="shared" si="102"/>
        <v>M</v>
      </c>
      <c r="F619" s="162" t="str">
        <f t="shared" si="103"/>
        <v>A</v>
      </c>
      <c r="G619" s="98"/>
      <c r="H619" s="180">
        <f t="shared" si="104"/>
        <v>4.2343999999999999</v>
      </c>
      <c r="I619" s="51">
        <f t="shared" si="105"/>
        <v>1.7228000000000001</v>
      </c>
      <c r="J619" s="164">
        <f t="shared" si="106"/>
        <v>-0.59314188550916291</v>
      </c>
      <c r="K619" s="98"/>
      <c r="L619" s="182">
        <f t="shared" si="107"/>
        <v>12.703199999999999</v>
      </c>
      <c r="M619" s="124">
        <f t="shared" si="108"/>
        <v>5.1684000000000001</v>
      </c>
      <c r="N619" s="149">
        <f t="shared" si="109"/>
        <v>-7.5347999999999988</v>
      </c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</row>
    <row r="620" spans="1:25" x14ac:dyDescent="0.25">
      <c r="A620" s="172" t="s">
        <v>449</v>
      </c>
      <c r="B620" s="125" t="str">
        <f t="shared" si="99"/>
        <v>04</v>
      </c>
      <c r="C620" s="61" t="str">
        <f t="shared" si="100"/>
        <v>PNEUMOTHORAX W MCC</v>
      </c>
      <c r="D620" s="123">
        <f t="shared" si="101"/>
        <v>33</v>
      </c>
      <c r="E620" s="118" t="str">
        <f t="shared" si="102"/>
        <v>A</v>
      </c>
      <c r="F620" s="162" t="str">
        <f t="shared" si="103"/>
        <v>A</v>
      </c>
      <c r="G620" s="98"/>
      <c r="H620" s="180">
        <f t="shared" si="104"/>
        <v>1.8078000000000001</v>
      </c>
      <c r="I620" s="51">
        <f t="shared" si="105"/>
        <v>1.5784</v>
      </c>
      <c r="J620" s="164">
        <f t="shared" si="106"/>
        <v>-0.12689456798318399</v>
      </c>
      <c r="K620" s="98"/>
      <c r="L620" s="182">
        <f t="shared" si="107"/>
        <v>59.657400000000003</v>
      </c>
      <c r="M620" s="124">
        <f t="shared" si="108"/>
        <v>52.087200000000003</v>
      </c>
      <c r="N620" s="149">
        <f t="shared" si="109"/>
        <v>-7.5701999999999998</v>
      </c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</row>
    <row r="621" spans="1:25" x14ac:dyDescent="0.25">
      <c r="A621" s="172" t="s">
        <v>582</v>
      </c>
      <c r="B621" s="125" t="str">
        <f t="shared" si="99"/>
        <v>06</v>
      </c>
      <c r="C621" s="61" t="str">
        <f t="shared" si="100"/>
        <v>INGUINAL &amp; FEMORAL HERNIA PROCEDURES W CC</v>
      </c>
      <c r="D621" s="123">
        <f t="shared" si="101"/>
        <v>7</v>
      </c>
      <c r="E621" s="118" t="str">
        <f t="shared" si="102"/>
        <v>M</v>
      </c>
      <c r="F621" s="162" t="str">
        <f t="shared" si="103"/>
        <v>MP</v>
      </c>
      <c r="G621" s="98"/>
      <c r="H621" s="180">
        <f t="shared" si="104"/>
        <v>2.3460000000000001</v>
      </c>
      <c r="I621" s="51">
        <f t="shared" si="105"/>
        <v>1.2245999999999999</v>
      </c>
      <c r="J621" s="164">
        <f t="shared" si="106"/>
        <v>-0.4780051150895141</v>
      </c>
      <c r="K621" s="98"/>
      <c r="L621" s="182">
        <f t="shared" si="107"/>
        <v>16.422000000000001</v>
      </c>
      <c r="M621" s="124">
        <f t="shared" si="108"/>
        <v>8.5721999999999987</v>
      </c>
      <c r="N621" s="149">
        <f t="shared" si="109"/>
        <v>-7.8498000000000019</v>
      </c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</row>
    <row r="622" spans="1:25" x14ac:dyDescent="0.25">
      <c r="A622" s="172" t="s">
        <v>0</v>
      </c>
      <c r="B622" s="125" t="str">
        <f t="shared" si="99"/>
        <v>08</v>
      </c>
      <c r="C622" s="61" t="str">
        <f t="shared" si="100"/>
        <v>MAJOR THUMB OR JOINT PROCEDURES</v>
      </c>
      <c r="D622" s="123">
        <f t="shared" si="101"/>
        <v>11</v>
      </c>
      <c r="E622" s="118" t="str">
        <f t="shared" si="102"/>
        <v>M</v>
      </c>
      <c r="F622" s="162" t="str">
        <f t="shared" si="103"/>
        <v>A</v>
      </c>
      <c r="G622" s="98"/>
      <c r="H622" s="180">
        <f t="shared" si="104"/>
        <v>2.1730999999999998</v>
      </c>
      <c r="I622" s="51">
        <f t="shared" si="105"/>
        <v>1.4519</v>
      </c>
      <c r="J622" s="164">
        <f t="shared" si="106"/>
        <v>-0.33187612166950436</v>
      </c>
      <c r="K622" s="98"/>
      <c r="L622" s="182">
        <f t="shared" si="107"/>
        <v>23.9041</v>
      </c>
      <c r="M622" s="124">
        <f t="shared" si="108"/>
        <v>15.9709</v>
      </c>
      <c r="N622" s="149">
        <f t="shared" si="109"/>
        <v>-7.9331999999999994</v>
      </c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</row>
    <row r="623" spans="1:25" x14ac:dyDescent="0.25">
      <c r="A623" s="174" t="s">
        <v>387</v>
      </c>
      <c r="B623" s="131" t="str">
        <f t="shared" si="99"/>
        <v>02</v>
      </c>
      <c r="C623" s="71" t="str">
        <f t="shared" si="100"/>
        <v>ACUTE MAJOR EYE INFECTIONS W CC/MCC</v>
      </c>
      <c r="D623" s="132">
        <f t="shared" si="101"/>
        <v>15</v>
      </c>
      <c r="E623" s="121" t="str">
        <f t="shared" si="102"/>
        <v>M</v>
      </c>
      <c r="F623" s="163" t="str">
        <f t="shared" si="103"/>
        <v>AP</v>
      </c>
      <c r="G623" s="98"/>
      <c r="H623" s="181">
        <f t="shared" si="104"/>
        <v>1.5533999999999999</v>
      </c>
      <c r="I623" s="72">
        <f t="shared" si="105"/>
        <v>1.0125999999999999</v>
      </c>
      <c r="J623" s="165">
        <f t="shared" si="106"/>
        <v>-0.34813956482554398</v>
      </c>
      <c r="K623" s="98"/>
      <c r="L623" s="183">
        <f t="shared" si="107"/>
        <v>23.300999999999998</v>
      </c>
      <c r="M623" s="133">
        <f t="shared" si="108"/>
        <v>15.189</v>
      </c>
      <c r="N623" s="150">
        <f t="shared" si="109"/>
        <v>-8.1119999999999983</v>
      </c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</row>
    <row r="624" spans="1:25" x14ac:dyDescent="0.25">
      <c r="A624" s="172" t="s">
        <v>632</v>
      </c>
      <c r="B624" s="125" t="str">
        <f t="shared" si="99"/>
        <v>14</v>
      </c>
      <c r="C624" s="61" t="str">
        <f t="shared" si="100"/>
        <v>POSTPARTUM &amp; POST ABORTION DIAGNOSES W/O O.R. PROCEDURE</v>
      </c>
      <c r="D624" s="123">
        <f t="shared" si="101"/>
        <v>104</v>
      </c>
      <c r="E624" s="118" t="str">
        <f t="shared" si="102"/>
        <v>A</v>
      </c>
      <c r="F624" s="162" t="str">
        <f t="shared" si="103"/>
        <v>A</v>
      </c>
      <c r="G624" s="98"/>
      <c r="H624" s="180">
        <f t="shared" si="104"/>
        <v>0.6079</v>
      </c>
      <c r="I624" s="51">
        <f t="shared" si="105"/>
        <v>0.52900000000000003</v>
      </c>
      <c r="J624" s="164">
        <f t="shared" si="106"/>
        <v>-0.12979108405987821</v>
      </c>
      <c r="K624" s="98"/>
      <c r="L624" s="182">
        <f t="shared" si="107"/>
        <v>63.221600000000002</v>
      </c>
      <c r="M624" s="124">
        <f t="shared" si="108"/>
        <v>55.016000000000005</v>
      </c>
      <c r="N624" s="149">
        <f t="shared" si="109"/>
        <v>-8.2055999999999969</v>
      </c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</row>
    <row r="625" spans="1:25" x14ac:dyDescent="0.25">
      <c r="A625" s="179" t="s">
        <v>608</v>
      </c>
      <c r="B625" s="125" t="str">
        <f t="shared" si="99"/>
        <v>13</v>
      </c>
      <c r="C625" s="61" t="str">
        <f t="shared" si="100"/>
        <v>D&amp;C, CONIZATION, LAPAROSCOPY &amp; TUBAL INTERRUPTION W CC/MCC</v>
      </c>
      <c r="D625" s="123">
        <f t="shared" si="101"/>
        <v>25</v>
      </c>
      <c r="E625" s="118" t="str">
        <f t="shared" si="102"/>
        <v>A</v>
      </c>
      <c r="F625" s="162" t="str">
        <f t="shared" si="103"/>
        <v>AP</v>
      </c>
      <c r="G625" s="98"/>
      <c r="H625" s="180">
        <f t="shared" si="104"/>
        <v>1.7528999999999999</v>
      </c>
      <c r="I625" s="51">
        <f t="shared" si="105"/>
        <v>1.4014</v>
      </c>
      <c r="J625" s="164">
        <f t="shared" si="106"/>
        <v>-0.20052484454332817</v>
      </c>
      <c r="K625" s="98"/>
      <c r="L625" s="182">
        <f t="shared" si="107"/>
        <v>43.822499999999998</v>
      </c>
      <c r="M625" s="124">
        <f t="shared" si="108"/>
        <v>35.034999999999997</v>
      </c>
      <c r="N625" s="149">
        <f t="shared" si="109"/>
        <v>-8.7875000000000014</v>
      </c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</row>
    <row r="626" spans="1:25" x14ac:dyDescent="0.25">
      <c r="A626" s="172" t="s">
        <v>411</v>
      </c>
      <c r="B626" s="125" t="str">
        <f t="shared" si="99"/>
        <v>03</v>
      </c>
      <c r="C626" s="61" t="str">
        <f t="shared" si="100"/>
        <v>OTITIS MEDIA &amp; URI W MCC</v>
      </c>
      <c r="D626" s="123">
        <f t="shared" si="101"/>
        <v>20</v>
      </c>
      <c r="E626" s="118" t="str">
        <f t="shared" si="102"/>
        <v>A</v>
      </c>
      <c r="F626" s="162" t="str">
        <f t="shared" si="103"/>
        <v>A</v>
      </c>
      <c r="G626" s="98"/>
      <c r="H626" s="180">
        <f t="shared" si="104"/>
        <v>1.1333</v>
      </c>
      <c r="I626" s="51">
        <f t="shared" si="105"/>
        <v>0.69350000000000001</v>
      </c>
      <c r="J626" s="164">
        <f t="shared" si="106"/>
        <v>-0.38807023735992235</v>
      </c>
      <c r="K626" s="98"/>
      <c r="L626" s="182">
        <f t="shared" si="107"/>
        <v>22.666</v>
      </c>
      <c r="M626" s="124">
        <f t="shared" si="108"/>
        <v>13.870000000000001</v>
      </c>
      <c r="N626" s="149">
        <f t="shared" si="109"/>
        <v>-8.7959999999999994</v>
      </c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</row>
    <row r="627" spans="1:25" x14ac:dyDescent="0.25">
      <c r="A627" s="172" t="s">
        <v>853</v>
      </c>
      <c r="B627" s="125" t="str">
        <f t="shared" si="99"/>
        <v>06</v>
      </c>
      <c r="C627" s="61" t="str">
        <f t="shared" si="100"/>
        <v>PERITONEAL ADHESIOLYSIS W CC</v>
      </c>
      <c r="D627" s="123">
        <f t="shared" si="101"/>
        <v>62</v>
      </c>
      <c r="E627" s="118" t="str">
        <f t="shared" si="102"/>
        <v>A</v>
      </c>
      <c r="F627" s="162" t="str">
        <f t="shared" si="103"/>
        <v>A</v>
      </c>
      <c r="G627" s="98"/>
      <c r="H627" s="180">
        <f t="shared" si="104"/>
        <v>2.5263</v>
      </c>
      <c r="I627" s="51">
        <f t="shared" si="105"/>
        <v>2.3837999999999999</v>
      </c>
      <c r="J627" s="164">
        <f t="shared" si="106"/>
        <v>-5.6406602541265914E-2</v>
      </c>
      <c r="K627" s="98"/>
      <c r="L627" s="182">
        <f t="shared" si="107"/>
        <v>156.63059999999999</v>
      </c>
      <c r="M627" s="124">
        <f t="shared" si="108"/>
        <v>147.79560000000001</v>
      </c>
      <c r="N627" s="149">
        <f t="shared" si="109"/>
        <v>-8.8349999999999795</v>
      </c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</row>
    <row r="628" spans="1:25" x14ac:dyDescent="0.25">
      <c r="A628" s="174" t="s">
        <v>313</v>
      </c>
      <c r="B628" s="131" t="str">
        <f t="shared" si="99"/>
        <v>01</v>
      </c>
      <c r="C628" s="71" t="str">
        <f t="shared" si="100"/>
        <v>CAROTID ARTERY STENT PROCEDURE W CC</v>
      </c>
      <c r="D628" s="132">
        <f t="shared" si="101"/>
        <v>11</v>
      </c>
      <c r="E628" s="121" t="str">
        <f t="shared" si="102"/>
        <v>M</v>
      </c>
      <c r="F628" s="163" t="str">
        <f t="shared" si="103"/>
        <v>A</v>
      </c>
      <c r="G628" s="98"/>
      <c r="H628" s="181">
        <f t="shared" si="104"/>
        <v>3.5089000000000001</v>
      </c>
      <c r="I628" s="72">
        <f t="shared" si="105"/>
        <v>2.6829999999999998</v>
      </c>
      <c r="J628" s="165">
        <f t="shared" si="106"/>
        <v>-0.23537290888882564</v>
      </c>
      <c r="K628" s="98"/>
      <c r="L628" s="183">
        <f t="shared" si="107"/>
        <v>38.597900000000003</v>
      </c>
      <c r="M628" s="133">
        <f t="shared" si="108"/>
        <v>29.512999999999998</v>
      </c>
      <c r="N628" s="150">
        <f t="shared" si="109"/>
        <v>-9.0849000000000046</v>
      </c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</row>
    <row r="629" spans="1:25" x14ac:dyDescent="0.25">
      <c r="A629" s="172" t="s">
        <v>166</v>
      </c>
      <c r="B629" s="125" t="str">
        <f t="shared" si="99"/>
        <v>08</v>
      </c>
      <c r="C629" s="61" t="str">
        <f t="shared" si="100"/>
        <v>WND DEBRID &amp; SKN GRFT EXC HAND, FOR MUSCULO-CONN TISS DIS W MCC</v>
      </c>
      <c r="D629" s="123">
        <f t="shared" si="101"/>
        <v>35</v>
      </c>
      <c r="E629" s="118" t="str">
        <f t="shared" si="102"/>
        <v>A</v>
      </c>
      <c r="F629" s="162" t="str">
        <f t="shared" si="103"/>
        <v>A</v>
      </c>
      <c r="G629" s="98"/>
      <c r="H629" s="180">
        <f t="shared" si="104"/>
        <v>4.3837000000000002</v>
      </c>
      <c r="I629" s="51">
        <f t="shared" si="105"/>
        <v>4.1212</v>
      </c>
      <c r="J629" s="164">
        <f t="shared" si="106"/>
        <v>-5.9880922508383366E-2</v>
      </c>
      <c r="K629" s="98"/>
      <c r="L629" s="182">
        <f t="shared" si="107"/>
        <v>153.42950000000002</v>
      </c>
      <c r="M629" s="124">
        <f t="shared" si="108"/>
        <v>144.24199999999999</v>
      </c>
      <c r="N629" s="149">
        <f t="shared" si="109"/>
        <v>-9.1875000000000284</v>
      </c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</row>
    <row r="630" spans="1:25" x14ac:dyDescent="0.25">
      <c r="A630" s="172" t="s">
        <v>159</v>
      </c>
      <c r="B630" s="125" t="str">
        <f t="shared" si="99"/>
        <v>08</v>
      </c>
      <c r="C630" s="61" t="str">
        <f t="shared" si="100"/>
        <v>SPINAL FUS EXC CERV W SPINAL CURV/MALIG/INFEC OR EXT FUS W MCC</v>
      </c>
      <c r="D630" s="123">
        <f t="shared" si="101"/>
        <v>15</v>
      </c>
      <c r="E630" s="118" t="str">
        <f t="shared" si="102"/>
        <v>A</v>
      </c>
      <c r="F630" s="162" t="str">
        <f t="shared" si="103"/>
        <v>A</v>
      </c>
      <c r="G630" s="98"/>
      <c r="H630" s="180">
        <f t="shared" si="104"/>
        <v>12.1273</v>
      </c>
      <c r="I630" s="51">
        <f t="shared" si="105"/>
        <v>11.4968</v>
      </c>
      <c r="J630" s="164">
        <f t="shared" si="106"/>
        <v>-5.1990137953212966E-2</v>
      </c>
      <c r="K630" s="98"/>
      <c r="L630" s="182">
        <f t="shared" si="107"/>
        <v>181.90950000000001</v>
      </c>
      <c r="M630" s="124">
        <f t="shared" si="108"/>
        <v>172.452</v>
      </c>
      <c r="N630" s="149">
        <f t="shared" si="109"/>
        <v>-9.4575000000000102</v>
      </c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</row>
    <row r="631" spans="1:25" x14ac:dyDescent="0.25">
      <c r="A631" s="172" t="s">
        <v>222</v>
      </c>
      <c r="B631" s="125" t="str">
        <f t="shared" ref="B631:B694" si="110">VLOOKUP($A631, Data_Tab, 2, FALSE)</f>
        <v>01</v>
      </c>
      <c r="C631" s="61" t="str">
        <f t="shared" ref="C631:C694" si="111">VLOOKUP($A631, DRG_Tab, 2, FALSE)</f>
        <v>ISCHEMIC STROKE, PRECEREBRAL OCCLUSION OR TRANSIENT ISCHEMIA W THROMBOLYTIC AGENT W CC</v>
      </c>
      <c r="D631" s="123">
        <f t="shared" ref="D631:D694" si="112">VLOOKUP($A631, DRG_Tab, 9, FALSE)</f>
        <v>42</v>
      </c>
      <c r="E631" s="118" t="str">
        <f t="shared" ref="E631:E694" si="113">IFERROR(VLOOKUP($A631, Previous_Update, 5, FALSE),"")</f>
        <v>A</v>
      </c>
      <c r="F631" s="162" t="str">
        <f t="shared" ref="F631:F694" si="114">VLOOKUP($A631, DRG_Tab, 18, FALSE)</f>
        <v>AT</v>
      </c>
      <c r="G631" s="98"/>
      <c r="H631" s="180">
        <f t="shared" ref="H631:H694" si="115">IFERROR(VLOOKUP($A631, Previous_Update, 4, FALSE),"")</f>
        <v>2.3262</v>
      </c>
      <c r="I631" s="51">
        <f t="shared" ref="I631:I694" si="116">VLOOKUP($A631, DRG_Tab, 22, FALSE)</f>
        <v>2.0985</v>
      </c>
      <c r="J631" s="164">
        <f t="shared" ref="J631:J694" si="117">(I631 - H631) / H631</f>
        <v>-9.7884962599948416E-2</v>
      </c>
      <c r="K631" s="98"/>
      <c r="L631" s="182">
        <f t="shared" ref="L631:L694" si="118">$D631 * H631</f>
        <v>97.700400000000002</v>
      </c>
      <c r="M631" s="124">
        <f t="shared" ref="M631:M694" si="119">$D631 * I631</f>
        <v>88.137</v>
      </c>
      <c r="N631" s="149">
        <f t="shared" ref="N631:N694" si="120">M631 - L631</f>
        <v>-9.5634000000000015</v>
      </c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</row>
    <row r="632" spans="1:25" x14ac:dyDescent="0.25">
      <c r="A632" s="172" t="s">
        <v>243</v>
      </c>
      <c r="B632" s="125" t="str">
        <f t="shared" si="110"/>
        <v>01</v>
      </c>
      <c r="C632" s="61" t="str">
        <f t="shared" si="111"/>
        <v>TRAUMATIC STUPOR &amp; COMA, COMA &gt;1 HR W MCC</v>
      </c>
      <c r="D632" s="123">
        <f t="shared" si="112"/>
        <v>30</v>
      </c>
      <c r="E632" s="118" t="str">
        <f t="shared" si="113"/>
        <v>A</v>
      </c>
      <c r="F632" s="162" t="str">
        <f t="shared" si="114"/>
        <v>A</v>
      </c>
      <c r="G632" s="98"/>
      <c r="H632" s="180">
        <f t="shared" si="115"/>
        <v>2.7136</v>
      </c>
      <c r="I632" s="51">
        <f t="shared" si="116"/>
        <v>2.3948</v>
      </c>
      <c r="J632" s="164">
        <f t="shared" si="117"/>
        <v>-0.11748231132075471</v>
      </c>
      <c r="K632" s="98"/>
      <c r="L632" s="182">
        <f t="shared" si="118"/>
        <v>81.408000000000001</v>
      </c>
      <c r="M632" s="124">
        <f t="shared" si="119"/>
        <v>71.843999999999994</v>
      </c>
      <c r="N632" s="149">
        <f t="shared" si="120"/>
        <v>-9.5640000000000072</v>
      </c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</row>
    <row r="633" spans="1:25" x14ac:dyDescent="0.25">
      <c r="A633" s="175" t="s">
        <v>415</v>
      </c>
      <c r="B633" s="131" t="str">
        <f t="shared" si="110"/>
        <v>03</v>
      </c>
      <c r="C633" s="71" t="str">
        <f t="shared" si="111"/>
        <v>OTHER EAR, NOSE, MOUTH &amp; THROAT DIAGNOSES W/O CC/MCC</v>
      </c>
      <c r="D633" s="132">
        <f t="shared" si="112"/>
        <v>37</v>
      </c>
      <c r="E633" s="121" t="str">
        <f t="shared" si="113"/>
        <v>A</v>
      </c>
      <c r="F633" s="163" t="str">
        <f t="shared" si="114"/>
        <v>AO</v>
      </c>
      <c r="G633" s="98"/>
      <c r="H633" s="181">
        <f t="shared" si="115"/>
        <v>0.56879999999999997</v>
      </c>
      <c r="I633" s="72">
        <f t="shared" si="116"/>
        <v>0.3095</v>
      </c>
      <c r="J633" s="165">
        <f t="shared" si="117"/>
        <v>-0.45587201125175808</v>
      </c>
      <c r="K633" s="98"/>
      <c r="L633" s="183">
        <f t="shared" si="118"/>
        <v>21.0456</v>
      </c>
      <c r="M633" s="133">
        <f t="shared" si="119"/>
        <v>11.451499999999999</v>
      </c>
      <c r="N633" s="150">
        <f t="shared" si="120"/>
        <v>-9.594100000000001</v>
      </c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</row>
    <row r="634" spans="1:25" x14ac:dyDescent="0.25">
      <c r="A634" s="172" t="s">
        <v>412</v>
      </c>
      <c r="B634" s="125" t="str">
        <f t="shared" si="110"/>
        <v>03</v>
      </c>
      <c r="C634" s="61" t="str">
        <f t="shared" si="111"/>
        <v>OTITIS MEDIA &amp; URI W/O MCC</v>
      </c>
      <c r="D634" s="123">
        <f t="shared" si="112"/>
        <v>210</v>
      </c>
      <c r="E634" s="118" t="str">
        <f t="shared" si="113"/>
        <v>A</v>
      </c>
      <c r="F634" s="162" t="str">
        <f t="shared" si="114"/>
        <v>A</v>
      </c>
      <c r="G634" s="98"/>
      <c r="H634" s="180">
        <f t="shared" si="115"/>
        <v>0.56479999999999997</v>
      </c>
      <c r="I634" s="51">
        <f t="shared" si="116"/>
        <v>0.51870000000000005</v>
      </c>
      <c r="J634" s="164">
        <f t="shared" si="117"/>
        <v>-8.1621813031161339E-2</v>
      </c>
      <c r="K634" s="98"/>
      <c r="L634" s="182">
        <f t="shared" si="118"/>
        <v>118.60799999999999</v>
      </c>
      <c r="M634" s="124">
        <f t="shared" si="119"/>
        <v>108.92700000000001</v>
      </c>
      <c r="N634" s="149">
        <f t="shared" si="120"/>
        <v>-9.6809999999999832</v>
      </c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</row>
    <row r="635" spans="1:25" x14ac:dyDescent="0.25">
      <c r="A635" s="172" t="s">
        <v>727</v>
      </c>
      <c r="B635" s="125" t="str">
        <f t="shared" si="110"/>
        <v>21</v>
      </c>
      <c r="C635" s="61" t="str">
        <f t="shared" si="111"/>
        <v>ALLERGIC REACTIONS W MCC</v>
      </c>
      <c r="D635" s="123">
        <f t="shared" si="112"/>
        <v>10</v>
      </c>
      <c r="E635" s="118" t="str">
        <f t="shared" si="113"/>
        <v>M</v>
      </c>
      <c r="F635" s="162" t="str">
        <f t="shared" si="114"/>
        <v>A</v>
      </c>
      <c r="G635" s="98"/>
      <c r="H635" s="180">
        <f t="shared" si="115"/>
        <v>2.5486</v>
      </c>
      <c r="I635" s="51">
        <f t="shared" si="116"/>
        <v>1.5719000000000001</v>
      </c>
      <c r="J635" s="164">
        <f t="shared" si="117"/>
        <v>-0.3832300086321902</v>
      </c>
      <c r="K635" s="98"/>
      <c r="L635" s="182">
        <f t="shared" si="118"/>
        <v>25.486000000000001</v>
      </c>
      <c r="M635" s="124">
        <f t="shared" si="119"/>
        <v>15.719000000000001</v>
      </c>
      <c r="N635" s="149">
        <f t="shared" si="120"/>
        <v>-9.7669999999999995</v>
      </c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</row>
    <row r="636" spans="1:25" x14ac:dyDescent="0.25">
      <c r="A636" s="172" t="s">
        <v>586</v>
      </c>
      <c r="B636" s="125" t="str">
        <f t="shared" si="110"/>
        <v>06</v>
      </c>
      <c r="C636" s="61" t="str">
        <f t="shared" si="111"/>
        <v>HERNIA PROCEDURES EXCEPT INGUINAL &amp; FEMORAL W/O CC/MCC</v>
      </c>
      <c r="D636" s="123">
        <f t="shared" si="112"/>
        <v>79</v>
      </c>
      <c r="E636" s="118" t="str">
        <f t="shared" si="113"/>
        <v>A</v>
      </c>
      <c r="F636" s="162" t="str">
        <f t="shared" si="114"/>
        <v>A</v>
      </c>
      <c r="G636" s="98"/>
      <c r="H636" s="180">
        <f t="shared" si="115"/>
        <v>1.48</v>
      </c>
      <c r="I636" s="51">
        <f t="shared" si="116"/>
        <v>1.3536999999999999</v>
      </c>
      <c r="J636" s="164">
        <f t="shared" si="117"/>
        <v>-8.5337837837837896E-2</v>
      </c>
      <c r="K636" s="98"/>
      <c r="L636" s="182">
        <f t="shared" si="118"/>
        <v>116.92</v>
      </c>
      <c r="M636" s="124">
        <f t="shared" si="119"/>
        <v>106.94229999999999</v>
      </c>
      <c r="N636" s="149">
        <f t="shared" si="120"/>
        <v>-9.9777000000000129</v>
      </c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</row>
    <row r="637" spans="1:25" x14ac:dyDescent="0.25">
      <c r="A637" s="172" t="s">
        <v>217</v>
      </c>
      <c r="B637" s="125" t="str">
        <f t="shared" si="110"/>
        <v>01</v>
      </c>
      <c r="C637" s="61" t="str">
        <f t="shared" si="111"/>
        <v>DEGENERATIVE NERVOUS SYSTEM DISORDERS W/O MCC</v>
      </c>
      <c r="D637" s="123">
        <f t="shared" si="112"/>
        <v>63</v>
      </c>
      <c r="E637" s="118" t="str">
        <f t="shared" si="113"/>
        <v>A</v>
      </c>
      <c r="F637" s="162" t="str">
        <f t="shared" si="114"/>
        <v>AP</v>
      </c>
      <c r="G637" s="98"/>
      <c r="H637" s="180">
        <f t="shared" si="115"/>
        <v>1.4525999999999999</v>
      </c>
      <c r="I637" s="51">
        <f t="shared" si="116"/>
        <v>1.2936000000000001</v>
      </c>
      <c r="J637" s="164">
        <f t="shared" si="117"/>
        <v>-0.1094589012804625</v>
      </c>
      <c r="K637" s="98"/>
      <c r="L637" s="182">
        <f t="shared" si="118"/>
        <v>91.513799999999989</v>
      </c>
      <c r="M637" s="124">
        <f t="shared" si="119"/>
        <v>81.496800000000007</v>
      </c>
      <c r="N637" s="149">
        <f t="shared" si="120"/>
        <v>-10.016999999999982</v>
      </c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</row>
    <row r="638" spans="1:25" x14ac:dyDescent="0.25">
      <c r="A638" s="175" t="s">
        <v>647</v>
      </c>
      <c r="B638" s="131" t="str">
        <f t="shared" si="110"/>
        <v>16</v>
      </c>
      <c r="C638" s="71" t="str">
        <f t="shared" si="111"/>
        <v>SPLENECTOMY W MCC</v>
      </c>
      <c r="D638" s="132">
        <f t="shared" si="112"/>
        <v>13</v>
      </c>
      <c r="E638" s="121" t="str">
        <f t="shared" si="113"/>
        <v>A</v>
      </c>
      <c r="F638" s="163" t="str">
        <f t="shared" si="114"/>
        <v>AP</v>
      </c>
      <c r="G638" s="98"/>
      <c r="H638" s="181">
        <f t="shared" si="115"/>
        <v>4.6158999999999999</v>
      </c>
      <c r="I638" s="72">
        <f t="shared" si="116"/>
        <v>3.8443999999999998</v>
      </c>
      <c r="J638" s="165">
        <f t="shared" si="117"/>
        <v>-0.1671396694035833</v>
      </c>
      <c r="K638" s="98"/>
      <c r="L638" s="183">
        <f t="shared" si="118"/>
        <v>60.006699999999995</v>
      </c>
      <c r="M638" s="133">
        <f t="shared" si="119"/>
        <v>49.977199999999996</v>
      </c>
      <c r="N638" s="150">
        <f t="shared" si="120"/>
        <v>-10.029499999999999</v>
      </c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</row>
    <row r="639" spans="1:25" x14ac:dyDescent="0.25">
      <c r="A639" s="172" t="s">
        <v>626</v>
      </c>
      <c r="B639" s="125" t="str">
        <f t="shared" si="110"/>
        <v>14</v>
      </c>
      <c r="C639" s="61" t="str">
        <f t="shared" si="111"/>
        <v>VAGINAL DELIVERY W O.R. PROC EXCEPT STERIL &amp;/OR D&amp;C</v>
      </c>
      <c r="D639" s="123">
        <f t="shared" si="112"/>
        <v>14</v>
      </c>
      <c r="E639" s="118" t="str">
        <f t="shared" si="113"/>
        <v>M</v>
      </c>
      <c r="F639" s="162" t="str">
        <f t="shared" si="114"/>
        <v>A</v>
      </c>
      <c r="G639" s="98"/>
      <c r="H639" s="180">
        <f t="shared" si="115"/>
        <v>1.7862</v>
      </c>
      <c r="I639" s="51">
        <f t="shared" si="116"/>
        <v>1.0562</v>
      </c>
      <c r="J639" s="164">
        <f t="shared" si="117"/>
        <v>-0.4086888366364349</v>
      </c>
      <c r="K639" s="98"/>
      <c r="L639" s="182">
        <f t="shared" si="118"/>
        <v>25.006799999999998</v>
      </c>
      <c r="M639" s="124">
        <f t="shared" si="119"/>
        <v>14.786799999999999</v>
      </c>
      <c r="N639" s="149">
        <f t="shared" si="120"/>
        <v>-10.219999999999999</v>
      </c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</row>
    <row r="640" spans="1:25" x14ac:dyDescent="0.25">
      <c r="A640" s="172" t="s">
        <v>552</v>
      </c>
      <c r="B640" s="125" t="str">
        <f t="shared" si="110"/>
        <v>11</v>
      </c>
      <c r="C640" s="61" t="str">
        <f t="shared" si="111"/>
        <v>OTHER KIDNEY &amp; URINARY TRACT PROCEDURES W MCC</v>
      </c>
      <c r="D640" s="123">
        <f t="shared" si="112"/>
        <v>34</v>
      </c>
      <c r="E640" s="118" t="str">
        <f t="shared" si="113"/>
        <v>A</v>
      </c>
      <c r="F640" s="162" t="str">
        <f t="shared" si="114"/>
        <v>A</v>
      </c>
      <c r="G640" s="98"/>
      <c r="H640" s="180">
        <f t="shared" si="115"/>
        <v>4.2160000000000002</v>
      </c>
      <c r="I640" s="51">
        <f t="shared" si="116"/>
        <v>3.9110999999999998</v>
      </c>
      <c r="J640" s="164">
        <f t="shared" si="117"/>
        <v>-7.2319734345351133E-2</v>
      </c>
      <c r="K640" s="98"/>
      <c r="L640" s="182">
        <f t="shared" si="118"/>
        <v>143.34399999999999</v>
      </c>
      <c r="M640" s="124">
        <f t="shared" si="119"/>
        <v>132.97739999999999</v>
      </c>
      <c r="N640" s="149">
        <f t="shared" si="120"/>
        <v>-10.366600000000005</v>
      </c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</row>
    <row r="641" spans="1:25" x14ac:dyDescent="0.25">
      <c r="A641" s="172" t="s">
        <v>863</v>
      </c>
      <c r="B641" s="125" t="str">
        <f t="shared" si="110"/>
        <v>06</v>
      </c>
      <c r="C641" s="61" t="str">
        <f t="shared" si="111"/>
        <v>MINOR SMALL &amp; LARGE BOWEL PROCEDURES W CC</v>
      </c>
      <c r="D641" s="123">
        <f t="shared" si="112"/>
        <v>20</v>
      </c>
      <c r="E641" s="118" t="str">
        <f t="shared" si="113"/>
        <v>A</v>
      </c>
      <c r="F641" s="162" t="str">
        <f t="shared" si="114"/>
        <v>A</v>
      </c>
      <c r="G641" s="98"/>
      <c r="H641" s="180">
        <f t="shared" si="115"/>
        <v>2.0411999999999999</v>
      </c>
      <c r="I641" s="51">
        <f t="shared" si="116"/>
        <v>1.5174000000000001</v>
      </c>
      <c r="J641" s="164">
        <f t="shared" si="117"/>
        <v>-0.25661375661375652</v>
      </c>
      <c r="K641" s="98"/>
      <c r="L641" s="182">
        <f t="shared" si="118"/>
        <v>40.823999999999998</v>
      </c>
      <c r="M641" s="124">
        <f t="shared" si="119"/>
        <v>30.348000000000003</v>
      </c>
      <c r="N641" s="149">
        <f t="shared" si="120"/>
        <v>-10.475999999999996</v>
      </c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</row>
    <row r="642" spans="1:25" x14ac:dyDescent="0.25">
      <c r="A642" s="172" t="s">
        <v>613</v>
      </c>
      <c r="B642" s="125" t="str">
        <f t="shared" si="110"/>
        <v>13</v>
      </c>
      <c r="C642" s="61" t="str">
        <f t="shared" si="111"/>
        <v>OTHER FEMALE REPRODUCTIVE SYSTEM O.R. PROCEDURES W CC/MCC</v>
      </c>
      <c r="D642" s="123">
        <f t="shared" si="112"/>
        <v>14</v>
      </c>
      <c r="E642" s="118" t="str">
        <f t="shared" si="113"/>
        <v>A</v>
      </c>
      <c r="F642" s="162" t="str">
        <f t="shared" si="114"/>
        <v>A</v>
      </c>
      <c r="G642" s="98"/>
      <c r="H642" s="180">
        <f t="shared" si="115"/>
        <v>3.0695000000000001</v>
      </c>
      <c r="I642" s="51">
        <f t="shared" si="116"/>
        <v>2.3167</v>
      </c>
      <c r="J642" s="164">
        <f t="shared" si="117"/>
        <v>-0.24525166965303799</v>
      </c>
      <c r="K642" s="98"/>
      <c r="L642" s="182">
        <f t="shared" si="118"/>
        <v>42.972999999999999</v>
      </c>
      <c r="M642" s="124">
        <f t="shared" si="119"/>
        <v>32.433799999999998</v>
      </c>
      <c r="N642" s="149">
        <f t="shared" si="120"/>
        <v>-10.539200000000001</v>
      </c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</row>
    <row r="643" spans="1:25" x14ac:dyDescent="0.25">
      <c r="A643" s="174" t="s">
        <v>572</v>
      </c>
      <c r="B643" s="131" t="str">
        <f t="shared" si="110"/>
        <v>11</v>
      </c>
      <c r="C643" s="71" t="str">
        <f t="shared" si="111"/>
        <v>OTHER KIDNEY &amp; URINARY TRACT DIAGNOSES W MCC</v>
      </c>
      <c r="D643" s="132">
        <f t="shared" si="112"/>
        <v>118</v>
      </c>
      <c r="E643" s="121" t="str">
        <f t="shared" si="113"/>
        <v>A</v>
      </c>
      <c r="F643" s="163" t="str">
        <f t="shared" si="114"/>
        <v>A</v>
      </c>
      <c r="G643" s="98"/>
      <c r="H643" s="181">
        <f t="shared" si="115"/>
        <v>1.6258999999999999</v>
      </c>
      <c r="I643" s="72">
        <f t="shared" si="116"/>
        <v>1.5362</v>
      </c>
      <c r="J643" s="165">
        <f t="shared" si="117"/>
        <v>-5.5169444615289928E-2</v>
      </c>
      <c r="K643" s="98"/>
      <c r="L643" s="183">
        <f t="shared" si="118"/>
        <v>191.8562</v>
      </c>
      <c r="M643" s="133">
        <f t="shared" si="119"/>
        <v>181.27160000000001</v>
      </c>
      <c r="N643" s="150">
        <f t="shared" si="120"/>
        <v>-10.584599999999995</v>
      </c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</row>
    <row r="644" spans="1:25" x14ac:dyDescent="0.25">
      <c r="A644" s="172" t="s">
        <v>862</v>
      </c>
      <c r="B644" s="125" t="str">
        <f t="shared" si="110"/>
        <v>09</v>
      </c>
      <c r="C644" s="61" t="str">
        <f t="shared" si="111"/>
        <v>BREAST BIOPSY, LOCAL EXCISION &amp; OTHER BREAST PROCEDURES W/O CC/MCC</v>
      </c>
      <c r="D644" s="123">
        <f t="shared" si="112"/>
        <v>21</v>
      </c>
      <c r="E644" s="118" t="str">
        <f t="shared" si="113"/>
        <v>A</v>
      </c>
      <c r="F644" s="162" t="str">
        <f t="shared" si="114"/>
        <v>A</v>
      </c>
      <c r="G644" s="98"/>
      <c r="H644" s="180">
        <f t="shared" si="115"/>
        <v>2.2860999999999998</v>
      </c>
      <c r="I644" s="51">
        <f t="shared" si="116"/>
        <v>1.7796000000000001</v>
      </c>
      <c r="J644" s="164">
        <f t="shared" si="117"/>
        <v>-0.22155636236385101</v>
      </c>
      <c r="K644" s="98"/>
      <c r="L644" s="182">
        <f t="shared" si="118"/>
        <v>48.008099999999999</v>
      </c>
      <c r="M644" s="124">
        <f t="shared" si="119"/>
        <v>37.371600000000001</v>
      </c>
      <c r="N644" s="149">
        <f t="shared" si="120"/>
        <v>-10.636499999999998</v>
      </c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</row>
    <row r="645" spans="1:25" x14ac:dyDescent="0.25">
      <c r="A645" s="172" t="s">
        <v>471</v>
      </c>
      <c r="B645" s="125" t="str">
        <f t="shared" si="110"/>
        <v>05</v>
      </c>
      <c r="C645" s="61" t="str">
        <f t="shared" si="111"/>
        <v>CARDIAC DEFIBRILLATOR IMPLANT W/O CARDIAC CATH W/O MCC</v>
      </c>
      <c r="D645" s="123">
        <f t="shared" si="112"/>
        <v>42</v>
      </c>
      <c r="E645" s="118" t="str">
        <f t="shared" si="113"/>
        <v>A</v>
      </c>
      <c r="F645" s="162" t="str">
        <f t="shared" si="114"/>
        <v>A</v>
      </c>
      <c r="G645" s="98"/>
      <c r="H645" s="180">
        <f t="shared" si="115"/>
        <v>4.7449000000000003</v>
      </c>
      <c r="I645" s="51">
        <f t="shared" si="116"/>
        <v>4.4907000000000004</v>
      </c>
      <c r="J645" s="164">
        <f t="shared" si="117"/>
        <v>-5.3573310291049329E-2</v>
      </c>
      <c r="K645" s="98"/>
      <c r="L645" s="182">
        <f t="shared" si="118"/>
        <v>199.28580000000002</v>
      </c>
      <c r="M645" s="124">
        <f t="shared" si="119"/>
        <v>188.60940000000002</v>
      </c>
      <c r="N645" s="149">
        <f t="shared" si="120"/>
        <v>-10.676400000000001</v>
      </c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</row>
    <row r="646" spans="1:25" x14ac:dyDescent="0.25">
      <c r="A646" s="172" t="s">
        <v>260</v>
      </c>
      <c r="B646" s="125" t="str">
        <f t="shared" si="110"/>
        <v>09</v>
      </c>
      <c r="C646" s="61" t="str">
        <f t="shared" si="111"/>
        <v>CELLULITIS W MCC</v>
      </c>
      <c r="D646" s="123">
        <f t="shared" si="112"/>
        <v>116</v>
      </c>
      <c r="E646" s="118" t="str">
        <f t="shared" si="113"/>
        <v>A</v>
      </c>
      <c r="F646" s="162" t="str">
        <f t="shared" si="114"/>
        <v>A</v>
      </c>
      <c r="G646" s="98"/>
      <c r="H646" s="180">
        <f t="shared" si="115"/>
        <v>1.4479</v>
      </c>
      <c r="I646" s="51">
        <f t="shared" si="116"/>
        <v>1.3554999999999999</v>
      </c>
      <c r="J646" s="164">
        <f t="shared" si="117"/>
        <v>-6.3816561917259512E-2</v>
      </c>
      <c r="K646" s="98"/>
      <c r="L646" s="182">
        <f t="shared" si="118"/>
        <v>167.9564</v>
      </c>
      <c r="M646" s="124">
        <f t="shared" si="119"/>
        <v>157.238</v>
      </c>
      <c r="N646" s="149">
        <f t="shared" si="120"/>
        <v>-10.718400000000003</v>
      </c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</row>
    <row r="647" spans="1:25" x14ac:dyDescent="0.25">
      <c r="A647" s="172" t="s">
        <v>365</v>
      </c>
      <c r="B647" s="125" t="str">
        <f t="shared" si="110"/>
        <v>09</v>
      </c>
      <c r="C647" s="61" t="str">
        <f t="shared" si="111"/>
        <v>OTHER SKIN, SUBCUT TISS &amp; BREAST PROC W MCC</v>
      </c>
      <c r="D647" s="123">
        <f t="shared" si="112"/>
        <v>36</v>
      </c>
      <c r="E647" s="118" t="str">
        <f t="shared" si="113"/>
        <v>A</v>
      </c>
      <c r="F647" s="162" t="str">
        <f t="shared" si="114"/>
        <v>A</v>
      </c>
      <c r="G647" s="98"/>
      <c r="H647" s="180">
        <f t="shared" si="115"/>
        <v>2.7686000000000002</v>
      </c>
      <c r="I647" s="51">
        <f t="shared" si="116"/>
        <v>2.4670999999999998</v>
      </c>
      <c r="J647" s="164">
        <f t="shared" si="117"/>
        <v>-0.10889980495557332</v>
      </c>
      <c r="K647" s="98"/>
      <c r="L647" s="182">
        <f t="shared" si="118"/>
        <v>99.669600000000003</v>
      </c>
      <c r="M647" s="124">
        <f t="shared" si="119"/>
        <v>88.815599999999989</v>
      </c>
      <c r="N647" s="149">
        <f t="shared" si="120"/>
        <v>-10.854000000000013</v>
      </c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</row>
    <row r="648" spans="1:25" x14ac:dyDescent="0.25">
      <c r="A648" s="174" t="s">
        <v>177</v>
      </c>
      <c r="B648" s="131" t="str">
        <f t="shared" si="110"/>
        <v>08</v>
      </c>
      <c r="C648" s="71" t="str">
        <f t="shared" si="111"/>
        <v>CERVICAL SPINAL FUSION W/O CC/MCC</v>
      </c>
      <c r="D648" s="132">
        <f t="shared" si="112"/>
        <v>278</v>
      </c>
      <c r="E648" s="121" t="str">
        <f t="shared" si="113"/>
        <v>A</v>
      </c>
      <c r="F648" s="163" t="str">
        <f t="shared" si="114"/>
        <v>A</v>
      </c>
      <c r="G648" s="98"/>
      <c r="H648" s="181">
        <f t="shared" si="115"/>
        <v>2.4093</v>
      </c>
      <c r="I648" s="72">
        <f t="shared" si="116"/>
        <v>2.3702000000000001</v>
      </c>
      <c r="J648" s="165">
        <f t="shared" si="117"/>
        <v>-1.6228780143610139E-2</v>
      </c>
      <c r="K648" s="98"/>
      <c r="L648" s="183">
        <f t="shared" si="118"/>
        <v>669.78539999999998</v>
      </c>
      <c r="M648" s="133">
        <f t="shared" si="119"/>
        <v>658.91560000000004</v>
      </c>
      <c r="N648" s="150">
        <f t="shared" si="120"/>
        <v>-10.869799999999941</v>
      </c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</row>
    <row r="649" spans="1:25" x14ac:dyDescent="0.25">
      <c r="A649" s="172" t="s">
        <v>170</v>
      </c>
      <c r="B649" s="125" t="str">
        <f t="shared" si="110"/>
        <v>08</v>
      </c>
      <c r="C649" s="61" t="str">
        <f t="shared" si="111"/>
        <v>REVISION OF HIP OR KNEE REPLACEMENT W CC</v>
      </c>
      <c r="D649" s="123">
        <f t="shared" si="112"/>
        <v>69</v>
      </c>
      <c r="E649" s="118" t="str">
        <f t="shared" si="113"/>
        <v>A</v>
      </c>
      <c r="F649" s="162" t="str">
        <f t="shared" si="114"/>
        <v>A</v>
      </c>
      <c r="G649" s="98"/>
      <c r="H649" s="180">
        <f t="shared" si="115"/>
        <v>4.0167000000000002</v>
      </c>
      <c r="I649" s="51">
        <f t="shared" si="116"/>
        <v>3.8576000000000001</v>
      </c>
      <c r="J649" s="164">
        <f t="shared" si="117"/>
        <v>-3.9609629795603361E-2</v>
      </c>
      <c r="K649" s="98"/>
      <c r="L649" s="182">
        <f t="shared" si="118"/>
        <v>277.15230000000003</v>
      </c>
      <c r="M649" s="124">
        <f t="shared" si="119"/>
        <v>266.17439999999999</v>
      </c>
      <c r="N649" s="149">
        <f t="shared" si="120"/>
        <v>-10.977900000000034</v>
      </c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</row>
    <row r="650" spans="1:25" x14ac:dyDescent="0.25">
      <c r="A650" s="172" t="s">
        <v>584</v>
      </c>
      <c r="B650" s="125" t="str">
        <f t="shared" si="110"/>
        <v>06</v>
      </c>
      <c r="C650" s="61" t="str">
        <f t="shared" si="111"/>
        <v>HERNIA PROCEDURES EXCEPT INGUINAL &amp; FEMORAL W MCC</v>
      </c>
      <c r="D650" s="123">
        <f t="shared" si="112"/>
        <v>20</v>
      </c>
      <c r="E650" s="118" t="str">
        <f t="shared" si="113"/>
        <v>A</v>
      </c>
      <c r="F650" s="162" t="str">
        <f t="shared" si="114"/>
        <v>A</v>
      </c>
      <c r="G650" s="98"/>
      <c r="H650" s="180">
        <f t="shared" si="115"/>
        <v>3.1505000000000001</v>
      </c>
      <c r="I650" s="51">
        <f t="shared" si="116"/>
        <v>2.6000999999999999</v>
      </c>
      <c r="J650" s="164">
        <f t="shared" si="117"/>
        <v>-0.17470242818600229</v>
      </c>
      <c r="K650" s="98"/>
      <c r="L650" s="182">
        <f t="shared" si="118"/>
        <v>63.010000000000005</v>
      </c>
      <c r="M650" s="124">
        <f t="shared" si="119"/>
        <v>52.001999999999995</v>
      </c>
      <c r="N650" s="149">
        <f t="shared" si="120"/>
        <v>-11.00800000000001</v>
      </c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</row>
    <row r="651" spans="1:25" x14ac:dyDescent="0.25">
      <c r="A651" s="172" t="s">
        <v>599</v>
      </c>
      <c r="B651" s="125" t="str">
        <f t="shared" si="110"/>
        <v>06</v>
      </c>
      <c r="C651" s="61" t="str">
        <f t="shared" si="111"/>
        <v>DIGESTIVE MALIGNANCY W CC</v>
      </c>
      <c r="D651" s="123">
        <f t="shared" si="112"/>
        <v>53</v>
      </c>
      <c r="E651" s="118" t="str">
        <f t="shared" si="113"/>
        <v>A</v>
      </c>
      <c r="F651" s="162" t="str">
        <f t="shared" si="114"/>
        <v>A</v>
      </c>
      <c r="G651" s="98"/>
      <c r="H651" s="180">
        <f t="shared" si="115"/>
        <v>1.6797</v>
      </c>
      <c r="I651" s="51">
        <f t="shared" si="116"/>
        <v>1.468</v>
      </c>
      <c r="J651" s="164">
        <f t="shared" si="117"/>
        <v>-0.12603441090670953</v>
      </c>
      <c r="K651" s="98"/>
      <c r="L651" s="182">
        <f t="shared" si="118"/>
        <v>89.024100000000004</v>
      </c>
      <c r="M651" s="124">
        <f t="shared" si="119"/>
        <v>77.804000000000002</v>
      </c>
      <c r="N651" s="149">
        <f t="shared" si="120"/>
        <v>-11.220100000000002</v>
      </c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</row>
    <row r="652" spans="1:25" x14ac:dyDescent="0.25">
      <c r="A652" s="172" t="s">
        <v>446</v>
      </c>
      <c r="B652" s="125" t="str">
        <f t="shared" si="110"/>
        <v>04</v>
      </c>
      <c r="C652" s="61" t="str">
        <f t="shared" si="111"/>
        <v>INTERSTITIAL LUNG DISEASE W MCC</v>
      </c>
      <c r="D652" s="123">
        <f t="shared" si="112"/>
        <v>27</v>
      </c>
      <c r="E652" s="118" t="str">
        <f t="shared" si="113"/>
        <v>A</v>
      </c>
      <c r="F652" s="162" t="str">
        <f t="shared" si="114"/>
        <v>A</v>
      </c>
      <c r="G652" s="98"/>
      <c r="H652" s="180">
        <f t="shared" si="115"/>
        <v>1.8738999999999999</v>
      </c>
      <c r="I652" s="51">
        <f t="shared" si="116"/>
        <v>1.4547000000000001</v>
      </c>
      <c r="J652" s="164">
        <f t="shared" si="117"/>
        <v>-0.2237045733496984</v>
      </c>
      <c r="K652" s="98"/>
      <c r="L652" s="182">
        <f t="shared" si="118"/>
        <v>50.595299999999995</v>
      </c>
      <c r="M652" s="124">
        <f t="shared" si="119"/>
        <v>39.276900000000005</v>
      </c>
      <c r="N652" s="149">
        <f t="shared" si="120"/>
        <v>-11.31839999999999</v>
      </c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</row>
    <row r="653" spans="1:25" x14ac:dyDescent="0.25">
      <c r="A653" s="174" t="s">
        <v>172</v>
      </c>
      <c r="B653" s="131" t="str">
        <f t="shared" si="110"/>
        <v>08</v>
      </c>
      <c r="C653" s="71" t="str">
        <f t="shared" si="111"/>
        <v>REVISION OF HIP OR KNEE REPLACEMENT W/O CC/MCC</v>
      </c>
      <c r="D653" s="132">
        <f t="shared" si="112"/>
        <v>45</v>
      </c>
      <c r="E653" s="121" t="str">
        <f t="shared" si="113"/>
        <v>A</v>
      </c>
      <c r="F653" s="163" t="str">
        <f t="shared" si="114"/>
        <v>A</v>
      </c>
      <c r="G653" s="98"/>
      <c r="H653" s="181">
        <f t="shared" si="115"/>
        <v>3.0367999999999999</v>
      </c>
      <c r="I653" s="72">
        <f t="shared" si="116"/>
        <v>2.7852999999999999</v>
      </c>
      <c r="J653" s="165">
        <f t="shared" si="117"/>
        <v>-8.2817439409905186E-2</v>
      </c>
      <c r="K653" s="98"/>
      <c r="L653" s="183">
        <f t="shared" si="118"/>
        <v>136.65600000000001</v>
      </c>
      <c r="M653" s="133">
        <f t="shared" si="119"/>
        <v>125.3385</v>
      </c>
      <c r="N653" s="150">
        <f t="shared" si="120"/>
        <v>-11.31750000000001</v>
      </c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</row>
    <row r="654" spans="1:25" x14ac:dyDescent="0.25">
      <c r="A654" s="172" t="s">
        <v>721</v>
      </c>
      <c r="B654" s="125" t="str">
        <f t="shared" si="110"/>
        <v>21</v>
      </c>
      <c r="C654" s="61" t="str">
        <f t="shared" si="111"/>
        <v>HAND PROCEDURES FOR INJURIES</v>
      </c>
      <c r="D654" s="123">
        <f t="shared" si="112"/>
        <v>16</v>
      </c>
      <c r="E654" s="118" t="str">
        <f t="shared" si="113"/>
        <v>M</v>
      </c>
      <c r="F654" s="162" t="str">
        <f t="shared" si="114"/>
        <v>A</v>
      </c>
      <c r="G654" s="98"/>
      <c r="H654" s="180">
        <f t="shared" si="115"/>
        <v>2.6255999999999999</v>
      </c>
      <c r="I654" s="51">
        <f t="shared" si="116"/>
        <v>1.9152</v>
      </c>
      <c r="J654" s="164">
        <f t="shared" si="117"/>
        <v>-0.2705667276051188</v>
      </c>
      <c r="K654" s="98"/>
      <c r="L654" s="182">
        <f t="shared" si="118"/>
        <v>42.009599999999999</v>
      </c>
      <c r="M654" s="124">
        <f t="shared" si="119"/>
        <v>30.6432</v>
      </c>
      <c r="N654" s="149">
        <f t="shared" si="120"/>
        <v>-11.366399999999999</v>
      </c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</row>
    <row r="655" spans="1:25" x14ac:dyDescent="0.25">
      <c r="A655" s="172" t="s">
        <v>168</v>
      </c>
      <c r="B655" s="125" t="str">
        <f t="shared" si="110"/>
        <v>08</v>
      </c>
      <c r="C655" s="61" t="str">
        <f t="shared" si="111"/>
        <v>WND DEBRID &amp; SKN GRFT EXC HAND, FOR MUSCULO-CONN TISS DIS W/O CC/MCC</v>
      </c>
      <c r="D655" s="123">
        <f t="shared" si="112"/>
        <v>33</v>
      </c>
      <c r="E655" s="118" t="str">
        <f t="shared" si="113"/>
        <v>A</v>
      </c>
      <c r="F655" s="162" t="str">
        <f t="shared" si="114"/>
        <v>A</v>
      </c>
      <c r="G655" s="98"/>
      <c r="H655" s="180">
        <f t="shared" si="115"/>
        <v>2.5181</v>
      </c>
      <c r="I655" s="51">
        <f t="shared" si="116"/>
        <v>2.1734</v>
      </c>
      <c r="J655" s="164">
        <f t="shared" si="117"/>
        <v>-0.13688892418887255</v>
      </c>
      <c r="K655" s="98"/>
      <c r="L655" s="182">
        <f t="shared" si="118"/>
        <v>83.097300000000004</v>
      </c>
      <c r="M655" s="124">
        <f t="shared" si="119"/>
        <v>71.722200000000001</v>
      </c>
      <c r="N655" s="149">
        <f t="shared" si="120"/>
        <v>-11.375100000000003</v>
      </c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</row>
    <row r="656" spans="1:25" x14ac:dyDescent="0.25">
      <c r="A656" s="172" t="s">
        <v>799</v>
      </c>
      <c r="B656" s="125" t="str">
        <f t="shared" si="110"/>
        <v>05</v>
      </c>
      <c r="C656" s="61" t="str">
        <f t="shared" si="111"/>
        <v>ENDOVASCULAR CARDIAC VALVE REPLACEMENT W MCC</v>
      </c>
      <c r="D656" s="123">
        <f t="shared" si="112"/>
        <v>6</v>
      </c>
      <c r="E656" s="118" t="str">
        <f t="shared" si="113"/>
        <v>M</v>
      </c>
      <c r="F656" s="162" t="str">
        <f t="shared" si="114"/>
        <v>M</v>
      </c>
      <c r="G656" s="98"/>
      <c r="H656" s="180">
        <f t="shared" si="115"/>
        <v>12.2104</v>
      </c>
      <c r="I656" s="51">
        <f t="shared" si="116"/>
        <v>10.302199999999999</v>
      </c>
      <c r="J656" s="164">
        <f t="shared" si="117"/>
        <v>-0.15627661665465511</v>
      </c>
      <c r="K656" s="98"/>
      <c r="L656" s="182">
        <f t="shared" si="118"/>
        <v>73.2624</v>
      </c>
      <c r="M656" s="124">
        <f t="shared" si="119"/>
        <v>61.813199999999995</v>
      </c>
      <c r="N656" s="149">
        <f t="shared" si="120"/>
        <v>-11.449200000000005</v>
      </c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</row>
    <row r="657" spans="1:25" x14ac:dyDescent="0.25">
      <c r="A657" s="172" t="s">
        <v>860</v>
      </c>
      <c r="B657" s="125" t="str">
        <f t="shared" si="110"/>
        <v>06</v>
      </c>
      <c r="C657" s="61" t="str">
        <f t="shared" si="111"/>
        <v>APPENDECTOMY W/O COMPLICATED PRINCIPAL DIAG W/O CC/MCC</v>
      </c>
      <c r="D657" s="123">
        <f t="shared" si="112"/>
        <v>112</v>
      </c>
      <c r="E657" s="118" t="str">
        <f t="shared" si="113"/>
        <v>A</v>
      </c>
      <c r="F657" s="162" t="str">
        <f t="shared" si="114"/>
        <v>A</v>
      </c>
      <c r="G657" s="98"/>
      <c r="H657" s="180">
        <f t="shared" si="115"/>
        <v>1.3362000000000001</v>
      </c>
      <c r="I657" s="51">
        <f t="shared" si="116"/>
        <v>1.2326999999999999</v>
      </c>
      <c r="J657" s="164">
        <f t="shared" si="117"/>
        <v>-7.7458464301751337E-2</v>
      </c>
      <c r="K657" s="98"/>
      <c r="L657" s="182">
        <f t="shared" si="118"/>
        <v>149.65440000000001</v>
      </c>
      <c r="M657" s="124">
        <f t="shared" si="119"/>
        <v>138.0624</v>
      </c>
      <c r="N657" s="149">
        <f t="shared" si="120"/>
        <v>-11.592000000000013</v>
      </c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</row>
    <row r="658" spans="1:25" x14ac:dyDescent="0.25">
      <c r="A658" s="174" t="s">
        <v>289</v>
      </c>
      <c r="B658" s="131" t="str">
        <f t="shared" si="110"/>
        <v>10</v>
      </c>
      <c r="C658" s="71" t="str">
        <f t="shared" si="111"/>
        <v>ENDOCRINE DISORDERS W MCC</v>
      </c>
      <c r="D658" s="132">
        <f t="shared" si="112"/>
        <v>24</v>
      </c>
      <c r="E658" s="121" t="str">
        <f t="shared" si="113"/>
        <v>A</v>
      </c>
      <c r="F658" s="163" t="str">
        <f t="shared" si="114"/>
        <v>A</v>
      </c>
      <c r="G658" s="98"/>
      <c r="H658" s="181">
        <f t="shared" si="115"/>
        <v>1.6936</v>
      </c>
      <c r="I658" s="72">
        <f t="shared" si="116"/>
        <v>1.2099</v>
      </c>
      <c r="J658" s="165">
        <f t="shared" si="117"/>
        <v>-0.28560462919225321</v>
      </c>
      <c r="K658" s="98"/>
      <c r="L658" s="183">
        <f t="shared" si="118"/>
        <v>40.6464</v>
      </c>
      <c r="M658" s="133">
        <f t="shared" si="119"/>
        <v>29.037599999999998</v>
      </c>
      <c r="N658" s="150">
        <f t="shared" si="120"/>
        <v>-11.608800000000002</v>
      </c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</row>
    <row r="659" spans="1:25" x14ac:dyDescent="0.25">
      <c r="A659" s="172" t="s">
        <v>601</v>
      </c>
      <c r="B659" s="125" t="str">
        <f t="shared" si="110"/>
        <v>06</v>
      </c>
      <c r="C659" s="61" t="str">
        <f t="shared" si="111"/>
        <v>G.I. HEMORRHAGE W MCC</v>
      </c>
      <c r="D659" s="123">
        <f t="shared" si="112"/>
        <v>129</v>
      </c>
      <c r="E659" s="118" t="str">
        <f t="shared" si="113"/>
        <v>A</v>
      </c>
      <c r="F659" s="162" t="str">
        <f t="shared" si="114"/>
        <v>A</v>
      </c>
      <c r="G659" s="98"/>
      <c r="H659" s="180">
        <f t="shared" si="115"/>
        <v>2.2869999999999999</v>
      </c>
      <c r="I659" s="51">
        <f t="shared" si="116"/>
        <v>2.1968999999999999</v>
      </c>
      <c r="J659" s="164">
        <f t="shared" si="117"/>
        <v>-3.9396589418452151E-2</v>
      </c>
      <c r="K659" s="98"/>
      <c r="L659" s="182">
        <f t="shared" si="118"/>
        <v>295.02299999999997</v>
      </c>
      <c r="M659" s="124">
        <f t="shared" si="119"/>
        <v>283.40010000000001</v>
      </c>
      <c r="N659" s="149">
        <f t="shared" si="120"/>
        <v>-11.622899999999959</v>
      </c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</row>
    <row r="660" spans="1:25" x14ac:dyDescent="0.25">
      <c r="A660" s="172" t="s">
        <v>452</v>
      </c>
      <c r="B660" s="125" t="str">
        <f t="shared" si="110"/>
        <v>04</v>
      </c>
      <c r="C660" s="61" t="str">
        <f t="shared" si="111"/>
        <v>BRONCHITIS &amp; ASTHMA W CC/MCC</v>
      </c>
      <c r="D660" s="123">
        <f t="shared" si="112"/>
        <v>463</v>
      </c>
      <c r="E660" s="118" t="str">
        <f t="shared" si="113"/>
        <v>A</v>
      </c>
      <c r="F660" s="162" t="str">
        <f t="shared" si="114"/>
        <v>A</v>
      </c>
      <c r="G660" s="98"/>
      <c r="H660" s="180">
        <f t="shared" si="115"/>
        <v>0.91159999999999997</v>
      </c>
      <c r="I660" s="51">
        <f t="shared" si="116"/>
        <v>0.88639999999999997</v>
      </c>
      <c r="J660" s="164">
        <f t="shared" si="117"/>
        <v>-2.7643703378674857E-2</v>
      </c>
      <c r="K660" s="98"/>
      <c r="L660" s="182">
        <f t="shared" si="118"/>
        <v>422.07079999999996</v>
      </c>
      <c r="M660" s="124">
        <f t="shared" si="119"/>
        <v>410.40319999999997</v>
      </c>
      <c r="N660" s="149">
        <f t="shared" si="120"/>
        <v>-11.667599999999993</v>
      </c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</row>
    <row r="661" spans="1:25" x14ac:dyDescent="0.25">
      <c r="A661" s="172" t="s">
        <v>655</v>
      </c>
      <c r="B661" s="125" t="str">
        <f t="shared" si="110"/>
        <v>16</v>
      </c>
      <c r="C661" s="61" t="str">
        <f t="shared" si="111"/>
        <v>RETICULOENDOTHELIAL &amp; IMMUNITY DISORDERS W MCC</v>
      </c>
      <c r="D661" s="123">
        <f t="shared" si="112"/>
        <v>9</v>
      </c>
      <c r="E661" s="118" t="str">
        <f t="shared" si="113"/>
        <v>M</v>
      </c>
      <c r="F661" s="162" t="str">
        <f t="shared" si="114"/>
        <v>M</v>
      </c>
      <c r="G661" s="98"/>
      <c r="H661" s="180">
        <f t="shared" si="115"/>
        <v>2.7645</v>
      </c>
      <c r="I661" s="51">
        <f t="shared" si="116"/>
        <v>1.4443999999999999</v>
      </c>
      <c r="J661" s="164">
        <f t="shared" si="117"/>
        <v>-0.47751853861457771</v>
      </c>
      <c r="K661" s="98"/>
      <c r="L661" s="182">
        <f t="shared" si="118"/>
        <v>24.880499999999998</v>
      </c>
      <c r="M661" s="124">
        <f t="shared" si="119"/>
        <v>12.999599999999999</v>
      </c>
      <c r="N661" s="149">
        <f t="shared" si="120"/>
        <v>-11.880899999999999</v>
      </c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</row>
    <row r="662" spans="1:25" x14ac:dyDescent="0.25">
      <c r="A662" s="172" t="s">
        <v>520</v>
      </c>
      <c r="B662" s="125" t="str">
        <f t="shared" si="110"/>
        <v>05</v>
      </c>
      <c r="C662" s="61" t="str">
        <f t="shared" si="111"/>
        <v>PERIPHERAL VASCULAR DISORDERS W MCC</v>
      </c>
      <c r="D662" s="123">
        <f t="shared" si="112"/>
        <v>83</v>
      </c>
      <c r="E662" s="118" t="str">
        <f t="shared" si="113"/>
        <v>A</v>
      </c>
      <c r="F662" s="162" t="str">
        <f t="shared" si="114"/>
        <v>A</v>
      </c>
      <c r="G662" s="98"/>
      <c r="H662" s="180">
        <f t="shared" si="115"/>
        <v>1.4976</v>
      </c>
      <c r="I662" s="51">
        <f t="shared" si="116"/>
        <v>1.3527</v>
      </c>
      <c r="J662" s="164">
        <f t="shared" si="117"/>
        <v>-9.6754807692307709E-2</v>
      </c>
      <c r="K662" s="98"/>
      <c r="L662" s="182">
        <f t="shared" si="118"/>
        <v>124.30080000000001</v>
      </c>
      <c r="M662" s="124">
        <f t="shared" si="119"/>
        <v>112.2741</v>
      </c>
      <c r="N662" s="149">
        <f t="shared" si="120"/>
        <v>-12.026700000000005</v>
      </c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</row>
    <row r="663" spans="1:25" x14ac:dyDescent="0.25">
      <c r="A663" s="174" t="s">
        <v>397</v>
      </c>
      <c r="B663" s="131" t="str">
        <f t="shared" si="110"/>
        <v>03</v>
      </c>
      <c r="C663" s="71" t="str">
        <f t="shared" si="111"/>
        <v>OTHER EAR, NOSE, MOUTH &amp; THROAT O.R. PROCEDURES W/O CC/MCC</v>
      </c>
      <c r="D663" s="132">
        <f t="shared" si="112"/>
        <v>146</v>
      </c>
      <c r="E663" s="121" t="str">
        <f t="shared" si="113"/>
        <v>A</v>
      </c>
      <c r="F663" s="163" t="str">
        <f t="shared" si="114"/>
        <v>A</v>
      </c>
      <c r="G663" s="98"/>
      <c r="H663" s="181">
        <f t="shared" si="115"/>
        <v>0.83799999999999997</v>
      </c>
      <c r="I663" s="72">
        <f t="shared" si="116"/>
        <v>0.75319999999999998</v>
      </c>
      <c r="J663" s="165">
        <f t="shared" si="117"/>
        <v>-0.10119331742243436</v>
      </c>
      <c r="K663" s="98"/>
      <c r="L663" s="183">
        <f t="shared" si="118"/>
        <v>122.348</v>
      </c>
      <c r="M663" s="133">
        <f t="shared" si="119"/>
        <v>109.96719999999999</v>
      </c>
      <c r="N663" s="150">
        <f t="shared" si="120"/>
        <v>-12.380800000000008</v>
      </c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</row>
    <row r="664" spans="1:25" x14ac:dyDescent="0.25">
      <c r="A664" s="172" t="s">
        <v>246</v>
      </c>
      <c r="B664" s="125" t="str">
        <f t="shared" si="110"/>
        <v>01</v>
      </c>
      <c r="C664" s="61" t="str">
        <f t="shared" si="111"/>
        <v>TRAUMATIC STUPOR &amp; COMA, COMA &lt;1 HR W MCC</v>
      </c>
      <c r="D664" s="123">
        <f t="shared" si="112"/>
        <v>17</v>
      </c>
      <c r="E664" s="118" t="str">
        <f t="shared" si="113"/>
        <v>A</v>
      </c>
      <c r="F664" s="162" t="str">
        <f t="shared" si="114"/>
        <v>A</v>
      </c>
      <c r="G664" s="98"/>
      <c r="H664" s="180">
        <f t="shared" si="115"/>
        <v>3.1101000000000001</v>
      </c>
      <c r="I664" s="51">
        <f t="shared" si="116"/>
        <v>2.3754</v>
      </c>
      <c r="J664" s="164">
        <f t="shared" si="117"/>
        <v>-0.23623034629111608</v>
      </c>
      <c r="K664" s="98"/>
      <c r="L664" s="182">
        <f t="shared" si="118"/>
        <v>52.871700000000004</v>
      </c>
      <c r="M664" s="124">
        <f t="shared" si="119"/>
        <v>40.381799999999998</v>
      </c>
      <c r="N664" s="149">
        <f t="shared" si="120"/>
        <v>-12.489900000000006</v>
      </c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</row>
    <row r="665" spans="1:25" x14ac:dyDescent="0.25">
      <c r="A665" s="172" t="s">
        <v>372</v>
      </c>
      <c r="B665" s="125" t="str">
        <f t="shared" si="110"/>
        <v>01</v>
      </c>
      <c r="C665" s="61" t="str">
        <f t="shared" si="111"/>
        <v>NON-BACTERIAL INFECT OF NERVOUS SYS EXC VIRAL MENINGITIS W MCC</v>
      </c>
      <c r="D665" s="123">
        <f t="shared" si="112"/>
        <v>22</v>
      </c>
      <c r="E665" s="118" t="str">
        <f t="shared" si="113"/>
        <v>A</v>
      </c>
      <c r="F665" s="162" t="str">
        <f t="shared" si="114"/>
        <v>A</v>
      </c>
      <c r="G665" s="98"/>
      <c r="H665" s="180">
        <f t="shared" si="115"/>
        <v>4.5242000000000004</v>
      </c>
      <c r="I665" s="51">
        <f t="shared" si="116"/>
        <v>3.9548000000000001</v>
      </c>
      <c r="J665" s="164">
        <f t="shared" si="117"/>
        <v>-0.12585650501746171</v>
      </c>
      <c r="K665" s="98"/>
      <c r="L665" s="182">
        <f t="shared" si="118"/>
        <v>99.53240000000001</v>
      </c>
      <c r="M665" s="124">
        <f t="shared" si="119"/>
        <v>87.005600000000001</v>
      </c>
      <c r="N665" s="149">
        <f t="shared" si="120"/>
        <v>-12.526800000000009</v>
      </c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</row>
    <row r="666" spans="1:25" x14ac:dyDescent="0.25">
      <c r="A666" s="172" t="s">
        <v>671</v>
      </c>
      <c r="B666" s="125" t="str">
        <f t="shared" si="110"/>
        <v>17</v>
      </c>
      <c r="C666" s="61" t="str">
        <f t="shared" si="111"/>
        <v>ACUTE LEUKEMIA W/O MAJOR O.R. PROCEDURE W/O CC/MCC</v>
      </c>
      <c r="D666" s="123">
        <f t="shared" si="112"/>
        <v>11</v>
      </c>
      <c r="E666" s="118" t="str">
        <f t="shared" si="113"/>
        <v>M</v>
      </c>
      <c r="F666" s="162" t="str">
        <f t="shared" si="114"/>
        <v>A</v>
      </c>
      <c r="G666" s="98"/>
      <c r="H666" s="180">
        <f t="shared" si="115"/>
        <v>2.1688000000000001</v>
      </c>
      <c r="I666" s="51">
        <f t="shared" si="116"/>
        <v>1.0011000000000001</v>
      </c>
      <c r="J666" s="164">
        <f t="shared" si="117"/>
        <v>-0.53840833640722974</v>
      </c>
      <c r="K666" s="98"/>
      <c r="L666" s="182">
        <f t="shared" si="118"/>
        <v>23.8568</v>
      </c>
      <c r="M666" s="124">
        <f t="shared" si="119"/>
        <v>11.0121</v>
      </c>
      <c r="N666" s="149">
        <f t="shared" si="120"/>
        <v>-12.8447</v>
      </c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</row>
    <row r="667" spans="1:25" x14ac:dyDescent="0.25">
      <c r="A667" s="172" t="s">
        <v>178</v>
      </c>
      <c r="B667" s="125" t="str">
        <f t="shared" si="110"/>
        <v>08</v>
      </c>
      <c r="C667" s="61" t="str">
        <f t="shared" si="111"/>
        <v>AMPUTATION FOR MUSCULOSKELETAL SYS &amp; CONN TISSUE DIS W MCC</v>
      </c>
      <c r="D667" s="123">
        <f t="shared" si="112"/>
        <v>14</v>
      </c>
      <c r="E667" s="118" t="str">
        <f t="shared" si="113"/>
        <v>A</v>
      </c>
      <c r="F667" s="162" t="str">
        <f t="shared" si="114"/>
        <v>A</v>
      </c>
      <c r="G667" s="98"/>
      <c r="H667" s="180">
        <f t="shared" si="115"/>
        <v>3.7898999999999998</v>
      </c>
      <c r="I667" s="51">
        <f t="shared" si="116"/>
        <v>2.8538000000000001</v>
      </c>
      <c r="J667" s="164">
        <f t="shared" si="117"/>
        <v>-0.24699860154621486</v>
      </c>
      <c r="K667" s="98"/>
      <c r="L667" s="182">
        <f t="shared" si="118"/>
        <v>53.058599999999998</v>
      </c>
      <c r="M667" s="124">
        <f t="shared" si="119"/>
        <v>39.953200000000002</v>
      </c>
      <c r="N667" s="149">
        <f t="shared" si="120"/>
        <v>-13.105399999999996</v>
      </c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</row>
    <row r="668" spans="1:25" x14ac:dyDescent="0.25">
      <c r="A668" s="174" t="s">
        <v>717</v>
      </c>
      <c r="B668" s="131" t="str">
        <f t="shared" si="110"/>
        <v>21</v>
      </c>
      <c r="C668" s="71" t="str">
        <f t="shared" si="111"/>
        <v>WOUND DEBRIDEMENTS FOR INJURIES W CC</v>
      </c>
      <c r="D668" s="132">
        <f t="shared" si="112"/>
        <v>25</v>
      </c>
      <c r="E668" s="121" t="str">
        <f t="shared" si="113"/>
        <v>A</v>
      </c>
      <c r="F668" s="163" t="str">
        <f t="shared" si="114"/>
        <v>A</v>
      </c>
      <c r="G668" s="98"/>
      <c r="H668" s="181">
        <f t="shared" si="115"/>
        <v>2.2063000000000001</v>
      </c>
      <c r="I668" s="72">
        <f t="shared" si="116"/>
        <v>1.6798</v>
      </c>
      <c r="J668" s="165">
        <f t="shared" si="117"/>
        <v>-0.23863481847436893</v>
      </c>
      <c r="K668" s="98"/>
      <c r="L668" s="183">
        <f t="shared" si="118"/>
        <v>55.157500000000006</v>
      </c>
      <c r="M668" s="133">
        <f t="shared" si="119"/>
        <v>41.994999999999997</v>
      </c>
      <c r="N668" s="150">
        <f t="shared" si="120"/>
        <v>-13.162500000000009</v>
      </c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</row>
    <row r="669" spans="1:25" x14ac:dyDescent="0.25">
      <c r="A669" s="172" t="s">
        <v>530</v>
      </c>
      <c r="B669" s="125" t="str">
        <f t="shared" si="110"/>
        <v>05</v>
      </c>
      <c r="C669" s="61" t="str">
        <f t="shared" si="111"/>
        <v>CARDIAC ARRHYTHMIA &amp; CONDUCTION DISORDERS W MCC</v>
      </c>
      <c r="D669" s="123">
        <f t="shared" si="112"/>
        <v>153</v>
      </c>
      <c r="E669" s="118" t="str">
        <f t="shared" si="113"/>
        <v>A</v>
      </c>
      <c r="F669" s="162" t="str">
        <f t="shared" si="114"/>
        <v>A</v>
      </c>
      <c r="G669" s="98"/>
      <c r="H669" s="180">
        <f t="shared" si="115"/>
        <v>1.4512</v>
      </c>
      <c r="I669" s="51">
        <f t="shared" si="116"/>
        <v>1.3649</v>
      </c>
      <c r="J669" s="164">
        <f t="shared" si="117"/>
        <v>-5.9468026460860003E-2</v>
      </c>
      <c r="K669" s="98"/>
      <c r="L669" s="182">
        <f t="shared" si="118"/>
        <v>222.03360000000001</v>
      </c>
      <c r="M669" s="124">
        <f t="shared" si="119"/>
        <v>208.8297</v>
      </c>
      <c r="N669" s="149">
        <f t="shared" si="120"/>
        <v>-13.203900000000004</v>
      </c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</row>
    <row r="670" spans="1:25" x14ac:dyDescent="0.25">
      <c r="A670" s="172" t="s">
        <v>97</v>
      </c>
      <c r="B670" s="125" t="str">
        <f t="shared" si="110"/>
        <v>06</v>
      </c>
      <c r="C670" s="61" t="str">
        <f t="shared" si="111"/>
        <v>G.I. OBSTRUCTION W CC</v>
      </c>
      <c r="D670" s="123">
        <f t="shared" si="112"/>
        <v>258</v>
      </c>
      <c r="E670" s="118" t="str">
        <f t="shared" si="113"/>
        <v>A</v>
      </c>
      <c r="F670" s="162" t="str">
        <f t="shared" si="114"/>
        <v>A</v>
      </c>
      <c r="G670" s="98"/>
      <c r="H670" s="180">
        <f t="shared" si="115"/>
        <v>0.82230000000000003</v>
      </c>
      <c r="I670" s="51">
        <f t="shared" si="116"/>
        <v>0.77100000000000002</v>
      </c>
      <c r="J670" s="164">
        <f t="shared" si="117"/>
        <v>-6.2385990514410815E-2</v>
      </c>
      <c r="K670" s="98"/>
      <c r="L670" s="182">
        <f t="shared" si="118"/>
        <v>212.1534</v>
      </c>
      <c r="M670" s="124">
        <f t="shared" si="119"/>
        <v>198.91800000000001</v>
      </c>
      <c r="N670" s="149">
        <f t="shared" si="120"/>
        <v>-13.235399999999998</v>
      </c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</row>
    <row r="671" spans="1:25" x14ac:dyDescent="0.25">
      <c r="A671" s="172" t="s">
        <v>456</v>
      </c>
      <c r="B671" s="125" t="str">
        <f t="shared" si="110"/>
        <v>04</v>
      </c>
      <c r="C671" s="61" t="str">
        <f t="shared" si="111"/>
        <v>OTHER RESPIRATORY SYSTEM DIAGNOSES W/O MCC</v>
      </c>
      <c r="D671" s="123">
        <f t="shared" si="112"/>
        <v>45</v>
      </c>
      <c r="E671" s="118" t="str">
        <f t="shared" si="113"/>
        <v>A</v>
      </c>
      <c r="F671" s="162" t="str">
        <f t="shared" si="114"/>
        <v>AO</v>
      </c>
      <c r="G671" s="98"/>
      <c r="H671" s="180">
        <f t="shared" si="115"/>
        <v>0.9335</v>
      </c>
      <c r="I671" s="51">
        <f t="shared" si="116"/>
        <v>0.63919999999999999</v>
      </c>
      <c r="J671" s="164">
        <f t="shared" si="117"/>
        <v>-0.31526513122656669</v>
      </c>
      <c r="K671" s="98"/>
      <c r="L671" s="182">
        <f t="shared" si="118"/>
        <v>42.0075</v>
      </c>
      <c r="M671" s="124">
        <f t="shared" si="119"/>
        <v>28.763999999999999</v>
      </c>
      <c r="N671" s="149">
        <f t="shared" si="120"/>
        <v>-13.243500000000001</v>
      </c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</row>
    <row r="672" spans="1:25" x14ac:dyDescent="0.25">
      <c r="A672" s="172" t="s">
        <v>69</v>
      </c>
      <c r="B672" s="125" t="str">
        <f t="shared" si="110"/>
        <v>08</v>
      </c>
      <c r="C672" s="61" t="str">
        <f t="shared" si="111"/>
        <v>HAND OR WRIST PROC, EXCEPT MAJOR THUMB OR JOINT PROC W CC/MCC</v>
      </c>
      <c r="D672" s="123">
        <f t="shared" si="112"/>
        <v>33</v>
      </c>
      <c r="E672" s="118" t="str">
        <f t="shared" si="113"/>
        <v>A</v>
      </c>
      <c r="F672" s="162" t="str">
        <f t="shared" si="114"/>
        <v>A</v>
      </c>
      <c r="G672" s="98"/>
      <c r="H672" s="180">
        <f t="shared" si="115"/>
        <v>1.7390000000000001</v>
      </c>
      <c r="I672" s="51">
        <f t="shared" si="116"/>
        <v>1.3222</v>
      </c>
      <c r="J672" s="164">
        <f t="shared" si="117"/>
        <v>-0.23967797584818865</v>
      </c>
      <c r="K672" s="98"/>
      <c r="L672" s="182">
        <f t="shared" si="118"/>
        <v>57.387</v>
      </c>
      <c r="M672" s="124">
        <f t="shared" si="119"/>
        <v>43.632600000000004</v>
      </c>
      <c r="N672" s="149">
        <f t="shared" si="120"/>
        <v>-13.754399999999997</v>
      </c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</row>
    <row r="673" spans="1:25" x14ac:dyDescent="0.25">
      <c r="A673" s="174" t="s">
        <v>874</v>
      </c>
      <c r="B673" s="131" t="str">
        <f t="shared" si="110"/>
        <v>08</v>
      </c>
      <c r="C673" s="71" t="str">
        <f t="shared" si="111"/>
        <v>SOFT TISSUE PROCEDURES W CC</v>
      </c>
      <c r="D673" s="132">
        <f t="shared" si="112"/>
        <v>74</v>
      </c>
      <c r="E673" s="121" t="str">
        <f t="shared" si="113"/>
        <v>A</v>
      </c>
      <c r="F673" s="163" t="str">
        <f t="shared" si="114"/>
        <v>A</v>
      </c>
      <c r="G673" s="98"/>
      <c r="H673" s="181">
        <f t="shared" si="115"/>
        <v>1.9642999999999999</v>
      </c>
      <c r="I673" s="72">
        <f t="shared" si="116"/>
        <v>1.7776000000000001</v>
      </c>
      <c r="J673" s="165">
        <f t="shared" si="117"/>
        <v>-9.5046581479407352E-2</v>
      </c>
      <c r="K673" s="98"/>
      <c r="L673" s="183">
        <f t="shared" si="118"/>
        <v>145.35819999999998</v>
      </c>
      <c r="M673" s="133">
        <f t="shared" si="119"/>
        <v>131.54240000000001</v>
      </c>
      <c r="N673" s="150">
        <f t="shared" si="120"/>
        <v>-13.815799999999967</v>
      </c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</row>
    <row r="674" spans="1:25" x14ac:dyDescent="0.25">
      <c r="A674" s="172" t="s">
        <v>156</v>
      </c>
      <c r="B674" s="125" t="str">
        <f t="shared" si="110"/>
        <v>08</v>
      </c>
      <c r="C674" s="61" t="str">
        <f t="shared" si="111"/>
        <v>COMBINED ANTERIOR/POSTERIOR SPINAL FUSION W MCC</v>
      </c>
      <c r="D674" s="123">
        <f t="shared" si="112"/>
        <v>8</v>
      </c>
      <c r="E674" s="118" t="str">
        <f t="shared" si="113"/>
        <v>M</v>
      </c>
      <c r="F674" s="162" t="str">
        <f t="shared" si="114"/>
        <v>M</v>
      </c>
      <c r="G674" s="98"/>
      <c r="H674" s="180">
        <f t="shared" si="115"/>
        <v>15.343400000000001</v>
      </c>
      <c r="I674" s="51">
        <f t="shared" si="116"/>
        <v>13.604799999999999</v>
      </c>
      <c r="J674" s="164">
        <f t="shared" si="117"/>
        <v>-0.11331256435992033</v>
      </c>
      <c r="K674" s="98"/>
      <c r="L674" s="182">
        <f t="shared" si="118"/>
        <v>122.74720000000001</v>
      </c>
      <c r="M674" s="124">
        <f t="shared" si="119"/>
        <v>108.83839999999999</v>
      </c>
      <c r="N674" s="149">
        <f t="shared" si="120"/>
        <v>-13.908800000000014</v>
      </c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</row>
    <row r="675" spans="1:25" x14ac:dyDescent="0.25">
      <c r="A675" s="172" t="s">
        <v>191</v>
      </c>
      <c r="B675" s="125" t="str">
        <f t="shared" si="110"/>
        <v>08</v>
      </c>
      <c r="C675" s="61" t="str">
        <f t="shared" si="111"/>
        <v>KNEE PROCEDURES W/O PDX OF INFECTION W CC/MCC</v>
      </c>
      <c r="D675" s="123">
        <f t="shared" si="112"/>
        <v>22</v>
      </c>
      <c r="E675" s="118" t="str">
        <f t="shared" si="113"/>
        <v>A</v>
      </c>
      <c r="F675" s="162" t="str">
        <f t="shared" si="114"/>
        <v>A</v>
      </c>
      <c r="G675" s="98"/>
      <c r="H675" s="180">
        <f t="shared" si="115"/>
        <v>2.9824999999999999</v>
      </c>
      <c r="I675" s="51">
        <f t="shared" si="116"/>
        <v>2.3443999999999998</v>
      </c>
      <c r="J675" s="164">
        <f t="shared" si="117"/>
        <v>-0.21394803017602687</v>
      </c>
      <c r="K675" s="98"/>
      <c r="L675" s="182">
        <f t="shared" si="118"/>
        <v>65.614999999999995</v>
      </c>
      <c r="M675" s="124">
        <f t="shared" si="119"/>
        <v>51.576799999999999</v>
      </c>
      <c r="N675" s="149">
        <f t="shared" si="120"/>
        <v>-14.038199999999996</v>
      </c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</row>
    <row r="676" spans="1:25" x14ac:dyDescent="0.25">
      <c r="A676" s="172" t="s">
        <v>755</v>
      </c>
      <c r="B676" s="125" t="str">
        <f t="shared" si="110"/>
        <v>24</v>
      </c>
      <c r="C676" s="61" t="str">
        <f t="shared" si="111"/>
        <v>CRANIOTOMY FOR MULTIPLE SIGNIFICANT TRAUMA</v>
      </c>
      <c r="D676" s="123">
        <f t="shared" si="112"/>
        <v>15</v>
      </c>
      <c r="E676" s="118" t="str">
        <f t="shared" si="113"/>
        <v>A</v>
      </c>
      <c r="F676" s="162" t="str">
        <f t="shared" si="114"/>
        <v>A</v>
      </c>
      <c r="G676" s="98"/>
      <c r="H676" s="180">
        <f t="shared" si="115"/>
        <v>7.6360000000000001</v>
      </c>
      <c r="I676" s="51">
        <f t="shared" si="116"/>
        <v>6.6989999999999998</v>
      </c>
      <c r="J676" s="164">
        <f t="shared" si="117"/>
        <v>-0.12270822420115247</v>
      </c>
      <c r="K676" s="98"/>
      <c r="L676" s="182">
        <f t="shared" si="118"/>
        <v>114.54</v>
      </c>
      <c r="M676" s="124">
        <f t="shared" si="119"/>
        <v>100.485</v>
      </c>
      <c r="N676" s="149">
        <f t="shared" si="120"/>
        <v>-14.055000000000007</v>
      </c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</row>
    <row r="677" spans="1:25" x14ac:dyDescent="0.25">
      <c r="A677" s="172" t="s">
        <v>786</v>
      </c>
      <c r="B677" s="125" t="str">
        <f t="shared" si="110"/>
        <v>05</v>
      </c>
      <c r="C677" s="61" t="str">
        <f t="shared" si="111"/>
        <v>OTHER VASCULAR PROCEDURES W CC</v>
      </c>
      <c r="D677" s="123">
        <f t="shared" si="112"/>
        <v>167</v>
      </c>
      <c r="E677" s="118" t="str">
        <f t="shared" si="113"/>
        <v>A</v>
      </c>
      <c r="F677" s="162" t="str">
        <f t="shared" si="114"/>
        <v>A</v>
      </c>
      <c r="G677" s="98"/>
      <c r="H677" s="180">
        <f t="shared" si="115"/>
        <v>3.3540999999999999</v>
      </c>
      <c r="I677" s="51">
        <f t="shared" si="116"/>
        <v>3.2698999999999998</v>
      </c>
      <c r="J677" s="164">
        <f t="shared" si="117"/>
        <v>-2.5103604543692811E-2</v>
      </c>
      <c r="K677" s="98"/>
      <c r="L677" s="182">
        <f t="shared" si="118"/>
        <v>560.13469999999995</v>
      </c>
      <c r="M677" s="124">
        <f t="shared" si="119"/>
        <v>546.07330000000002</v>
      </c>
      <c r="N677" s="149">
        <f t="shared" si="120"/>
        <v>-14.061399999999935</v>
      </c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</row>
    <row r="678" spans="1:25" x14ac:dyDescent="0.25">
      <c r="A678" s="174" t="s">
        <v>661</v>
      </c>
      <c r="B678" s="131" t="str">
        <f t="shared" si="110"/>
        <v>17</v>
      </c>
      <c r="C678" s="71" t="str">
        <f t="shared" si="111"/>
        <v>LYMPHOMA &amp; NON-ACUTE LEUKEMIA W OTHER PROC W MCC</v>
      </c>
      <c r="D678" s="132">
        <f t="shared" si="112"/>
        <v>5</v>
      </c>
      <c r="E678" s="121" t="str">
        <f t="shared" si="113"/>
        <v>M</v>
      </c>
      <c r="F678" s="163" t="str">
        <f t="shared" si="114"/>
        <v>M</v>
      </c>
      <c r="G678" s="98"/>
      <c r="H678" s="181">
        <f t="shared" si="115"/>
        <v>6.6101000000000001</v>
      </c>
      <c r="I678" s="72">
        <f t="shared" si="116"/>
        <v>3.7725</v>
      </c>
      <c r="J678" s="165">
        <f t="shared" si="117"/>
        <v>-0.42928246168741774</v>
      </c>
      <c r="K678" s="98"/>
      <c r="L678" s="183">
        <f t="shared" si="118"/>
        <v>33.0505</v>
      </c>
      <c r="M678" s="133">
        <f t="shared" si="119"/>
        <v>18.862500000000001</v>
      </c>
      <c r="N678" s="150">
        <f t="shared" si="120"/>
        <v>-14.187999999999999</v>
      </c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</row>
    <row r="679" spans="1:25" x14ac:dyDescent="0.25">
      <c r="A679" s="172" t="s">
        <v>770</v>
      </c>
      <c r="B679" s="125" t="str">
        <f t="shared" si="110"/>
        <v>N/A</v>
      </c>
      <c r="C679" s="61" t="str">
        <f t="shared" si="111"/>
        <v>EXTENSIVE O.R. PROCEDURE UNRELATED TO PRINCIPAL DIAGNOSIS W CC</v>
      </c>
      <c r="D679" s="123">
        <f t="shared" si="112"/>
        <v>101</v>
      </c>
      <c r="E679" s="118" t="str">
        <f t="shared" si="113"/>
        <v>A</v>
      </c>
      <c r="F679" s="162" t="str">
        <f t="shared" si="114"/>
        <v>A</v>
      </c>
      <c r="G679" s="98"/>
      <c r="H679" s="180">
        <f t="shared" si="115"/>
        <v>2.7524000000000002</v>
      </c>
      <c r="I679" s="51">
        <f t="shared" si="116"/>
        <v>2.6095000000000002</v>
      </c>
      <c r="J679" s="164">
        <f t="shared" si="117"/>
        <v>-5.1918325824734782E-2</v>
      </c>
      <c r="K679" s="98"/>
      <c r="L679" s="182">
        <f t="shared" si="118"/>
        <v>277.99240000000003</v>
      </c>
      <c r="M679" s="124">
        <f t="shared" si="119"/>
        <v>263.55950000000001</v>
      </c>
      <c r="N679" s="149">
        <f t="shared" si="120"/>
        <v>-14.432900000000018</v>
      </c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</row>
    <row r="680" spans="1:25" x14ac:dyDescent="0.25">
      <c r="A680" s="172" t="s">
        <v>833</v>
      </c>
      <c r="B680" s="125" t="str">
        <f t="shared" si="110"/>
        <v>08</v>
      </c>
      <c r="C680" s="61" t="str">
        <f t="shared" si="111"/>
        <v>FRACTURES OF FEMUR W/O MCC</v>
      </c>
      <c r="D680" s="123">
        <f t="shared" si="112"/>
        <v>24</v>
      </c>
      <c r="E680" s="118" t="str">
        <f t="shared" si="113"/>
        <v>M</v>
      </c>
      <c r="F680" s="162" t="str">
        <f t="shared" si="114"/>
        <v>A</v>
      </c>
      <c r="G680" s="98"/>
      <c r="H680" s="180">
        <f t="shared" si="115"/>
        <v>1.1987000000000001</v>
      </c>
      <c r="I680" s="51">
        <f t="shared" si="116"/>
        <v>0.58630000000000004</v>
      </c>
      <c r="J680" s="164">
        <f t="shared" si="117"/>
        <v>-0.51088679402686243</v>
      </c>
      <c r="K680" s="98"/>
      <c r="L680" s="182">
        <f t="shared" si="118"/>
        <v>28.768800000000002</v>
      </c>
      <c r="M680" s="124">
        <f t="shared" si="119"/>
        <v>14.071200000000001</v>
      </c>
      <c r="N680" s="149">
        <f t="shared" si="120"/>
        <v>-14.697600000000001</v>
      </c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</row>
    <row r="681" spans="1:25" x14ac:dyDescent="0.25">
      <c r="A681" s="172" t="s">
        <v>532</v>
      </c>
      <c r="B681" s="125" t="str">
        <f t="shared" si="110"/>
        <v>05</v>
      </c>
      <c r="C681" s="61" t="str">
        <f t="shared" si="111"/>
        <v>CARDIAC ARRHYTHMIA &amp; CONDUCTION DISORDERS W/O CC/MCC</v>
      </c>
      <c r="D681" s="123">
        <f t="shared" si="112"/>
        <v>359</v>
      </c>
      <c r="E681" s="118" t="str">
        <f t="shared" si="113"/>
        <v>A</v>
      </c>
      <c r="F681" s="162" t="str">
        <f t="shared" si="114"/>
        <v>A</v>
      </c>
      <c r="G681" s="98"/>
      <c r="H681" s="180">
        <f t="shared" si="115"/>
        <v>0.64800000000000002</v>
      </c>
      <c r="I681" s="51">
        <f t="shared" si="116"/>
        <v>0.60629999999999995</v>
      </c>
      <c r="J681" s="164">
        <f t="shared" si="117"/>
        <v>-6.4351851851851952E-2</v>
      </c>
      <c r="K681" s="98"/>
      <c r="L681" s="182">
        <f t="shared" si="118"/>
        <v>232.63200000000001</v>
      </c>
      <c r="M681" s="124">
        <f t="shared" si="119"/>
        <v>217.6617</v>
      </c>
      <c r="N681" s="149">
        <f t="shared" si="120"/>
        <v>-14.970300000000009</v>
      </c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</row>
    <row r="682" spans="1:25" x14ac:dyDescent="0.25">
      <c r="A682" s="172" t="s">
        <v>369</v>
      </c>
      <c r="B682" s="125" t="str">
        <f t="shared" si="110"/>
        <v>01</v>
      </c>
      <c r="C682" s="61" t="str">
        <f t="shared" si="111"/>
        <v>BACTERIAL &amp; TUBERCULOUS INFECTIONS OF NERVOUS SYSTEM W MCC</v>
      </c>
      <c r="D682" s="123">
        <f t="shared" si="112"/>
        <v>11</v>
      </c>
      <c r="E682" s="118" t="str">
        <f t="shared" si="113"/>
        <v>M</v>
      </c>
      <c r="F682" s="162" t="str">
        <f t="shared" si="114"/>
        <v>A</v>
      </c>
      <c r="G682" s="98"/>
      <c r="H682" s="180">
        <f t="shared" si="115"/>
        <v>5.3791000000000002</v>
      </c>
      <c r="I682" s="51">
        <f t="shared" si="116"/>
        <v>4.0133999999999999</v>
      </c>
      <c r="J682" s="164">
        <f t="shared" si="117"/>
        <v>-0.25389005595731634</v>
      </c>
      <c r="K682" s="98"/>
      <c r="L682" s="182">
        <f t="shared" si="118"/>
        <v>59.170100000000005</v>
      </c>
      <c r="M682" s="124">
        <f t="shared" si="119"/>
        <v>44.147399999999998</v>
      </c>
      <c r="N682" s="149">
        <f t="shared" si="120"/>
        <v>-15.022700000000007</v>
      </c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</row>
    <row r="683" spans="1:25" x14ac:dyDescent="0.25">
      <c r="A683" s="174" t="s">
        <v>838</v>
      </c>
      <c r="B683" s="131" t="str">
        <f t="shared" si="110"/>
        <v>08</v>
      </c>
      <c r="C683" s="71" t="str">
        <f t="shared" si="111"/>
        <v>OSTEOMYELITIS W MCC</v>
      </c>
      <c r="D683" s="132">
        <f t="shared" si="112"/>
        <v>26</v>
      </c>
      <c r="E683" s="121" t="str">
        <f t="shared" si="113"/>
        <v>A</v>
      </c>
      <c r="F683" s="163" t="str">
        <f t="shared" si="114"/>
        <v>A</v>
      </c>
      <c r="G683" s="98"/>
      <c r="H683" s="181">
        <f t="shared" si="115"/>
        <v>2.2080000000000002</v>
      </c>
      <c r="I683" s="72">
        <f t="shared" si="116"/>
        <v>1.6208</v>
      </c>
      <c r="J683" s="165">
        <f t="shared" si="117"/>
        <v>-0.26594202898550728</v>
      </c>
      <c r="K683" s="98"/>
      <c r="L683" s="183">
        <f t="shared" si="118"/>
        <v>57.408000000000001</v>
      </c>
      <c r="M683" s="133">
        <f t="shared" si="119"/>
        <v>42.140799999999999</v>
      </c>
      <c r="N683" s="150">
        <f t="shared" si="120"/>
        <v>-15.267200000000003</v>
      </c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</row>
    <row r="684" spans="1:25" x14ac:dyDescent="0.25">
      <c r="A684" s="172" t="s">
        <v>482</v>
      </c>
      <c r="B684" s="125" t="str">
        <f t="shared" si="110"/>
        <v>05</v>
      </c>
      <c r="C684" s="61" t="str">
        <f t="shared" si="111"/>
        <v>AMPUTATION FOR CIRC SYS DISORDERS EXC UPPER LIMB &amp; TOE W CC</v>
      </c>
      <c r="D684" s="123">
        <f t="shared" si="112"/>
        <v>46</v>
      </c>
      <c r="E684" s="118" t="str">
        <f t="shared" si="113"/>
        <v>A</v>
      </c>
      <c r="F684" s="162" t="str">
        <f t="shared" si="114"/>
        <v>A</v>
      </c>
      <c r="G684" s="98"/>
      <c r="H684" s="180">
        <f t="shared" si="115"/>
        <v>2.7429000000000001</v>
      </c>
      <c r="I684" s="51">
        <f t="shared" si="116"/>
        <v>2.4079000000000002</v>
      </c>
      <c r="J684" s="164">
        <f t="shared" si="117"/>
        <v>-0.12213350833059898</v>
      </c>
      <c r="K684" s="98"/>
      <c r="L684" s="182">
        <f t="shared" si="118"/>
        <v>126.1734</v>
      </c>
      <c r="M684" s="124">
        <f t="shared" si="119"/>
        <v>110.7634</v>
      </c>
      <c r="N684" s="149">
        <f t="shared" si="120"/>
        <v>-15.409999999999997</v>
      </c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</row>
    <row r="685" spans="1:25" x14ac:dyDescent="0.25">
      <c r="A685" s="172" t="s">
        <v>792</v>
      </c>
      <c r="B685" s="125" t="str">
        <f t="shared" si="110"/>
        <v>05</v>
      </c>
      <c r="C685" s="61" t="str">
        <f t="shared" si="111"/>
        <v>CARDIAC PACEMAKER DEVICE REPLACEMENT W/O MCC</v>
      </c>
      <c r="D685" s="123">
        <f t="shared" si="112"/>
        <v>8</v>
      </c>
      <c r="E685" s="118" t="str">
        <f t="shared" si="113"/>
        <v>M</v>
      </c>
      <c r="F685" s="162" t="str">
        <f t="shared" si="114"/>
        <v>A</v>
      </c>
      <c r="G685" s="98"/>
      <c r="H685" s="180">
        <f t="shared" si="115"/>
        <v>3.2875000000000001</v>
      </c>
      <c r="I685" s="51">
        <f t="shared" si="116"/>
        <v>1.3601000000000001</v>
      </c>
      <c r="J685" s="164">
        <f t="shared" si="117"/>
        <v>-0.58628136882129278</v>
      </c>
      <c r="K685" s="98"/>
      <c r="L685" s="182">
        <f t="shared" si="118"/>
        <v>26.3</v>
      </c>
      <c r="M685" s="124">
        <f t="shared" si="119"/>
        <v>10.880800000000001</v>
      </c>
      <c r="N685" s="149">
        <f t="shared" si="120"/>
        <v>-15.4192</v>
      </c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</row>
    <row r="686" spans="1:25" x14ac:dyDescent="0.25">
      <c r="A686" s="172" t="s">
        <v>697</v>
      </c>
      <c r="B686" s="125" t="str">
        <f t="shared" si="110"/>
        <v>18</v>
      </c>
      <c r="C686" s="61" t="str">
        <f t="shared" si="111"/>
        <v>OTHER INFECTIOUS &amp; PARASITIC DISEASES DIAGNOSES W CC</v>
      </c>
      <c r="D686" s="123">
        <f t="shared" si="112"/>
        <v>23</v>
      </c>
      <c r="E686" s="118" t="str">
        <f t="shared" si="113"/>
        <v>M</v>
      </c>
      <c r="F686" s="162" t="str">
        <f t="shared" si="114"/>
        <v>A</v>
      </c>
      <c r="G686" s="98"/>
      <c r="H686" s="180">
        <f t="shared" si="115"/>
        <v>1.669</v>
      </c>
      <c r="I686" s="51">
        <f t="shared" si="116"/>
        <v>0.99439999999999995</v>
      </c>
      <c r="J686" s="164">
        <f t="shared" si="117"/>
        <v>-0.40419412822049133</v>
      </c>
      <c r="K686" s="98"/>
      <c r="L686" s="182">
        <f t="shared" si="118"/>
        <v>38.387</v>
      </c>
      <c r="M686" s="124">
        <f t="shared" si="119"/>
        <v>22.871199999999998</v>
      </c>
      <c r="N686" s="149">
        <f t="shared" si="120"/>
        <v>-15.515800000000002</v>
      </c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</row>
    <row r="687" spans="1:25" x14ac:dyDescent="0.25">
      <c r="A687" s="172" t="s">
        <v>225</v>
      </c>
      <c r="B687" s="125" t="str">
        <f t="shared" si="110"/>
        <v>01</v>
      </c>
      <c r="C687" s="61" t="str">
        <f t="shared" si="111"/>
        <v>INTRACRANIAL HEMORRHAGE OR CEREBRAL INFARCTION W CC OR TPA IN 24 HRS</v>
      </c>
      <c r="D687" s="123">
        <f t="shared" si="112"/>
        <v>313</v>
      </c>
      <c r="E687" s="118" t="str">
        <f t="shared" si="113"/>
        <v>A</v>
      </c>
      <c r="F687" s="162" t="str">
        <f t="shared" si="114"/>
        <v>A</v>
      </c>
      <c r="G687" s="98"/>
      <c r="H687" s="180">
        <f t="shared" si="115"/>
        <v>1.3631</v>
      </c>
      <c r="I687" s="51">
        <f t="shared" si="116"/>
        <v>1.3134999999999999</v>
      </c>
      <c r="J687" s="164">
        <f t="shared" si="117"/>
        <v>-3.638764580735096E-2</v>
      </c>
      <c r="K687" s="98"/>
      <c r="L687" s="182">
        <f t="shared" si="118"/>
        <v>426.65030000000002</v>
      </c>
      <c r="M687" s="124">
        <f t="shared" si="119"/>
        <v>411.12549999999999</v>
      </c>
      <c r="N687" s="149">
        <f t="shared" si="120"/>
        <v>-15.524800000000027</v>
      </c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</row>
    <row r="688" spans="1:25" x14ac:dyDescent="0.25">
      <c r="A688" s="174" t="s">
        <v>583</v>
      </c>
      <c r="B688" s="131" t="str">
        <f t="shared" si="110"/>
        <v>06</v>
      </c>
      <c r="C688" s="71" t="str">
        <f t="shared" si="111"/>
        <v>INGUINAL &amp; FEMORAL HERNIA PROCEDURES W/O CC/MCC</v>
      </c>
      <c r="D688" s="132">
        <f t="shared" si="112"/>
        <v>17</v>
      </c>
      <c r="E688" s="121" t="str">
        <f t="shared" si="113"/>
        <v>M</v>
      </c>
      <c r="F688" s="163" t="str">
        <f t="shared" si="114"/>
        <v>A</v>
      </c>
      <c r="G688" s="98"/>
      <c r="H688" s="181">
        <f t="shared" si="115"/>
        <v>1.6343000000000001</v>
      </c>
      <c r="I688" s="72">
        <f t="shared" si="116"/>
        <v>0.71699999999999997</v>
      </c>
      <c r="J688" s="165">
        <f t="shared" si="117"/>
        <v>-0.56128005874074527</v>
      </c>
      <c r="K688" s="98"/>
      <c r="L688" s="183">
        <f t="shared" si="118"/>
        <v>27.783100000000001</v>
      </c>
      <c r="M688" s="133">
        <f t="shared" si="119"/>
        <v>12.189</v>
      </c>
      <c r="N688" s="150">
        <f t="shared" si="120"/>
        <v>-15.594100000000001</v>
      </c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</row>
    <row r="689" spans="1:25" x14ac:dyDescent="0.25">
      <c r="A689" s="172" t="s">
        <v>414</v>
      </c>
      <c r="B689" s="125" t="str">
        <f t="shared" si="110"/>
        <v>03</v>
      </c>
      <c r="C689" s="61" t="str">
        <f t="shared" si="111"/>
        <v>OTHER EAR, NOSE, MOUTH &amp; THROAT DIAGNOSES W CC</v>
      </c>
      <c r="D689" s="123">
        <f t="shared" si="112"/>
        <v>38</v>
      </c>
      <c r="E689" s="118" t="str">
        <f t="shared" si="113"/>
        <v>A</v>
      </c>
      <c r="F689" s="162" t="str">
        <f t="shared" si="114"/>
        <v>AO</v>
      </c>
      <c r="G689" s="98"/>
      <c r="H689" s="180">
        <f t="shared" si="115"/>
        <v>0.84830000000000005</v>
      </c>
      <c r="I689" s="51">
        <f t="shared" si="116"/>
        <v>0.43690000000000001</v>
      </c>
      <c r="J689" s="164">
        <f t="shared" si="117"/>
        <v>-0.48496993987975956</v>
      </c>
      <c r="K689" s="98"/>
      <c r="L689" s="182">
        <f t="shared" si="118"/>
        <v>32.235399999999998</v>
      </c>
      <c r="M689" s="124">
        <f t="shared" si="119"/>
        <v>16.6022</v>
      </c>
      <c r="N689" s="149">
        <f t="shared" si="120"/>
        <v>-15.633199999999999</v>
      </c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</row>
    <row r="690" spans="1:25" x14ac:dyDescent="0.25">
      <c r="A690" s="172" t="s">
        <v>509</v>
      </c>
      <c r="B690" s="125" t="str">
        <f t="shared" si="110"/>
        <v>05</v>
      </c>
      <c r="C690" s="61" t="str">
        <f t="shared" si="111"/>
        <v>ACUTE &amp; SUBACUTE ENDOCARDITIS W MCC</v>
      </c>
      <c r="D690" s="123">
        <f t="shared" si="112"/>
        <v>31</v>
      </c>
      <c r="E690" s="118" t="str">
        <f t="shared" si="113"/>
        <v>A</v>
      </c>
      <c r="F690" s="162" t="str">
        <f t="shared" si="114"/>
        <v>A</v>
      </c>
      <c r="G690" s="98"/>
      <c r="H690" s="180">
        <f t="shared" si="115"/>
        <v>3.5562999999999998</v>
      </c>
      <c r="I690" s="51">
        <f t="shared" si="116"/>
        <v>3.0474000000000001</v>
      </c>
      <c r="J690" s="164">
        <f t="shared" si="117"/>
        <v>-0.1430981638219497</v>
      </c>
      <c r="K690" s="98"/>
      <c r="L690" s="182">
        <f t="shared" si="118"/>
        <v>110.2453</v>
      </c>
      <c r="M690" s="124">
        <f t="shared" si="119"/>
        <v>94.469400000000007</v>
      </c>
      <c r="N690" s="149">
        <f t="shared" si="120"/>
        <v>-15.775899999999993</v>
      </c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</row>
    <row r="691" spans="1:25" x14ac:dyDescent="0.25">
      <c r="A691" s="172" t="s">
        <v>642</v>
      </c>
      <c r="B691" s="125" t="str">
        <f t="shared" si="110"/>
        <v>15</v>
      </c>
      <c r="C691" s="61" t="str">
        <f t="shared" si="111"/>
        <v>PREMATURITY W MAJOR PROBLEMS</v>
      </c>
      <c r="D691" s="123">
        <f t="shared" si="112"/>
        <v>148</v>
      </c>
      <c r="E691" s="118" t="str">
        <f t="shared" si="113"/>
        <v>A</v>
      </c>
      <c r="F691" s="162" t="str">
        <f t="shared" si="114"/>
        <v>A</v>
      </c>
      <c r="G691" s="98"/>
      <c r="H691" s="180">
        <f t="shared" si="115"/>
        <v>0.98599999999999999</v>
      </c>
      <c r="I691" s="51">
        <f t="shared" si="116"/>
        <v>0.87719999999999998</v>
      </c>
      <c r="J691" s="164">
        <f t="shared" si="117"/>
        <v>-0.11034482758620691</v>
      </c>
      <c r="K691" s="98"/>
      <c r="L691" s="182">
        <f t="shared" si="118"/>
        <v>145.928</v>
      </c>
      <c r="M691" s="124">
        <f t="shared" si="119"/>
        <v>129.82560000000001</v>
      </c>
      <c r="N691" s="149">
        <f t="shared" si="120"/>
        <v>-16.102399999999989</v>
      </c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</row>
    <row r="692" spans="1:25" x14ac:dyDescent="0.25">
      <c r="A692" s="172" t="s">
        <v>296</v>
      </c>
      <c r="B692" s="125" t="str">
        <f t="shared" si="110"/>
        <v>11</v>
      </c>
      <c r="C692" s="61" t="str">
        <f t="shared" si="111"/>
        <v>KIDNEY &amp; URETER PROCEDURES FOR NEOPLASM W MCC</v>
      </c>
      <c r="D692" s="123">
        <f t="shared" si="112"/>
        <v>10</v>
      </c>
      <c r="E692" s="118" t="str">
        <f t="shared" si="113"/>
        <v>M</v>
      </c>
      <c r="F692" s="162" t="str">
        <f t="shared" si="114"/>
        <v>A</v>
      </c>
      <c r="G692" s="98"/>
      <c r="H692" s="180">
        <f t="shared" si="115"/>
        <v>5.1257999999999999</v>
      </c>
      <c r="I692" s="51">
        <f t="shared" si="116"/>
        <v>3.4392</v>
      </c>
      <c r="J692" s="164">
        <f t="shared" si="117"/>
        <v>-0.32904132037925787</v>
      </c>
      <c r="K692" s="98"/>
      <c r="L692" s="182">
        <f t="shared" si="118"/>
        <v>51.257999999999996</v>
      </c>
      <c r="M692" s="124">
        <f t="shared" si="119"/>
        <v>34.392000000000003</v>
      </c>
      <c r="N692" s="149">
        <f t="shared" si="120"/>
        <v>-16.865999999999993</v>
      </c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</row>
    <row r="693" spans="1:25" x14ac:dyDescent="0.25">
      <c r="A693" s="174" t="s">
        <v>455</v>
      </c>
      <c r="B693" s="131" t="str">
        <f t="shared" si="110"/>
        <v>04</v>
      </c>
      <c r="C693" s="71" t="str">
        <f t="shared" si="111"/>
        <v>OTHER RESPIRATORY SYSTEM DIAGNOSES W MCC</v>
      </c>
      <c r="D693" s="132">
        <f t="shared" si="112"/>
        <v>41</v>
      </c>
      <c r="E693" s="121" t="str">
        <f t="shared" si="113"/>
        <v>A</v>
      </c>
      <c r="F693" s="163" t="str">
        <f t="shared" si="114"/>
        <v>AO</v>
      </c>
      <c r="G693" s="98"/>
      <c r="H693" s="181">
        <f t="shared" si="115"/>
        <v>1.4741</v>
      </c>
      <c r="I693" s="72">
        <f t="shared" si="116"/>
        <v>1.0605</v>
      </c>
      <c r="J693" s="165">
        <f t="shared" si="117"/>
        <v>-0.28057797978427512</v>
      </c>
      <c r="K693" s="98"/>
      <c r="L693" s="183">
        <f t="shared" si="118"/>
        <v>60.438099999999999</v>
      </c>
      <c r="M693" s="133">
        <f t="shared" si="119"/>
        <v>43.480499999999999</v>
      </c>
      <c r="N693" s="150">
        <f t="shared" si="120"/>
        <v>-16.957599999999999</v>
      </c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</row>
    <row r="694" spans="1:25" x14ac:dyDescent="0.25">
      <c r="A694" s="172" t="s">
        <v>715</v>
      </c>
      <c r="B694" s="125" t="str">
        <f t="shared" si="110"/>
        <v>20</v>
      </c>
      <c r="C694" s="61" t="str">
        <f t="shared" si="111"/>
        <v>ALCOHOL/DRUG ABUSE OR DEPENDENCE W/O REHABILITATION THERAPY W/O MCC</v>
      </c>
      <c r="D694" s="123">
        <f t="shared" si="112"/>
        <v>1071</v>
      </c>
      <c r="E694" s="118" t="str">
        <f t="shared" si="113"/>
        <v>A</v>
      </c>
      <c r="F694" s="162" t="str">
        <f t="shared" si="114"/>
        <v>A</v>
      </c>
      <c r="G694" s="98"/>
      <c r="H694" s="180">
        <f t="shared" si="115"/>
        <v>0.72550000000000003</v>
      </c>
      <c r="I694" s="51">
        <f t="shared" si="116"/>
        <v>0.70940000000000003</v>
      </c>
      <c r="J694" s="164">
        <f t="shared" si="117"/>
        <v>-2.2191592005513443E-2</v>
      </c>
      <c r="K694" s="98"/>
      <c r="L694" s="182">
        <f t="shared" si="118"/>
        <v>777.01050000000009</v>
      </c>
      <c r="M694" s="124">
        <f t="shared" si="119"/>
        <v>759.76740000000007</v>
      </c>
      <c r="N694" s="149">
        <f t="shared" si="120"/>
        <v>-17.243100000000027</v>
      </c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</row>
    <row r="695" spans="1:25" x14ac:dyDescent="0.25">
      <c r="A695" s="172" t="s">
        <v>581</v>
      </c>
      <c r="B695" s="125" t="str">
        <f t="shared" ref="B695:B753" si="121">VLOOKUP($A695, Data_Tab, 2, FALSE)</f>
        <v>06</v>
      </c>
      <c r="C695" s="61" t="str">
        <f t="shared" ref="C695:C753" si="122">VLOOKUP($A695, DRG_Tab, 2, FALSE)</f>
        <v>INGUINAL &amp; FEMORAL HERNIA PROCEDURES W MCC</v>
      </c>
      <c r="D695" s="123">
        <f t="shared" ref="D695:D753" si="123">VLOOKUP($A695, DRG_Tab, 9, FALSE)</f>
        <v>10</v>
      </c>
      <c r="E695" s="118" t="str">
        <f t="shared" ref="E695:E753" si="124">IFERROR(VLOOKUP($A695, Previous_Update, 5, FALSE),"")</f>
        <v>M</v>
      </c>
      <c r="F695" s="162" t="str">
        <f t="shared" ref="F695:F753" si="125">VLOOKUP($A695, DRG_Tab, 18, FALSE)</f>
        <v>AP</v>
      </c>
      <c r="G695" s="98"/>
      <c r="H695" s="180">
        <f t="shared" ref="H695:H753" si="126">IFERROR(VLOOKUP($A695, Previous_Update, 4, FALSE),"")</f>
        <v>3.8757000000000001</v>
      </c>
      <c r="I695" s="51">
        <f t="shared" ref="I695:I753" si="127">VLOOKUP($A695, DRG_Tab, 22, FALSE)</f>
        <v>2.1149</v>
      </c>
      <c r="J695" s="164">
        <f t="shared" ref="J695:J753" si="128">(I695 - H695) / H695</f>
        <v>-0.45431792966431872</v>
      </c>
      <c r="K695" s="98"/>
      <c r="L695" s="182">
        <f t="shared" ref="L695:L754" si="129">$D695 * H695</f>
        <v>38.757000000000005</v>
      </c>
      <c r="M695" s="124">
        <f t="shared" ref="M695:M754" si="130">$D695 * I695</f>
        <v>21.149000000000001</v>
      </c>
      <c r="N695" s="149">
        <f t="shared" ref="N695:N754" si="131">M695 - L695</f>
        <v>-17.608000000000004</v>
      </c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</row>
    <row r="696" spans="1:25" x14ac:dyDescent="0.25">
      <c r="A696" s="172" t="s">
        <v>802</v>
      </c>
      <c r="B696" s="125" t="str">
        <f t="shared" si="121"/>
        <v>05</v>
      </c>
      <c r="C696" s="61" t="str">
        <f t="shared" si="122"/>
        <v>AORTIC AND HEART ASSIST PROCEDURES EXCEPT PULSATION BALLOON W/O MCC</v>
      </c>
      <c r="D696" s="123">
        <f t="shared" si="123"/>
        <v>40</v>
      </c>
      <c r="E696" s="118" t="str">
        <f t="shared" si="124"/>
        <v>A</v>
      </c>
      <c r="F696" s="162" t="str">
        <f t="shared" si="125"/>
        <v>A</v>
      </c>
      <c r="G696" s="98"/>
      <c r="H696" s="180">
        <f t="shared" si="126"/>
        <v>4.1132</v>
      </c>
      <c r="I696" s="51">
        <f t="shared" si="127"/>
        <v>3.6682000000000001</v>
      </c>
      <c r="J696" s="164">
        <f t="shared" si="128"/>
        <v>-0.10818827190508602</v>
      </c>
      <c r="K696" s="98"/>
      <c r="L696" s="182">
        <f t="shared" si="129"/>
        <v>164.52799999999999</v>
      </c>
      <c r="M696" s="124">
        <f t="shared" si="130"/>
        <v>146.72800000000001</v>
      </c>
      <c r="N696" s="149">
        <f t="shared" si="131"/>
        <v>-17.799999999999983</v>
      </c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</row>
    <row r="697" spans="1:25" x14ac:dyDescent="0.25">
      <c r="A697" s="172" t="s">
        <v>866</v>
      </c>
      <c r="B697" s="125" t="str">
        <f t="shared" si="121"/>
        <v>08</v>
      </c>
      <c r="C697" s="61" t="str">
        <f t="shared" si="122"/>
        <v>LOWER EXTREM &amp; HUMER PROC EXCEPT HIP,FOOT,FEMUR W/O CC/MCC</v>
      </c>
      <c r="D697" s="123">
        <f t="shared" si="123"/>
        <v>274</v>
      </c>
      <c r="E697" s="118" t="str">
        <f t="shared" si="124"/>
        <v>A</v>
      </c>
      <c r="F697" s="162" t="str">
        <f t="shared" si="125"/>
        <v>A</v>
      </c>
      <c r="G697" s="98"/>
      <c r="H697" s="180">
        <f t="shared" si="126"/>
        <v>1.7451000000000001</v>
      </c>
      <c r="I697" s="51">
        <f t="shared" si="127"/>
        <v>1.679</v>
      </c>
      <c r="J697" s="164">
        <f t="shared" si="128"/>
        <v>-3.7877485530915161E-2</v>
      </c>
      <c r="K697" s="98"/>
      <c r="L697" s="182">
        <f t="shared" si="129"/>
        <v>478.15740000000005</v>
      </c>
      <c r="M697" s="124">
        <f t="shared" si="130"/>
        <v>460.04599999999999</v>
      </c>
      <c r="N697" s="149">
        <f t="shared" si="131"/>
        <v>-18.11140000000006</v>
      </c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</row>
    <row r="698" spans="1:25" x14ac:dyDescent="0.25">
      <c r="A698" s="174" t="s">
        <v>175</v>
      </c>
      <c r="B698" s="131" t="str">
        <f t="shared" si="121"/>
        <v>08</v>
      </c>
      <c r="C698" s="71" t="str">
        <f t="shared" si="122"/>
        <v>CERVICAL SPINAL FUSION W MCC</v>
      </c>
      <c r="D698" s="132">
        <f t="shared" si="123"/>
        <v>16</v>
      </c>
      <c r="E698" s="121" t="str">
        <f t="shared" si="124"/>
        <v>A</v>
      </c>
      <c r="F698" s="163" t="str">
        <f t="shared" si="125"/>
        <v>A</v>
      </c>
      <c r="G698" s="98"/>
      <c r="H698" s="181">
        <f t="shared" si="126"/>
        <v>5.0646000000000004</v>
      </c>
      <c r="I698" s="72">
        <f t="shared" si="127"/>
        <v>3.9146999999999998</v>
      </c>
      <c r="J698" s="165">
        <f t="shared" si="128"/>
        <v>-0.22704655846463698</v>
      </c>
      <c r="K698" s="98"/>
      <c r="L698" s="183">
        <f t="shared" si="129"/>
        <v>81.033600000000007</v>
      </c>
      <c r="M698" s="133">
        <f t="shared" si="130"/>
        <v>62.635199999999998</v>
      </c>
      <c r="N698" s="150">
        <f t="shared" si="131"/>
        <v>-18.398400000000009</v>
      </c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</row>
    <row r="699" spans="1:25" x14ac:dyDescent="0.25">
      <c r="A699" s="172" t="s">
        <v>540</v>
      </c>
      <c r="B699" s="125" t="str">
        <f t="shared" si="121"/>
        <v>11</v>
      </c>
      <c r="C699" s="61" t="str">
        <f t="shared" si="122"/>
        <v>KIDNEY &amp; URETER PROCEDURES FOR NON-NEOPLASM W/O CC/MCC</v>
      </c>
      <c r="D699" s="123">
        <f t="shared" si="123"/>
        <v>44</v>
      </c>
      <c r="E699" s="118" t="str">
        <f t="shared" si="124"/>
        <v>A</v>
      </c>
      <c r="F699" s="162" t="str">
        <f t="shared" si="125"/>
        <v>AP</v>
      </c>
      <c r="G699" s="98"/>
      <c r="H699" s="180">
        <f t="shared" si="126"/>
        <v>2.0581</v>
      </c>
      <c r="I699" s="51">
        <f t="shared" si="127"/>
        <v>1.6355</v>
      </c>
      <c r="J699" s="164">
        <f t="shared" si="128"/>
        <v>-0.20533501773480398</v>
      </c>
      <c r="K699" s="98"/>
      <c r="L699" s="182">
        <f t="shared" si="129"/>
        <v>90.556399999999996</v>
      </c>
      <c r="M699" s="124">
        <f t="shared" si="130"/>
        <v>71.962000000000003</v>
      </c>
      <c r="N699" s="149">
        <f t="shared" si="131"/>
        <v>-18.594399999999993</v>
      </c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</row>
    <row r="700" spans="1:25" x14ac:dyDescent="0.25">
      <c r="A700" s="172" t="s">
        <v>315</v>
      </c>
      <c r="B700" s="125" t="str">
        <f t="shared" si="121"/>
        <v>01</v>
      </c>
      <c r="C700" s="61" t="str">
        <f t="shared" si="122"/>
        <v>EXTRACRANIAL PROCEDURES W MCC</v>
      </c>
      <c r="D700" s="123">
        <f t="shared" si="123"/>
        <v>13</v>
      </c>
      <c r="E700" s="118" t="str">
        <f t="shared" si="124"/>
        <v>M</v>
      </c>
      <c r="F700" s="162" t="str">
        <f t="shared" si="125"/>
        <v>A</v>
      </c>
      <c r="G700" s="98"/>
      <c r="H700" s="180">
        <f t="shared" si="126"/>
        <v>4.9919000000000002</v>
      </c>
      <c r="I700" s="51">
        <f t="shared" si="127"/>
        <v>3.5215999999999998</v>
      </c>
      <c r="J700" s="164">
        <f t="shared" si="128"/>
        <v>-0.29453715018329701</v>
      </c>
      <c r="K700" s="98"/>
      <c r="L700" s="182">
        <f t="shared" si="129"/>
        <v>64.8947</v>
      </c>
      <c r="M700" s="124">
        <f t="shared" si="130"/>
        <v>45.780799999999999</v>
      </c>
      <c r="N700" s="149">
        <f t="shared" si="131"/>
        <v>-19.113900000000001</v>
      </c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</row>
    <row r="701" spans="1:25" x14ac:dyDescent="0.25">
      <c r="A701" s="172" t="s">
        <v>782</v>
      </c>
      <c r="B701" s="125" t="str">
        <f t="shared" si="121"/>
        <v>15</v>
      </c>
      <c r="C701" s="61" t="str">
        <f t="shared" si="122"/>
        <v>Level III: Neonate W Other Significant Problems</v>
      </c>
      <c r="D701" s="123">
        <f t="shared" si="123"/>
        <v>1133</v>
      </c>
      <c r="E701" s="118" t="str">
        <f t="shared" si="124"/>
        <v>A</v>
      </c>
      <c r="F701" s="162" t="str">
        <f t="shared" si="125"/>
        <v>A</v>
      </c>
      <c r="G701" s="98"/>
      <c r="H701" s="180">
        <f t="shared" si="126"/>
        <v>0.26390000000000002</v>
      </c>
      <c r="I701" s="51">
        <f t="shared" si="127"/>
        <v>0.2462</v>
      </c>
      <c r="J701" s="164">
        <f t="shared" si="128"/>
        <v>-6.7070860174308522E-2</v>
      </c>
      <c r="K701" s="98"/>
      <c r="L701" s="182">
        <f t="shared" si="129"/>
        <v>298.99870000000004</v>
      </c>
      <c r="M701" s="124">
        <f t="shared" si="130"/>
        <v>278.94459999999998</v>
      </c>
      <c r="N701" s="149">
        <f t="shared" si="131"/>
        <v>-20.054100000000062</v>
      </c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</row>
    <row r="702" spans="1:25" x14ac:dyDescent="0.25">
      <c r="A702" s="172" t="s">
        <v>458</v>
      </c>
      <c r="B702" s="125" t="str">
        <f t="shared" si="121"/>
        <v>04</v>
      </c>
      <c r="C702" s="61" t="str">
        <f t="shared" si="122"/>
        <v>RESPIRATORY SYSTEM DIAGNOSIS W VENTILATOR SUPPORT &lt;=96 HOURS</v>
      </c>
      <c r="D702" s="123">
        <f t="shared" si="123"/>
        <v>431</v>
      </c>
      <c r="E702" s="118" t="str">
        <f t="shared" si="124"/>
        <v>A</v>
      </c>
      <c r="F702" s="162" t="str">
        <f t="shared" si="125"/>
        <v>A</v>
      </c>
      <c r="G702" s="98"/>
      <c r="H702" s="180">
        <f t="shared" si="126"/>
        <v>2.5246</v>
      </c>
      <c r="I702" s="51">
        <f t="shared" si="127"/>
        <v>2.4771999999999998</v>
      </c>
      <c r="J702" s="164">
        <f t="shared" si="128"/>
        <v>-1.8775251524994103E-2</v>
      </c>
      <c r="K702" s="98"/>
      <c r="L702" s="182">
        <f t="shared" si="129"/>
        <v>1088.1025999999999</v>
      </c>
      <c r="M702" s="124">
        <f t="shared" si="130"/>
        <v>1067.6732</v>
      </c>
      <c r="N702" s="149">
        <f t="shared" si="131"/>
        <v>-20.429399999999987</v>
      </c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</row>
    <row r="703" spans="1:25" x14ac:dyDescent="0.25">
      <c r="A703" s="174" t="s">
        <v>475</v>
      </c>
      <c r="B703" s="131" t="str">
        <f t="shared" si="121"/>
        <v>05</v>
      </c>
      <c r="C703" s="71" t="str">
        <f t="shared" si="122"/>
        <v>CORONARY BYPASS W PTCA W/O MCC</v>
      </c>
      <c r="D703" s="132">
        <f t="shared" si="123"/>
        <v>12</v>
      </c>
      <c r="E703" s="121" t="str">
        <f t="shared" si="124"/>
        <v>M</v>
      </c>
      <c r="F703" s="163" t="str">
        <f t="shared" si="125"/>
        <v>A</v>
      </c>
      <c r="G703" s="98"/>
      <c r="H703" s="181">
        <f t="shared" si="126"/>
        <v>9.1988000000000003</v>
      </c>
      <c r="I703" s="72">
        <f t="shared" si="127"/>
        <v>7.4840999999999998</v>
      </c>
      <c r="J703" s="165">
        <f t="shared" si="128"/>
        <v>-0.18640474844544946</v>
      </c>
      <c r="K703" s="98"/>
      <c r="L703" s="183">
        <f t="shared" si="129"/>
        <v>110.38560000000001</v>
      </c>
      <c r="M703" s="133">
        <f t="shared" si="130"/>
        <v>89.809200000000004</v>
      </c>
      <c r="N703" s="150">
        <f t="shared" si="131"/>
        <v>-20.576400000000007</v>
      </c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</row>
    <row r="704" spans="1:25" x14ac:dyDescent="0.25">
      <c r="A704" s="172" t="s">
        <v>839</v>
      </c>
      <c r="B704" s="125" t="str">
        <f t="shared" si="121"/>
        <v>08</v>
      </c>
      <c r="C704" s="61" t="str">
        <f t="shared" si="122"/>
        <v>OSTEOMYELITIS W CC</v>
      </c>
      <c r="D704" s="123">
        <f t="shared" si="123"/>
        <v>81</v>
      </c>
      <c r="E704" s="118" t="str">
        <f t="shared" si="124"/>
        <v>A</v>
      </c>
      <c r="F704" s="162" t="str">
        <f t="shared" si="125"/>
        <v>A</v>
      </c>
      <c r="G704" s="98"/>
      <c r="H704" s="180">
        <f t="shared" si="126"/>
        <v>1.4681</v>
      </c>
      <c r="I704" s="51">
        <f t="shared" si="127"/>
        <v>1.2108000000000001</v>
      </c>
      <c r="J704" s="164">
        <f t="shared" si="128"/>
        <v>-0.17526054083509288</v>
      </c>
      <c r="K704" s="98"/>
      <c r="L704" s="182">
        <f t="shared" si="129"/>
        <v>118.9161</v>
      </c>
      <c r="M704" s="124">
        <f t="shared" si="130"/>
        <v>98.07480000000001</v>
      </c>
      <c r="N704" s="149">
        <f t="shared" si="131"/>
        <v>-20.84129999999999</v>
      </c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</row>
    <row r="705" spans="1:25" x14ac:dyDescent="0.25">
      <c r="A705" s="172" t="s">
        <v>186</v>
      </c>
      <c r="B705" s="125" t="str">
        <f t="shared" si="121"/>
        <v>08</v>
      </c>
      <c r="C705" s="61" t="str">
        <f t="shared" si="122"/>
        <v>HIP &amp; FEMUR PROCEDURES EXCEPT MAJOR JOINT W/O CC/MCC</v>
      </c>
      <c r="D705" s="123">
        <f t="shared" si="123"/>
        <v>139</v>
      </c>
      <c r="E705" s="118" t="str">
        <f t="shared" si="124"/>
        <v>A</v>
      </c>
      <c r="F705" s="162" t="str">
        <f t="shared" si="125"/>
        <v>A</v>
      </c>
      <c r="G705" s="98"/>
      <c r="H705" s="180">
        <f t="shared" si="126"/>
        <v>1.8110999999999999</v>
      </c>
      <c r="I705" s="51">
        <f t="shared" si="127"/>
        <v>1.661</v>
      </c>
      <c r="J705" s="164">
        <f t="shared" si="128"/>
        <v>-8.2877809066313243E-2</v>
      </c>
      <c r="K705" s="98"/>
      <c r="L705" s="182">
        <f t="shared" si="129"/>
        <v>251.74289999999999</v>
      </c>
      <c r="M705" s="124">
        <f t="shared" si="130"/>
        <v>230.87899999999999</v>
      </c>
      <c r="N705" s="149">
        <f t="shared" si="131"/>
        <v>-20.863900000000001</v>
      </c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</row>
    <row r="706" spans="1:25" x14ac:dyDescent="0.25">
      <c r="A706" s="172" t="s">
        <v>484</v>
      </c>
      <c r="B706" s="125" t="str">
        <f t="shared" si="121"/>
        <v>05</v>
      </c>
      <c r="C706" s="61" t="str">
        <f t="shared" si="122"/>
        <v>PERMANENT CARDIAC PACEMAKER IMPLANT W MCC</v>
      </c>
      <c r="D706" s="123">
        <f t="shared" si="123"/>
        <v>25</v>
      </c>
      <c r="E706" s="118" t="str">
        <f t="shared" si="124"/>
        <v>A</v>
      </c>
      <c r="F706" s="162" t="str">
        <f t="shared" si="125"/>
        <v>A</v>
      </c>
      <c r="G706" s="98"/>
      <c r="H706" s="180">
        <f t="shared" si="126"/>
        <v>4.5332999999999997</v>
      </c>
      <c r="I706" s="51">
        <f t="shared" si="127"/>
        <v>3.6974999999999998</v>
      </c>
      <c r="J706" s="164">
        <f t="shared" si="128"/>
        <v>-0.18436900271325524</v>
      </c>
      <c r="K706" s="98"/>
      <c r="L706" s="182">
        <f t="shared" si="129"/>
        <v>113.3325</v>
      </c>
      <c r="M706" s="124">
        <f t="shared" si="130"/>
        <v>92.4375</v>
      </c>
      <c r="N706" s="149">
        <f t="shared" si="131"/>
        <v>-20.894999999999996</v>
      </c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</row>
    <row r="707" spans="1:25" x14ac:dyDescent="0.25">
      <c r="A707" s="172" t="s">
        <v>428</v>
      </c>
      <c r="B707" s="125" t="str">
        <f t="shared" si="121"/>
        <v>04</v>
      </c>
      <c r="C707" s="61" t="str">
        <f t="shared" si="122"/>
        <v>RESPIRATORY INFECTIONS &amp; INFLAMMATIONS W CC</v>
      </c>
      <c r="D707" s="123">
        <f t="shared" si="123"/>
        <v>140</v>
      </c>
      <c r="E707" s="118" t="str">
        <f t="shared" si="124"/>
        <v>A</v>
      </c>
      <c r="F707" s="162" t="str">
        <f t="shared" si="125"/>
        <v>A</v>
      </c>
      <c r="G707" s="98"/>
      <c r="H707" s="180">
        <f t="shared" si="126"/>
        <v>1.595</v>
      </c>
      <c r="I707" s="51">
        <f t="shared" si="127"/>
        <v>1.4421999999999999</v>
      </c>
      <c r="J707" s="164">
        <f t="shared" si="128"/>
        <v>-9.5799373040752381E-2</v>
      </c>
      <c r="K707" s="98"/>
      <c r="L707" s="182">
        <f t="shared" si="129"/>
        <v>223.29999999999998</v>
      </c>
      <c r="M707" s="124">
        <f t="shared" si="130"/>
        <v>201.90799999999999</v>
      </c>
      <c r="N707" s="149">
        <f t="shared" si="131"/>
        <v>-21.391999999999996</v>
      </c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</row>
    <row r="708" spans="1:25" x14ac:dyDescent="0.25">
      <c r="A708" s="174" t="s">
        <v>876</v>
      </c>
      <c r="B708" s="131" t="str">
        <f t="shared" si="121"/>
        <v>08</v>
      </c>
      <c r="C708" s="71" t="str">
        <f t="shared" si="122"/>
        <v>FOOT PROCEDURES W MCC</v>
      </c>
      <c r="D708" s="132">
        <f t="shared" si="123"/>
        <v>12</v>
      </c>
      <c r="E708" s="121" t="str">
        <f t="shared" si="124"/>
        <v>M</v>
      </c>
      <c r="F708" s="163" t="str">
        <f t="shared" si="125"/>
        <v>A</v>
      </c>
      <c r="G708" s="98"/>
      <c r="H708" s="181">
        <f t="shared" si="126"/>
        <v>3.9184000000000001</v>
      </c>
      <c r="I708" s="72">
        <f t="shared" si="127"/>
        <v>2.1244000000000001</v>
      </c>
      <c r="J708" s="165">
        <f t="shared" si="128"/>
        <v>-0.45783993466721112</v>
      </c>
      <c r="K708" s="98"/>
      <c r="L708" s="183">
        <f t="shared" si="129"/>
        <v>47.020800000000001</v>
      </c>
      <c r="M708" s="133">
        <f t="shared" si="130"/>
        <v>25.492800000000003</v>
      </c>
      <c r="N708" s="150">
        <f t="shared" si="131"/>
        <v>-21.527999999999999</v>
      </c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</row>
    <row r="709" spans="1:25" x14ac:dyDescent="0.25">
      <c r="A709" s="172" t="s">
        <v>1593</v>
      </c>
      <c r="B709" s="125" t="str">
        <f t="shared" si="121"/>
        <v>08</v>
      </c>
      <c r="C709" s="61" t="str">
        <f t="shared" si="122"/>
        <v>BACK &amp; NECK PROC EXC SPINAL FUSION W MCC OR DISC DEVICE/NEUROSTIM</v>
      </c>
      <c r="D709" s="123">
        <f t="shared" si="123"/>
        <v>11</v>
      </c>
      <c r="E709" s="118" t="str">
        <f t="shared" si="124"/>
        <v>M</v>
      </c>
      <c r="F709" s="162" t="str">
        <f t="shared" si="125"/>
        <v>A</v>
      </c>
      <c r="G709" s="98"/>
      <c r="H709" s="180">
        <f t="shared" si="126"/>
        <v>4.5566000000000004</v>
      </c>
      <c r="I709" s="51">
        <f t="shared" si="127"/>
        <v>2.5981999999999998</v>
      </c>
      <c r="J709" s="164">
        <f t="shared" si="128"/>
        <v>-0.4297941447570558</v>
      </c>
      <c r="K709" s="98"/>
      <c r="L709" s="182">
        <f t="shared" si="129"/>
        <v>50.122600000000006</v>
      </c>
      <c r="M709" s="124">
        <f t="shared" si="130"/>
        <v>28.580199999999998</v>
      </c>
      <c r="N709" s="149">
        <f t="shared" si="131"/>
        <v>-21.542400000000008</v>
      </c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</row>
    <row r="710" spans="1:25" x14ac:dyDescent="0.25">
      <c r="A710" s="172" t="s">
        <v>373</v>
      </c>
      <c r="B710" s="125" t="str">
        <f t="shared" si="121"/>
        <v>01</v>
      </c>
      <c r="C710" s="61" t="str">
        <f t="shared" si="122"/>
        <v>NON-BACTERIAL INFECT OF NERVOUS SYS EXC VIRAL MENINGITIS W CC</v>
      </c>
      <c r="D710" s="123">
        <f t="shared" si="123"/>
        <v>12</v>
      </c>
      <c r="E710" s="118" t="str">
        <f t="shared" si="124"/>
        <v>M</v>
      </c>
      <c r="F710" s="162" t="str">
        <f t="shared" si="125"/>
        <v>A</v>
      </c>
      <c r="G710" s="98"/>
      <c r="H710" s="180">
        <f t="shared" si="126"/>
        <v>2.9514</v>
      </c>
      <c r="I710" s="51">
        <f t="shared" si="127"/>
        <v>1.1107</v>
      </c>
      <c r="J710" s="164">
        <f t="shared" si="128"/>
        <v>-0.62367012265365585</v>
      </c>
      <c r="K710" s="98"/>
      <c r="L710" s="182">
        <f t="shared" si="129"/>
        <v>35.416800000000002</v>
      </c>
      <c r="M710" s="124">
        <f t="shared" si="130"/>
        <v>13.3284</v>
      </c>
      <c r="N710" s="149">
        <f t="shared" si="131"/>
        <v>-22.0884</v>
      </c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</row>
    <row r="711" spans="1:25" x14ac:dyDescent="0.25">
      <c r="A711" s="172" t="s">
        <v>160</v>
      </c>
      <c r="B711" s="125" t="str">
        <f t="shared" si="121"/>
        <v>08</v>
      </c>
      <c r="C711" s="61" t="str">
        <f t="shared" si="122"/>
        <v>SPINAL FUS EXC CERV W SPINAL CURV/MALIG/INFEC OR EXT FUS W CC</v>
      </c>
      <c r="D711" s="123">
        <f t="shared" si="123"/>
        <v>23</v>
      </c>
      <c r="E711" s="118" t="str">
        <f t="shared" si="124"/>
        <v>A</v>
      </c>
      <c r="F711" s="162" t="str">
        <f t="shared" si="125"/>
        <v>A</v>
      </c>
      <c r="G711" s="98"/>
      <c r="H711" s="180">
        <f t="shared" si="126"/>
        <v>9.6121999999999996</v>
      </c>
      <c r="I711" s="51">
        <f t="shared" si="127"/>
        <v>8.6033000000000008</v>
      </c>
      <c r="J711" s="164">
        <f t="shared" si="128"/>
        <v>-0.10496036287218315</v>
      </c>
      <c r="K711" s="98"/>
      <c r="L711" s="182">
        <f t="shared" si="129"/>
        <v>221.0806</v>
      </c>
      <c r="M711" s="124">
        <f t="shared" si="130"/>
        <v>197.87590000000003</v>
      </c>
      <c r="N711" s="149">
        <f t="shared" si="131"/>
        <v>-23.204699999999974</v>
      </c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</row>
    <row r="712" spans="1:25" x14ac:dyDescent="0.25">
      <c r="A712" s="172" t="s">
        <v>706</v>
      </c>
      <c r="B712" s="125" t="str">
        <f t="shared" si="121"/>
        <v>19</v>
      </c>
      <c r="C712" s="61" t="str">
        <f t="shared" si="122"/>
        <v>DISORDERS OF PERSONALITY &amp; IMPULSE CONTROL</v>
      </c>
      <c r="D712" s="123">
        <f t="shared" si="123"/>
        <v>19</v>
      </c>
      <c r="E712" s="118" t="str">
        <f t="shared" si="124"/>
        <v>M</v>
      </c>
      <c r="F712" s="162" t="str">
        <f t="shared" si="125"/>
        <v>A</v>
      </c>
      <c r="G712" s="98"/>
      <c r="H712" s="180">
        <f t="shared" si="126"/>
        <v>1.8540000000000001</v>
      </c>
      <c r="I712" s="51">
        <f t="shared" si="127"/>
        <v>0.58179999999999998</v>
      </c>
      <c r="J712" s="164">
        <f t="shared" si="128"/>
        <v>-0.68619201725997847</v>
      </c>
      <c r="K712" s="98"/>
      <c r="L712" s="182">
        <f t="shared" si="129"/>
        <v>35.225999999999999</v>
      </c>
      <c r="M712" s="124">
        <f t="shared" si="130"/>
        <v>11.0542</v>
      </c>
      <c r="N712" s="149">
        <f t="shared" si="131"/>
        <v>-24.171799999999998</v>
      </c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</row>
    <row r="713" spans="1:25" x14ac:dyDescent="0.25">
      <c r="A713" s="174" t="s">
        <v>273</v>
      </c>
      <c r="B713" s="131" t="str">
        <f t="shared" si="121"/>
        <v>10</v>
      </c>
      <c r="C713" s="71" t="str">
        <f t="shared" si="122"/>
        <v>O.R. PROCEDURES FOR OBESITY W/O CC/MCC</v>
      </c>
      <c r="D713" s="132">
        <f t="shared" si="123"/>
        <v>78</v>
      </c>
      <c r="E713" s="121" t="str">
        <f t="shared" si="124"/>
        <v>A</v>
      </c>
      <c r="F713" s="163" t="str">
        <f t="shared" si="125"/>
        <v>A</v>
      </c>
      <c r="G713" s="98"/>
      <c r="H713" s="181">
        <f t="shared" si="126"/>
        <v>1.9609000000000001</v>
      </c>
      <c r="I713" s="72">
        <f t="shared" si="127"/>
        <v>1.65</v>
      </c>
      <c r="J713" s="165">
        <f t="shared" si="128"/>
        <v>-0.15854964557091139</v>
      </c>
      <c r="K713" s="98"/>
      <c r="L713" s="183">
        <f t="shared" si="129"/>
        <v>152.9502</v>
      </c>
      <c r="M713" s="133">
        <f t="shared" si="130"/>
        <v>128.69999999999999</v>
      </c>
      <c r="N713" s="150">
        <f t="shared" si="131"/>
        <v>-24.250200000000007</v>
      </c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</row>
    <row r="714" spans="1:25" x14ac:dyDescent="0.25">
      <c r="A714" s="172" t="s">
        <v>92</v>
      </c>
      <c r="B714" s="125" t="str">
        <f t="shared" si="121"/>
        <v>06</v>
      </c>
      <c r="C714" s="61" t="str">
        <f t="shared" si="122"/>
        <v>INFLAMMATORY BOWEL DISEASE W MCC</v>
      </c>
      <c r="D714" s="123">
        <f t="shared" si="123"/>
        <v>25</v>
      </c>
      <c r="E714" s="118" t="str">
        <f t="shared" si="124"/>
        <v>M</v>
      </c>
      <c r="F714" s="162" t="str">
        <f t="shared" si="125"/>
        <v>A</v>
      </c>
      <c r="G714" s="98"/>
      <c r="H714" s="180">
        <f t="shared" si="126"/>
        <v>2.6046</v>
      </c>
      <c r="I714" s="51">
        <f t="shared" si="127"/>
        <v>1.6208</v>
      </c>
      <c r="J714" s="164">
        <f t="shared" si="128"/>
        <v>-0.37771634799969284</v>
      </c>
      <c r="K714" s="98"/>
      <c r="L714" s="182">
        <f t="shared" si="129"/>
        <v>65.114999999999995</v>
      </c>
      <c r="M714" s="124">
        <f t="shared" si="130"/>
        <v>40.520000000000003</v>
      </c>
      <c r="N714" s="149">
        <f t="shared" si="131"/>
        <v>-24.594999999999992</v>
      </c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</row>
    <row r="715" spans="1:25" x14ac:dyDescent="0.25">
      <c r="A715" s="172" t="s">
        <v>855</v>
      </c>
      <c r="B715" s="125" t="str">
        <f t="shared" si="121"/>
        <v>06</v>
      </c>
      <c r="C715" s="61" t="str">
        <f t="shared" si="122"/>
        <v>APPENDECTOMY W COMPLICATED PRINCIPAL DIAG W MCC</v>
      </c>
      <c r="D715" s="123">
        <f t="shared" si="123"/>
        <v>12</v>
      </c>
      <c r="E715" s="118" t="str">
        <f t="shared" si="124"/>
        <v>M</v>
      </c>
      <c r="F715" s="162" t="str">
        <f t="shared" si="125"/>
        <v>A</v>
      </c>
      <c r="G715" s="98"/>
      <c r="H715" s="180">
        <f t="shared" si="126"/>
        <v>4.3541999999999996</v>
      </c>
      <c r="I715" s="51">
        <f t="shared" si="127"/>
        <v>2.2881</v>
      </c>
      <c r="J715" s="164">
        <f t="shared" si="128"/>
        <v>-0.47450737219236594</v>
      </c>
      <c r="K715" s="98"/>
      <c r="L715" s="182">
        <f t="shared" si="129"/>
        <v>52.250399999999999</v>
      </c>
      <c r="M715" s="124">
        <f t="shared" si="130"/>
        <v>27.4572</v>
      </c>
      <c r="N715" s="149">
        <f t="shared" si="131"/>
        <v>-24.793199999999999</v>
      </c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</row>
    <row r="716" spans="1:25" x14ac:dyDescent="0.25">
      <c r="A716" s="172" t="s">
        <v>162</v>
      </c>
      <c r="B716" s="125" t="str">
        <f t="shared" si="121"/>
        <v>08</v>
      </c>
      <c r="C716" s="61" t="str">
        <f t="shared" si="122"/>
        <v>SPINAL FUSION EXCEPT CERVICAL W MCC</v>
      </c>
      <c r="D716" s="123">
        <f t="shared" si="123"/>
        <v>17</v>
      </c>
      <c r="E716" s="118" t="str">
        <f t="shared" si="124"/>
        <v>A</v>
      </c>
      <c r="F716" s="162" t="str">
        <f t="shared" si="125"/>
        <v>A</v>
      </c>
      <c r="G716" s="98"/>
      <c r="H716" s="180">
        <f t="shared" si="126"/>
        <v>7.8288000000000002</v>
      </c>
      <c r="I716" s="51">
        <f t="shared" si="127"/>
        <v>6.3032000000000004</v>
      </c>
      <c r="J716" s="164">
        <f t="shared" si="128"/>
        <v>-0.19487022276721844</v>
      </c>
      <c r="K716" s="98"/>
      <c r="L716" s="182">
        <f t="shared" si="129"/>
        <v>133.08959999999999</v>
      </c>
      <c r="M716" s="124">
        <f t="shared" si="130"/>
        <v>107.15440000000001</v>
      </c>
      <c r="N716" s="149">
        <f t="shared" si="131"/>
        <v>-25.93519999999998</v>
      </c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</row>
    <row r="717" spans="1:25" x14ac:dyDescent="0.25">
      <c r="A717" s="172" t="s">
        <v>187</v>
      </c>
      <c r="B717" s="125" t="str">
        <f t="shared" si="121"/>
        <v>08</v>
      </c>
      <c r="C717" s="61" t="str">
        <f t="shared" si="122"/>
        <v>MAJOR JOINT/LIMB REATTACHMENT PROCEDURE OF UPPER EXTREMITIES</v>
      </c>
      <c r="D717" s="123">
        <f t="shared" si="123"/>
        <v>107</v>
      </c>
      <c r="E717" s="118" t="str">
        <f t="shared" si="124"/>
        <v>A</v>
      </c>
      <c r="F717" s="162" t="str">
        <f t="shared" si="125"/>
        <v>A</v>
      </c>
      <c r="G717" s="98"/>
      <c r="H717" s="180">
        <f t="shared" si="126"/>
        <v>2.7911000000000001</v>
      </c>
      <c r="I717" s="51">
        <f t="shared" si="127"/>
        <v>2.5203000000000002</v>
      </c>
      <c r="J717" s="164">
        <f t="shared" si="128"/>
        <v>-9.7022679230410913E-2</v>
      </c>
      <c r="K717" s="98"/>
      <c r="L717" s="182">
        <f t="shared" si="129"/>
        <v>298.64769999999999</v>
      </c>
      <c r="M717" s="124">
        <f t="shared" si="130"/>
        <v>269.6721</v>
      </c>
      <c r="N717" s="149">
        <f t="shared" si="131"/>
        <v>-28.975599999999986</v>
      </c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</row>
    <row r="718" spans="1:25" x14ac:dyDescent="0.25">
      <c r="A718" s="174" t="s">
        <v>445</v>
      </c>
      <c r="B718" s="131" t="str">
        <f t="shared" si="121"/>
        <v>04</v>
      </c>
      <c r="C718" s="71" t="str">
        <f t="shared" si="122"/>
        <v>SIMPLE PNEUMONIA &amp; PLEURISY W/O CC/MCC</v>
      </c>
      <c r="D718" s="132">
        <f t="shared" si="123"/>
        <v>401</v>
      </c>
      <c r="E718" s="121" t="str">
        <f t="shared" si="124"/>
        <v>A</v>
      </c>
      <c r="F718" s="163" t="str">
        <f t="shared" si="125"/>
        <v>A</v>
      </c>
      <c r="G718" s="98"/>
      <c r="H718" s="181">
        <f t="shared" si="126"/>
        <v>0.68369999999999997</v>
      </c>
      <c r="I718" s="72">
        <f t="shared" si="127"/>
        <v>0.61140000000000005</v>
      </c>
      <c r="J718" s="165">
        <f t="shared" si="128"/>
        <v>-0.10574813514699419</v>
      </c>
      <c r="K718" s="98"/>
      <c r="L718" s="183">
        <f t="shared" si="129"/>
        <v>274.16370000000001</v>
      </c>
      <c r="M718" s="133">
        <f t="shared" si="130"/>
        <v>245.17140000000003</v>
      </c>
      <c r="N718" s="150">
        <f t="shared" si="131"/>
        <v>-28.992299999999972</v>
      </c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</row>
    <row r="719" spans="1:25" x14ac:dyDescent="0.25">
      <c r="A719" s="172" t="s">
        <v>444</v>
      </c>
      <c r="B719" s="125" t="str">
        <f t="shared" si="121"/>
        <v>04</v>
      </c>
      <c r="C719" s="61" t="str">
        <f t="shared" si="122"/>
        <v>SIMPLE PNEUMONIA &amp; PLEURISY W CC</v>
      </c>
      <c r="D719" s="123">
        <f t="shared" si="123"/>
        <v>732</v>
      </c>
      <c r="E719" s="118" t="str">
        <f t="shared" si="124"/>
        <v>A</v>
      </c>
      <c r="F719" s="162" t="str">
        <f t="shared" si="125"/>
        <v>A</v>
      </c>
      <c r="G719" s="98"/>
      <c r="H719" s="180">
        <f t="shared" si="126"/>
        <v>0.97960000000000003</v>
      </c>
      <c r="I719" s="51">
        <f t="shared" si="127"/>
        <v>0.93879999999999997</v>
      </c>
      <c r="J719" s="164">
        <f t="shared" si="128"/>
        <v>-4.1649652919559063E-2</v>
      </c>
      <c r="K719" s="98"/>
      <c r="L719" s="182">
        <f t="shared" si="129"/>
        <v>717.06720000000007</v>
      </c>
      <c r="M719" s="124">
        <f t="shared" si="130"/>
        <v>687.20159999999998</v>
      </c>
      <c r="N719" s="149">
        <f t="shared" si="131"/>
        <v>-29.865600000000086</v>
      </c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</row>
    <row r="720" spans="1:25" x14ac:dyDescent="0.25">
      <c r="A720" s="172" t="s">
        <v>714</v>
      </c>
      <c r="B720" s="125" t="str">
        <f t="shared" si="121"/>
        <v>20</v>
      </c>
      <c r="C720" s="61" t="str">
        <f t="shared" si="122"/>
        <v>ALCOHOL/DRUG ABUSE OR DEPENDENCE W/O REHABILITATION THERAPY W MCC</v>
      </c>
      <c r="D720" s="123">
        <f t="shared" si="123"/>
        <v>138</v>
      </c>
      <c r="E720" s="118" t="str">
        <f t="shared" si="124"/>
        <v>A</v>
      </c>
      <c r="F720" s="162" t="str">
        <f t="shared" si="125"/>
        <v>AP</v>
      </c>
      <c r="G720" s="98"/>
      <c r="H720" s="180">
        <f t="shared" si="126"/>
        <v>1.7801</v>
      </c>
      <c r="I720" s="51">
        <f t="shared" si="127"/>
        <v>1.5620000000000001</v>
      </c>
      <c r="J720" s="164">
        <f t="shared" si="128"/>
        <v>-0.12252120667378234</v>
      </c>
      <c r="K720" s="98"/>
      <c r="L720" s="182">
        <f t="shared" si="129"/>
        <v>245.65379999999999</v>
      </c>
      <c r="M720" s="124">
        <f t="shared" si="130"/>
        <v>215.55600000000001</v>
      </c>
      <c r="N720" s="149">
        <f t="shared" si="131"/>
        <v>-30.097799999999978</v>
      </c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</row>
    <row r="721" spans="1:25" x14ac:dyDescent="0.25">
      <c r="A721" s="172" t="s">
        <v>737</v>
      </c>
      <c r="B721" s="125" t="str">
        <f t="shared" si="121"/>
        <v>22</v>
      </c>
      <c r="C721" s="61" t="str">
        <f t="shared" si="122"/>
        <v>FULL THICKNESS BURN W SKIN GRAFT OR INHAL INJ W CC/MCC</v>
      </c>
      <c r="D721" s="123">
        <f t="shared" si="123"/>
        <v>16</v>
      </c>
      <c r="E721" s="118" t="str">
        <f t="shared" si="124"/>
        <v>M</v>
      </c>
      <c r="F721" s="162" t="str">
        <f t="shared" si="125"/>
        <v>A</v>
      </c>
      <c r="G721" s="98"/>
      <c r="H721" s="180">
        <f t="shared" si="126"/>
        <v>8.9853000000000005</v>
      </c>
      <c r="I721" s="51">
        <f t="shared" si="127"/>
        <v>7.0256999999999996</v>
      </c>
      <c r="J721" s="164">
        <f t="shared" si="128"/>
        <v>-0.2180895462588896</v>
      </c>
      <c r="K721" s="98"/>
      <c r="L721" s="182">
        <f t="shared" si="129"/>
        <v>143.76480000000001</v>
      </c>
      <c r="M721" s="124">
        <f t="shared" si="130"/>
        <v>112.41119999999999</v>
      </c>
      <c r="N721" s="149">
        <f t="shared" si="131"/>
        <v>-31.353600000000014</v>
      </c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</row>
    <row r="722" spans="1:25" x14ac:dyDescent="0.25">
      <c r="A722" s="172" t="s">
        <v>376</v>
      </c>
      <c r="B722" s="125" t="str">
        <f t="shared" si="121"/>
        <v>01</v>
      </c>
      <c r="C722" s="61" t="str">
        <f t="shared" si="122"/>
        <v>SEIZURES W/O MCC</v>
      </c>
      <c r="D722" s="123">
        <f t="shared" si="123"/>
        <v>836</v>
      </c>
      <c r="E722" s="118" t="str">
        <f t="shared" si="124"/>
        <v>A</v>
      </c>
      <c r="F722" s="162" t="str">
        <f t="shared" si="125"/>
        <v>A</v>
      </c>
      <c r="G722" s="98"/>
      <c r="H722" s="180">
        <f t="shared" si="126"/>
        <v>0.71489999999999998</v>
      </c>
      <c r="I722" s="51">
        <f t="shared" si="127"/>
        <v>0.67649999999999999</v>
      </c>
      <c r="J722" s="164">
        <f t="shared" si="128"/>
        <v>-5.3713806126730997E-2</v>
      </c>
      <c r="K722" s="98"/>
      <c r="L722" s="182">
        <f t="shared" si="129"/>
        <v>597.65639999999996</v>
      </c>
      <c r="M722" s="124">
        <f t="shared" si="130"/>
        <v>565.55399999999997</v>
      </c>
      <c r="N722" s="149">
        <f t="shared" si="131"/>
        <v>-32.102399999999989</v>
      </c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</row>
    <row r="723" spans="1:25" x14ac:dyDescent="0.25">
      <c r="A723" s="174" t="s">
        <v>161</v>
      </c>
      <c r="B723" s="131" t="str">
        <f t="shared" si="121"/>
        <v>08</v>
      </c>
      <c r="C723" s="71" t="str">
        <f t="shared" si="122"/>
        <v>SPINAL FUS EXC CERV W SPINAL CURV/MALIG/INFEC OR EXT FUS W/O CC/MCC</v>
      </c>
      <c r="D723" s="132">
        <f t="shared" si="123"/>
        <v>21</v>
      </c>
      <c r="E723" s="121" t="str">
        <f t="shared" si="124"/>
        <v>A</v>
      </c>
      <c r="F723" s="163" t="str">
        <f t="shared" si="125"/>
        <v>A</v>
      </c>
      <c r="G723" s="98"/>
      <c r="H723" s="181">
        <f t="shared" si="126"/>
        <v>7.6435000000000004</v>
      </c>
      <c r="I723" s="72">
        <f t="shared" si="127"/>
        <v>6.0682</v>
      </c>
      <c r="J723" s="165">
        <f t="shared" si="128"/>
        <v>-0.20609668345653173</v>
      </c>
      <c r="K723" s="98"/>
      <c r="L723" s="183">
        <f t="shared" si="129"/>
        <v>160.51350000000002</v>
      </c>
      <c r="M723" s="133">
        <f t="shared" si="130"/>
        <v>127.43219999999999</v>
      </c>
      <c r="N723" s="150">
        <f t="shared" si="131"/>
        <v>-33.081300000000027</v>
      </c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</row>
    <row r="724" spans="1:25" x14ac:dyDescent="0.25">
      <c r="A724" s="172" t="s">
        <v>422</v>
      </c>
      <c r="B724" s="125" t="str">
        <f t="shared" si="121"/>
        <v>04</v>
      </c>
      <c r="C724" s="61" t="str">
        <f t="shared" si="122"/>
        <v>OTHER RESP SYSTEM O.R. PROCEDURES W MCC</v>
      </c>
      <c r="D724" s="123">
        <f t="shared" si="123"/>
        <v>117</v>
      </c>
      <c r="E724" s="118" t="str">
        <f t="shared" si="124"/>
        <v>A</v>
      </c>
      <c r="F724" s="162" t="str">
        <f t="shared" si="125"/>
        <v>A</v>
      </c>
      <c r="G724" s="98"/>
      <c r="H724" s="180">
        <f t="shared" si="126"/>
        <v>3.6429999999999998</v>
      </c>
      <c r="I724" s="51">
        <f t="shared" si="127"/>
        <v>3.3574000000000002</v>
      </c>
      <c r="J724" s="164">
        <f t="shared" si="128"/>
        <v>-7.8396925610760268E-2</v>
      </c>
      <c r="K724" s="98"/>
      <c r="L724" s="182">
        <f t="shared" si="129"/>
        <v>426.23099999999999</v>
      </c>
      <c r="M724" s="124">
        <f t="shared" si="130"/>
        <v>392.81580000000002</v>
      </c>
      <c r="N724" s="149">
        <f t="shared" si="131"/>
        <v>-33.41519999999997</v>
      </c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</row>
    <row r="725" spans="1:25" x14ac:dyDescent="0.25">
      <c r="A725" s="172" t="s">
        <v>474</v>
      </c>
      <c r="B725" s="125" t="str">
        <f t="shared" si="121"/>
        <v>05</v>
      </c>
      <c r="C725" s="61" t="str">
        <f t="shared" si="122"/>
        <v>CORONARY BYPASS W PTCA W MCC</v>
      </c>
      <c r="D725" s="123">
        <f t="shared" si="123"/>
        <v>12</v>
      </c>
      <c r="E725" s="118" t="str">
        <f t="shared" si="124"/>
        <v>M</v>
      </c>
      <c r="F725" s="162" t="str">
        <f t="shared" si="125"/>
        <v>A</v>
      </c>
      <c r="G725" s="98"/>
      <c r="H725" s="180">
        <f t="shared" si="126"/>
        <v>12.7797</v>
      </c>
      <c r="I725" s="51">
        <f t="shared" si="127"/>
        <v>9.9696999999999996</v>
      </c>
      <c r="J725" s="164">
        <f t="shared" si="128"/>
        <v>-0.21987996588339323</v>
      </c>
      <c r="K725" s="98"/>
      <c r="L725" s="182">
        <f t="shared" si="129"/>
        <v>153.35640000000001</v>
      </c>
      <c r="M725" s="124">
        <f t="shared" si="130"/>
        <v>119.63639999999999</v>
      </c>
      <c r="N725" s="149">
        <f t="shared" si="131"/>
        <v>-33.720000000000013</v>
      </c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</row>
    <row r="726" spans="1:25" x14ac:dyDescent="0.25">
      <c r="A726" s="172" t="s">
        <v>643</v>
      </c>
      <c r="B726" s="125" t="str">
        <f t="shared" si="121"/>
        <v>15</v>
      </c>
      <c r="C726" s="61" t="str">
        <f t="shared" si="122"/>
        <v>PREMATURITY W/O MAJOR PROBLEMS</v>
      </c>
      <c r="D726" s="123">
        <f t="shared" si="123"/>
        <v>307</v>
      </c>
      <c r="E726" s="118" t="str">
        <f t="shared" si="124"/>
        <v>A</v>
      </c>
      <c r="F726" s="162" t="str">
        <f t="shared" si="125"/>
        <v>A</v>
      </c>
      <c r="G726" s="98"/>
      <c r="H726" s="180">
        <f t="shared" si="126"/>
        <v>0.43490000000000001</v>
      </c>
      <c r="I726" s="51">
        <f t="shared" si="127"/>
        <v>0.32450000000000001</v>
      </c>
      <c r="J726" s="164">
        <f t="shared" si="128"/>
        <v>-0.25385146010577142</v>
      </c>
      <c r="K726" s="98"/>
      <c r="L726" s="182">
        <f t="shared" si="129"/>
        <v>133.51429999999999</v>
      </c>
      <c r="M726" s="124">
        <f t="shared" si="130"/>
        <v>99.621499999999997</v>
      </c>
      <c r="N726" s="149">
        <f t="shared" si="131"/>
        <v>-33.892799999999994</v>
      </c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</row>
    <row r="727" spans="1:25" x14ac:dyDescent="0.25">
      <c r="A727" s="172" t="s">
        <v>140</v>
      </c>
      <c r="B727" s="125" t="str">
        <f t="shared" si="121"/>
        <v>07</v>
      </c>
      <c r="C727" s="61" t="str">
        <f t="shared" si="122"/>
        <v>DISORDERS OF LIVER EXCEPT MALIG,CIRR,ALC HEPA W MCC</v>
      </c>
      <c r="D727" s="123">
        <f t="shared" si="123"/>
        <v>148</v>
      </c>
      <c r="E727" s="118" t="str">
        <f t="shared" si="124"/>
        <v>A</v>
      </c>
      <c r="F727" s="162" t="str">
        <f t="shared" si="125"/>
        <v>A</v>
      </c>
      <c r="G727" s="98"/>
      <c r="H727" s="180">
        <f t="shared" si="126"/>
        <v>2.0009000000000001</v>
      </c>
      <c r="I727" s="51">
        <f t="shared" si="127"/>
        <v>1.7531000000000001</v>
      </c>
      <c r="J727" s="164">
        <f t="shared" si="128"/>
        <v>-0.1238442700784647</v>
      </c>
      <c r="K727" s="98"/>
      <c r="L727" s="182">
        <f t="shared" si="129"/>
        <v>296.13320000000004</v>
      </c>
      <c r="M727" s="124">
        <f t="shared" si="130"/>
        <v>259.4588</v>
      </c>
      <c r="N727" s="149">
        <f t="shared" si="131"/>
        <v>-36.674400000000048</v>
      </c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</row>
    <row r="728" spans="1:25" x14ac:dyDescent="0.25">
      <c r="A728" s="174" t="s">
        <v>301</v>
      </c>
      <c r="B728" s="131" t="str">
        <f t="shared" si="121"/>
        <v>01</v>
      </c>
      <c r="C728" s="71" t="str">
        <f t="shared" si="122"/>
        <v>CRANIOTOMY W MAJOR DEVICE IMPLANT OR ACUTE COMPLEX CNS PDX W MCC OR CHEMOTHERAPY IMPLANT OR EPILEPSY W NEUROSTIMULATOR</v>
      </c>
      <c r="D728" s="132">
        <f t="shared" si="123"/>
        <v>42</v>
      </c>
      <c r="E728" s="121" t="str">
        <f t="shared" si="124"/>
        <v>A</v>
      </c>
      <c r="F728" s="163" t="str">
        <f t="shared" si="125"/>
        <v>A</v>
      </c>
      <c r="G728" s="98"/>
      <c r="H728" s="181">
        <f t="shared" si="126"/>
        <v>6.0846999999999998</v>
      </c>
      <c r="I728" s="72">
        <f t="shared" si="127"/>
        <v>5.2000999999999999</v>
      </c>
      <c r="J728" s="165">
        <f t="shared" si="128"/>
        <v>-0.14538103768468452</v>
      </c>
      <c r="K728" s="98"/>
      <c r="L728" s="183">
        <f t="shared" si="129"/>
        <v>255.5574</v>
      </c>
      <c r="M728" s="133">
        <f t="shared" si="130"/>
        <v>218.4042</v>
      </c>
      <c r="N728" s="150">
        <f t="shared" si="131"/>
        <v>-37.153199999999998</v>
      </c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</row>
    <row r="729" spans="1:25" x14ac:dyDescent="0.25">
      <c r="A729" s="172" t="s">
        <v>846</v>
      </c>
      <c r="B729" s="125" t="str">
        <f t="shared" si="121"/>
        <v>06</v>
      </c>
      <c r="C729" s="61" t="str">
        <f t="shared" si="122"/>
        <v>MAJOR SMALL &amp; LARGE BOWEL PROCEDURES W MCC</v>
      </c>
      <c r="D729" s="123">
        <f t="shared" si="123"/>
        <v>176</v>
      </c>
      <c r="E729" s="118" t="str">
        <f t="shared" si="124"/>
        <v>A</v>
      </c>
      <c r="F729" s="162" t="str">
        <f t="shared" si="125"/>
        <v>A</v>
      </c>
      <c r="G729" s="98"/>
      <c r="H729" s="180">
        <f t="shared" si="126"/>
        <v>4.8105000000000002</v>
      </c>
      <c r="I729" s="51">
        <f t="shared" si="127"/>
        <v>4.5964999999999998</v>
      </c>
      <c r="J729" s="164">
        <f t="shared" si="128"/>
        <v>-4.4486020164224177E-2</v>
      </c>
      <c r="K729" s="98"/>
      <c r="L729" s="182">
        <f t="shared" si="129"/>
        <v>846.64800000000002</v>
      </c>
      <c r="M729" s="124">
        <f t="shared" si="130"/>
        <v>808.98399999999992</v>
      </c>
      <c r="N729" s="149">
        <f t="shared" si="131"/>
        <v>-37.664000000000101</v>
      </c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</row>
    <row r="730" spans="1:25" x14ac:dyDescent="0.25">
      <c r="A730" s="172" t="s">
        <v>464</v>
      </c>
      <c r="B730" s="125" t="str">
        <f t="shared" si="121"/>
        <v>05</v>
      </c>
      <c r="C730" s="61" t="str">
        <f t="shared" si="122"/>
        <v>CARDIAC VALVE &amp; OTH MAJ CARDIOTHORACIC PROC W/O CARD CATH W CC</v>
      </c>
      <c r="D730" s="123">
        <f t="shared" si="123"/>
        <v>105</v>
      </c>
      <c r="E730" s="118" t="str">
        <f t="shared" si="124"/>
        <v>A</v>
      </c>
      <c r="F730" s="162" t="str">
        <f t="shared" si="125"/>
        <v>A</v>
      </c>
      <c r="G730" s="98"/>
      <c r="H730" s="180">
        <f t="shared" si="126"/>
        <v>6.7350000000000003</v>
      </c>
      <c r="I730" s="51">
        <f t="shared" si="127"/>
        <v>6.3674999999999997</v>
      </c>
      <c r="J730" s="164">
        <f t="shared" si="128"/>
        <v>-5.456570155902013E-2</v>
      </c>
      <c r="K730" s="98"/>
      <c r="L730" s="182">
        <f t="shared" si="129"/>
        <v>707.17500000000007</v>
      </c>
      <c r="M730" s="124">
        <f t="shared" si="130"/>
        <v>668.58749999999998</v>
      </c>
      <c r="N730" s="149">
        <f t="shared" si="131"/>
        <v>-38.587500000000091</v>
      </c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</row>
    <row r="731" spans="1:25" x14ac:dyDescent="0.25">
      <c r="A731" s="172" t="s">
        <v>460</v>
      </c>
      <c r="B731" s="125" t="str">
        <f t="shared" si="121"/>
        <v>05</v>
      </c>
      <c r="C731" s="61" t="str">
        <f t="shared" si="122"/>
        <v>CARDIAC VALVE &amp; OTH MAJ CARDIOTHORACIC PROC W CARD CATH W MCC</v>
      </c>
      <c r="D731" s="123">
        <f t="shared" si="123"/>
        <v>24</v>
      </c>
      <c r="E731" s="118" t="str">
        <f t="shared" si="124"/>
        <v>A</v>
      </c>
      <c r="F731" s="162" t="str">
        <f t="shared" si="125"/>
        <v>A</v>
      </c>
      <c r="G731" s="98"/>
      <c r="H731" s="180">
        <f t="shared" si="126"/>
        <v>11.4491</v>
      </c>
      <c r="I731" s="51">
        <f t="shared" si="127"/>
        <v>9.8112999999999992</v>
      </c>
      <c r="J731" s="164">
        <f t="shared" si="128"/>
        <v>-0.14305054545772161</v>
      </c>
      <c r="K731" s="98"/>
      <c r="L731" s="182">
        <f t="shared" si="129"/>
        <v>274.77839999999998</v>
      </c>
      <c r="M731" s="124">
        <f t="shared" si="130"/>
        <v>235.47119999999998</v>
      </c>
      <c r="N731" s="149">
        <f t="shared" si="131"/>
        <v>-39.307199999999995</v>
      </c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</row>
    <row r="732" spans="1:25" x14ac:dyDescent="0.25">
      <c r="A732" s="172" t="s">
        <v>492</v>
      </c>
      <c r="B732" s="125" t="str">
        <f t="shared" si="121"/>
        <v>09</v>
      </c>
      <c r="C732" s="61" t="str">
        <f t="shared" si="122"/>
        <v>OTHER SKIN, SUBCUT TISS &amp; BREAST PROC W CC</v>
      </c>
      <c r="D732" s="123">
        <f t="shared" si="123"/>
        <v>221</v>
      </c>
      <c r="E732" s="118" t="str">
        <f t="shared" si="124"/>
        <v>A</v>
      </c>
      <c r="F732" s="162" t="str">
        <f t="shared" si="125"/>
        <v>A</v>
      </c>
      <c r="G732" s="98"/>
      <c r="H732" s="180">
        <f t="shared" si="126"/>
        <v>1.7719</v>
      </c>
      <c r="I732" s="51">
        <f t="shared" si="127"/>
        <v>1.5924</v>
      </c>
      <c r="J732" s="164">
        <f t="shared" si="128"/>
        <v>-0.10130368530955471</v>
      </c>
      <c r="K732" s="98"/>
      <c r="L732" s="182">
        <f t="shared" si="129"/>
        <v>391.5899</v>
      </c>
      <c r="M732" s="124">
        <f t="shared" si="130"/>
        <v>351.92040000000003</v>
      </c>
      <c r="N732" s="149">
        <f t="shared" si="131"/>
        <v>-39.669499999999971</v>
      </c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</row>
    <row r="733" spans="1:25" x14ac:dyDescent="0.25">
      <c r="A733" s="174" t="s">
        <v>224</v>
      </c>
      <c r="B733" s="131" t="str">
        <f t="shared" si="121"/>
        <v>01</v>
      </c>
      <c r="C733" s="71" t="str">
        <f t="shared" si="122"/>
        <v>INTRACRANIAL HEMORRHAGE OR CEREBRAL INFARCTION W MCC</v>
      </c>
      <c r="D733" s="132">
        <f t="shared" si="123"/>
        <v>161</v>
      </c>
      <c r="E733" s="121" t="str">
        <f t="shared" si="124"/>
        <v>A</v>
      </c>
      <c r="F733" s="163" t="str">
        <f t="shared" si="125"/>
        <v>A</v>
      </c>
      <c r="G733" s="98"/>
      <c r="H733" s="181">
        <f t="shared" si="126"/>
        <v>2.4398</v>
      </c>
      <c r="I733" s="72">
        <f t="shared" si="127"/>
        <v>2.1919</v>
      </c>
      <c r="J733" s="165">
        <f t="shared" si="128"/>
        <v>-0.10160668907287483</v>
      </c>
      <c r="K733" s="98"/>
      <c r="L733" s="183">
        <f t="shared" si="129"/>
        <v>392.80779999999999</v>
      </c>
      <c r="M733" s="133">
        <f t="shared" si="130"/>
        <v>352.89589999999998</v>
      </c>
      <c r="N733" s="150">
        <f t="shared" si="131"/>
        <v>-39.911900000000003</v>
      </c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</row>
    <row r="734" spans="1:25" x14ac:dyDescent="0.25">
      <c r="A734" s="172" t="s">
        <v>274</v>
      </c>
      <c r="B734" s="125" t="str">
        <f t="shared" si="121"/>
        <v>10</v>
      </c>
      <c r="C734" s="61" t="str">
        <f t="shared" si="122"/>
        <v>SKIN GRAFTS &amp; WOUND DEBRID FOR ENDOC, NUTRIT &amp; METAB DIS W MCC</v>
      </c>
      <c r="D734" s="123">
        <f t="shared" si="123"/>
        <v>11</v>
      </c>
      <c r="E734" s="118" t="str">
        <f t="shared" si="124"/>
        <v>M</v>
      </c>
      <c r="F734" s="162" t="str">
        <f t="shared" si="125"/>
        <v>A</v>
      </c>
      <c r="G734" s="98"/>
      <c r="H734" s="180">
        <f t="shared" si="126"/>
        <v>5.6896000000000004</v>
      </c>
      <c r="I734" s="51">
        <f t="shared" si="127"/>
        <v>2.0533000000000001</v>
      </c>
      <c r="J734" s="164">
        <f t="shared" si="128"/>
        <v>-0.63911347019122611</v>
      </c>
      <c r="K734" s="98"/>
      <c r="L734" s="182">
        <f t="shared" si="129"/>
        <v>62.585600000000007</v>
      </c>
      <c r="M734" s="124">
        <f t="shared" si="130"/>
        <v>22.586300000000001</v>
      </c>
      <c r="N734" s="149">
        <f t="shared" si="131"/>
        <v>-39.999300000000005</v>
      </c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</row>
    <row r="735" spans="1:25" x14ac:dyDescent="0.25">
      <c r="A735" s="172" t="s">
        <v>644</v>
      </c>
      <c r="B735" s="125" t="str">
        <f t="shared" si="121"/>
        <v>15</v>
      </c>
      <c r="C735" s="61" t="str">
        <f t="shared" si="122"/>
        <v>FULL TERM NEONATE W MAJOR PROBLEMS</v>
      </c>
      <c r="D735" s="123">
        <f t="shared" si="123"/>
        <v>724</v>
      </c>
      <c r="E735" s="118" t="str">
        <f t="shared" si="124"/>
        <v>A</v>
      </c>
      <c r="F735" s="162" t="str">
        <f t="shared" si="125"/>
        <v>A</v>
      </c>
      <c r="G735" s="98"/>
      <c r="H735" s="180">
        <f t="shared" si="126"/>
        <v>0.70469999999999999</v>
      </c>
      <c r="I735" s="51">
        <f t="shared" si="127"/>
        <v>0.64659999999999995</v>
      </c>
      <c r="J735" s="164">
        <f t="shared" si="128"/>
        <v>-8.2446431105434995E-2</v>
      </c>
      <c r="K735" s="98"/>
      <c r="L735" s="182">
        <f t="shared" si="129"/>
        <v>510.20279999999997</v>
      </c>
      <c r="M735" s="124">
        <f t="shared" si="130"/>
        <v>468.13839999999999</v>
      </c>
      <c r="N735" s="149">
        <f t="shared" si="131"/>
        <v>-42.064399999999978</v>
      </c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</row>
    <row r="736" spans="1:25" x14ac:dyDescent="0.25">
      <c r="A736" s="172" t="s">
        <v>757</v>
      </c>
      <c r="B736" s="125" t="str">
        <f t="shared" si="121"/>
        <v>24</v>
      </c>
      <c r="C736" s="61" t="str">
        <f t="shared" si="122"/>
        <v>OTHER O.R. PROCEDURES FOR MULTIPLE SIGNIFICANT TRAUMA W MCC</v>
      </c>
      <c r="D736" s="123">
        <f t="shared" si="123"/>
        <v>41</v>
      </c>
      <c r="E736" s="118" t="str">
        <f t="shared" si="124"/>
        <v>A</v>
      </c>
      <c r="F736" s="162" t="str">
        <f t="shared" si="125"/>
        <v>A</v>
      </c>
      <c r="G736" s="98"/>
      <c r="H736" s="180">
        <f t="shared" si="126"/>
        <v>7.4391999999999996</v>
      </c>
      <c r="I736" s="51">
        <f t="shared" si="127"/>
        <v>6.3640999999999996</v>
      </c>
      <c r="J736" s="164">
        <f t="shared" si="128"/>
        <v>-0.1445182277664265</v>
      </c>
      <c r="K736" s="98"/>
      <c r="L736" s="182">
        <f t="shared" si="129"/>
        <v>305.00720000000001</v>
      </c>
      <c r="M736" s="124">
        <f t="shared" si="130"/>
        <v>260.92809999999997</v>
      </c>
      <c r="N736" s="149">
        <f t="shared" si="131"/>
        <v>-44.079100000000039</v>
      </c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</row>
    <row r="737" spans="1:25" x14ac:dyDescent="0.25">
      <c r="A737" s="172" t="s">
        <v>781</v>
      </c>
      <c r="B737" s="125" t="str">
        <f t="shared" si="121"/>
        <v>15</v>
      </c>
      <c r="C737" s="61" t="str">
        <f t="shared" si="122"/>
        <v>Level III: Full Term Neonate W Major Problems</v>
      </c>
      <c r="D737" s="123">
        <f t="shared" si="123"/>
        <v>652</v>
      </c>
      <c r="E737" s="118" t="str">
        <f t="shared" si="124"/>
        <v>A</v>
      </c>
      <c r="F737" s="162" t="str">
        <f t="shared" si="125"/>
        <v>A</v>
      </c>
      <c r="G737" s="98"/>
      <c r="H737" s="180">
        <f t="shared" si="126"/>
        <v>1.9393</v>
      </c>
      <c r="I737" s="51">
        <f t="shared" si="127"/>
        <v>1.8695999999999999</v>
      </c>
      <c r="J737" s="164">
        <f t="shared" si="128"/>
        <v>-3.5940803382663894E-2</v>
      </c>
      <c r="K737" s="98"/>
      <c r="L737" s="182">
        <f t="shared" si="129"/>
        <v>1264.4236000000001</v>
      </c>
      <c r="M737" s="124">
        <f t="shared" si="130"/>
        <v>1218.9792</v>
      </c>
      <c r="N737" s="149">
        <f t="shared" si="131"/>
        <v>-45.444400000000087</v>
      </c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</row>
    <row r="738" spans="1:25" x14ac:dyDescent="0.25">
      <c r="A738" s="174" t="s">
        <v>493</v>
      </c>
      <c r="B738" s="131" t="str">
        <f t="shared" si="121"/>
        <v>09</v>
      </c>
      <c r="C738" s="71" t="str">
        <f t="shared" si="122"/>
        <v>OTHER SKIN, SUBCUT TISS &amp; BREAST PROC W/O CC/MCC</v>
      </c>
      <c r="D738" s="132">
        <f t="shared" si="123"/>
        <v>176</v>
      </c>
      <c r="E738" s="121" t="str">
        <f t="shared" si="124"/>
        <v>A</v>
      </c>
      <c r="F738" s="163" t="str">
        <f t="shared" si="125"/>
        <v>A</v>
      </c>
      <c r="G738" s="98"/>
      <c r="H738" s="181">
        <f t="shared" si="126"/>
        <v>1.5629</v>
      </c>
      <c r="I738" s="72">
        <f t="shared" si="127"/>
        <v>1.2935000000000001</v>
      </c>
      <c r="J738" s="165">
        <f t="shared" si="128"/>
        <v>-0.17237187280056296</v>
      </c>
      <c r="K738" s="98"/>
      <c r="L738" s="183">
        <f t="shared" si="129"/>
        <v>275.07040000000001</v>
      </c>
      <c r="M738" s="133">
        <f t="shared" si="130"/>
        <v>227.65600000000001</v>
      </c>
      <c r="N738" s="150">
        <f t="shared" si="131"/>
        <v>-47.414400000000001</v>
      </c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</row>
    <row r="739" spans="1:25" x14ac:dyDescent="0.25">
      <c r="A739" s="172" t="s">
        <v>167</v>
      </c>
      <c r="B739" s="125" t="str">
        <f t="shared" si="121"/>
        <v>08</v>
      </c>
      <c r="C739" s="61" t="str">
        <f t="shared" si="122"/>
        <v>WND DEBRID &amp; SKN GRFT EXC HAND, FOR MUSCULO-CONN TISS DIS W CC</v>
      </c>
      <c r="D739" s="123">
        <f t="shared" si="123"/>
        <v>93</v>
      </c>
      <c r="E739" s="118" t="str">
        <f t="shared" si="124"/>
        <v>A</v>
      </c>
      <c r="F739" s="162" t="str">
        <f t="shared" si="125"/>
        <v>A</v>
      </c>
      <c r="G739" s="98"/>
      <c r="H739" s="180">
        <f t="shared" si="126"/>
        <v>3.3791000000000002</v>
      </c>
      <c r="I739" s="51">
        <f t="shared" si="127"/>
        <v>2.8454000000000002</v>
      </c>
      <c r="J739" s="164">
        <f t="shared" si="128"/>
        <v>-0.15794146370335296</v>
      </c>
      <c r="K739" s="98"/>
      <c r="L739" s="182">
        <f t="shared" si="129"/>
        <v>314.25630000000001</v>
      </c>
      <c r="M739" s="124">
        <f t="shared" si="130"/>
        <v>264.62220000000002</v>
      </c>
      <c r="N739" s="149">
        <f t="shared" si="131"/>
        <v>-49.634099999999989</v>
      </c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</row>
    <row r="740" spans="1:25" x14ac:dyDescent="0.25">
      <c r="A740" s="172" t="s">
        <v>307</v>
      </c>
      <c r="B740" s="125" t="str">
        <f t="shared" si="121"/>
        <v>01</v>
      </c>
      <c r="C740" s="61" t="str">
        <f t="shared" si="122"/>
        <v>SPINAL PROCEDURES W CC OR SPINAL NEUROSTIMULATORS</v>
      </c>
      <c r="D740" s="123">
        <f t="shared" si="123"/>
        <v>34</v>
      </c>
      <c r="E740" s="118" t="str">
        <f t="shared" si="124"/>
        <v>A</v>
      </c>
      <c r="F740" s="162" t="str">
        <f t="shared" si="125"/>
        <v>A</v>
      </c>
      <c r="G740" s="98"/>
      <c r="H740" s="180">
        <f t="shared" si="126"/>
        <v>4.5551000000000004</v>
      </c>
      <c r="I740" s="51">
        <f t="shared" si="127"/>
        <v>3.0581999999999998</v>
      </c>
      <c r="J740" s="164">
        <f t="shared" si="128"/>
        <v>-0.32862066694474334</v>
      </c>
      <c r="K740" s="98"/>
      <c r="L740" s="182">
        <f t="shared" si="129"/>
        <v>154.8734</v>
      </c>
      <c r="M740" s="124">
        <f t="shared" si="130"/>
        <v>103.97879999999999</v>
      </c>
      <c r="N740" s="149">
        <f t="shared" si="131"/>
        <v>-50.894600000000011</v>
      </c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</row>
    <row r="741" spans="1:25" x14ac:dyDescent="0.25">
      <c r="A741" s="172" t="s">
        <v>722</v>
      </c>
      <c r="B741" s="125" t="str">
        <f t="shared" si="121"/>
        <v>21</v>
      </c>
      <c r="C741" s="61" t="str">
        <f t="shared" si="122"/>
        <v>OTHER O.R. PROCEDURES FOR INJURIES W MCC</v>
      </c>
      <c r="D741" s="123">
        <f t="shared" si="123"/>
        <v>44</v>
      </c>
      <c r="E741" s="118" t="str">
        <f t="shared" si="124"/>
        <v>A</v>
      </c>
      <c r="F741" s="162" t="str">
        <f t="shared" si="125"/>
        <v>A</v>
      </c>
      <c r="G741" s="98"/>
      <c r="H741" s="180">
        <f t="shared" si="126"/>
        <v>5.0259999999999998</v>
      </c>
      <c r="I741" s="51">
        <f t="shared" si="127"/>
        <v>3.7227000000000001</v>
      </c>
      <c r="J741" s="164">
        <f t="shared" si="128"/>
        <v>-0.25931157978511732</v>
      </c>
      <c r="K741" s="98"/>
      <c r="L741" s="182">
        <f t="shared" si="129"/>
        <v>221.14400000000001</v>
      </c>
      <c r="M741" s="124">
        <f t="shared" si="130"/>
        <v>163.7988</v>
      </c>
      <c r="N741" s="149">
        <f t="shared" si="131"/>
        <v>-57.345200000000006</v>
      </c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</row>
    <row r="742" spans="1:25" x14ac:dyDescent="0.25">
      <c r="A742" s="172" t="s">
        <v>487</v>
      </c>
      <c r="B742" s="125" t="str">
        <f t="shared" si="121"/>
        <v>05</v>
      </c>
      <c r="C742" s="61" t="str">
        <f t="shared" si="122"/>
        <v>AICD GENERATOR PROCEDURES</v>
      </c>
      <c r="D742" s="123">
        <f t="shared" si="123"/>
        <v>23</v>
      </c>
      <c r="E742" s="118" t="str">
        <f t="shared" si="124"/>
        <v>M</v>
      </c>
      <c r="F742" s="162" t="str">
        <f t="shared" si="125"/>
        <v>A</v>
      </c>
      <c r="G742" s="98"/>
      <c r="H742" s="180">
        <f t="shared" si="126"/>
        <v>8.0274000000000001</v>
      </c>
      <c r="I742" s="51">
        <f t="shared" si="127"/>
        <v>5.4635999999999996</v>
      </c>
      <c r="J742" s="164">
        <f t="shared" si="128"/>
        <v>-0.31938111966514693</v>
      </c>
      <c r="K742" s="98"/>
      <c r="L742" s="182">
        <f t="shared" si="129"/>
        <v>184.6302</v>
      </c>
      <c r="M742" s="124">
        <f t="shared" si="130"/>
        <v>125.66279999999999</v>
      </c>
      <c r="N742" s="149">
        <f t="shared" si="131"/>
        <v>-58.967400000000012</v>
      </c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</row>
    <row r="743" spans="1:25" x14ac:dyDescent="0.25">
      <c r="A743" s="174" t="s">
        <v>176</v>
      </c>
      <c r="B743" s="131" t="str">
        <f t="shared" si="121"/>
        <v>08</v>
      </c>
      <c r="C743" s="71" t="str">
        <f t="shared" si="122"/>
        <v>CERVICAL SPINAL FUSION W CC</v>
      </c>
      <c r="D743" s="132">
        <f t="shared" si="123"/>
        <v>162</v>
      </c>
      <c r="E743" s="121" t="str">
        <f t="shared" si="124"/>
        <v>A</v>
      </c>
      <c r="F743" s="163" t="str">
        <f t="shared" si="125"/>
        <v>A</v>
      </c>
      <c r="G743" s="98"/>
      <c r="H743" s="181">
        <f t="shared" si="126"/>
        <v>3.4481999999999999</v>
      </c>
      <c r="I743" s="72">
        <f t="shared" si="127"/>
        <v>3.0617000000000001</v>
      </c>
      <c r="J743" s="165">
        <f t="shared" si="128"/>
        <v>-0.11208746592425028</v>
      </c>
      <c r="K743" s="98"/>
      <c r="L743" s="183">
        <f t="shared" si="129"/>
        <v>558.60839999999996</v>
      </c>
      <c r="M743" s="133">
        <f t="shared" si="130"/>
        <v>495.99540000000002</v>
      </c>
      <c r="N743" s="150">
        <f t="shared" si="131"/>
        <v>-62.612999999999943</v>
      </c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</row>
    <row r="744" spans="1:25" x14ac:dyDescent="0.25">
      <c r="A744" s="172" t="s">
        <v>419</v>
      </c>
      <c r="B744" s="125" t="str">
        <f t="shared" si="121"/>
        <v>04</v>
      </c>
      <c r="C744" s="61" t="str">
        <f t="shared" si="122"/>
        <v>MAJOR CHEST PROCEDURES W MCC</v>
      </c>
      <c r="D744" s="123">
        <f t="shared" si="123"/>
        <v>105</v>
      </c>
      <c r="E744" s="118" t="str">
        <f t="shared" si="124"/>
        <v>A</v>
      </c>
      <c r="F744" s="162" t="str">
        <f t="shared" si="125"/>
        <v>A</v>
      </c>
      <c r="G744" s="98"/>
      <c r="H744" s="180">
        <f t="shared" si="126"/>
        <v>5.0015999999999998</v>
      </c>
      <c r="I744" s="51">
        <f t="shared" si="127"/>
        <v>4.4012000000000002</v>
      </c>
      <c r="J744" s="164">
        <f t="shared" si="128"/>
        <v>-0.1200415866922584</v>
      </c>
      <c r="K744" s="98"/>
      <c r="L744" s="182">
        <f t="shared" si="129"/>
        <v>525.16800000000001</v>
      </c>
      <c r="M744" s="124">
        <f t="shared" si="130"/>
        <v>462.12600000000003</v>
      </c>
      <c r="N744" s="149">
        <f t="shared" si="131"/>
        <v>-63.041999999999973</v>
      </c>
    </row>
    <row r="745" spans="1:25" x14ac:dyDescent="0.25">
      <c r="A745" s="172" t="s">
        <v>709</v>
      </c>
      <c r="B745" s="125" t="str">
        <f t="shared" si="121"/>
        <v>19</v>
      </c>
      <c r="C745" s="61" t="str">
        <f t="shared" si="122"/>
        <v>BEHAVIORAL &amp; DEVELOPMENTAL DISORDERS</v>
      </c>
      <c r="D745" s="123">
        <f t="shared" si="123"/>
        <v>60</v>
      </c>
      <c r="E745" s="118" t="str">
        <f t="shared" si="124"/>
        <v>M</v>
      </c>
      <c r="F745" s="162" t="str">
        <f t="shared" si="125"/>
        <v>A</v>
      </c>
      <c r="G745" s="98"/>
      <c r="H745" s="180">
        <f t="shared" si="126"/>
        <v>1.6813</v>
      </c>
      <c r="I745" s="51">
        <f t="shared" si="127"/>
        <v>0.50529999999999997</v>
      </c>
      <c r="J745" s="164">
        <f t="shared" si="128"/>
        <v>-0.69945875215606979</v>
      </c>
      <c r="K745" s="98"/>
      <c r="L745" s="182">
        <f t="shared" si="129"/>
        <v>100.878</v>
      </c>
      <c r="M745" s="124">
        <f t="shared" si="130"/>
        <v>30.317999999999998</v>
      </c>
      <c r="N745" s="149">
        <f t="shared" si="131"/>
        <v>-70.56</v>
      </c>
    </row>
    <row r="746" spans="1:25" x14ac:dyDescent="0.25">
      <c r="A746" s="172" t="s">
        <v>479</v>
      </c>
      <c r="B746" s="125" t="str">
        <f t="shared" si="121"/>
        <v>05</v>
      </c>
      <c r="C746" s="61" t="str">
        <f t="shared" si="122"/>
        <v>CORONARY BYPASS W/O CARDIAC CATH W MCC</v>
      </c>
      <c r="D746" s="123">
        <f t="shared" si="123"/>
        <v>89</v>
      </c>
      <c r="E746" s="118" t="str">
        <f t="shared" si="124"/>
        <v>A</v>
      </c>
      <c r="F746" s="162" t="str">
        <f t="shared" si="125"/>
        <v>A</v>
      </c>
      <c r="G746" s="98"/>
      <c r="H746" s="180">
        <f t="shared" si="126"/>
        <v>7.0495000000000001</v>
      </c>
      <c r="I746" s="51">
        <f t="shared" si="127"/>
        <v>6.2464000000000004</v>
      </c>
      <c r="J746" s="164">
        <f t="shared" si="128"/>
        <v>-0.11392297326051488</v>
      </c>
      <c r="K746" s="98"/>
      <c r="L746" s="182">
        <f t="shared" si="129"/>
        <v>627.40549999999996</v>
      </c>
      <c r="M746" s="124">
        <f t="shared" si="130"/>
        <v>555.92960000000005</v>
      </c>
      <c r="N746" s="149">
        <f t="shared" si="131"/>
        <v>-71.475899999999911</v>
      </c>
    </row>
    <row r="747" spans="1:25" x14ac:dyDescent="0.25">
      <c r="A747" s="172" t="s">
        <v>157</v>
      </c>
      <c r="B747" s="125" t="str">
        <f t="shared" si="121"/>
        <v>08</v>
      </c>
      <c r="C747" s="61" t="str">
        <f t="shared" si="122"/>
        <v>COMBINED ANTERIOR/POSTERIOR SPINAL FUSION W CC</v>
      </c>
      <c r="D747" s="123">
        <f t="shared" si="123"/>
        <v>29</v>
      </c>
      <c r="E747" s="118" t="str">
        <f t="shared" si="124"/>
        <v>A</v>
      </c>
      <c r="F747" s="162" t="str">
        <f t="shared" si="125"/>
        <v>A</v>
      </c>
      <c r="G747" s="98"/>
      <c r="H747" s="180">
        <f t="shared" si="126"/>
        <v>9.2578999999999994</v>
      </c>
      <c r="I747" s="51">
        <f t="shared" si="127"/>
        <v>6.4375999999999998</v>
      </c>
      <c r="J747" s="164">
        <f t="shared" si="128"/>
        <v>-0.30463712072932303</v>
      </c>
      <c r="K747" s="98"/>
      <c r="L747" s="182">
        <f t="shared" si="129"/>
        <v>268.47909999999996</v>
      </c>
      <c r="M747" s="124">
        <f t="shared" si="130"/>
        <v>186.69039999999998</v>
      </c>
      <c r="N747" s="149">
        <f t="shared" si="131"/>
        <v>-81.788699999999977</v>
      </c>
    </row>
    <row r="748" spans="1:25" x14ac:dyDescent="0.25">
      <c r="A748" s="174" t="s">
        <v>512</v>
      </c>
      <c r="B748" s="131" t="str">
        <f t="shared" si="121"/>
        <v>05</v>
      </c>
      <c r="C748" s="71" t="str">
        <f t="shared" si="122"/>
        <v>HEART FAILURE &amp; SHOCK W MCC OR PERIPHERAL EXTRACORPOREAL MEMBRANE OXYGENATION (ECMO)</v>
      </c>
      <c r="D748" s="132">
        <f t="shared" si="123"/>
        <v>549</v>
      </c>
      <c r="E748" s="121" t="str">
        <f t="shared" si="124"/>
        <v>A</v>
      </c>
      <c r="F748" s="163" t="str">
        <f t="shared" si="125"/>
        <v>A</v>
      </c>
      <c r="G748" s="98"/>
      <c r="H748" s="181">
        <f t="shared" si="126"/>
        <v>1.7862</v>
      </c>
      <c r="I748" s="72">
        <f t="shared" si="127"/>
        <v>1.6194</v>
      </c>
      <c r="J748" s="165">
        <f t="shared" si="128"/>
        <v>-9.3382599932818305E-2</v>
      </c>
      <c r="K748" s="98"/>
      <c r="L748" s="183">
        <f t="shared" si="129"/>
        <v>980.62379999999996</v>
      </c>
      <c r="M748" s="133">
        <f t="shared" si="130"/>
        <v>889.05059999999992</v>
      </c>
      <c r="N748" s="150">
        <f t="shared" si="131"/>
        <v>-91.573200000000043</v>
      </c>
    </row>
    <row r="749" spans="1:25" x14ac:dyDescent="0.25">
      <c r="A749" s="172" t="s">
        <v>459</v>
      </c>
      <c r="B749" s="125" t="str">
        <f t="shared" si="121"/>
        <v>05</v>
      </c>
      <c r="C749" s="61" t="str">
        <f t="shared" si="122"/>
        <v>OTHER HEART ASSIST SYSTEM IMPLANT</v>
      </c>
      <c r="D749" s="123">
        <f t="shared" si="123"/>
        <v>11</v>
      </c>
      <c r="E749" s="118" t="str">
        <f t="shared" si="124"/>
        <v>M</v>
      </c>
      <c r="F749" s="162" t="str">
        <f t="shared" si="125"/>
        <v>A</v>
      </c>
      <c r="G749" s="98"/>
      <c r="H749" s="180">
        <f t="shared" si="126"/>
        <v>20.298100000000002</v>
      </c>
      <c r="I749" s="51">
        <f t="shared" si="127"/>
        <v>7.9615999999999998</v>
      </c>
      <c r="J749" s="164">
        <f t="shared" si="128"/>
        <v>-0.60776624413122415</v>
      </c>
      <c r="K749" s="98"/>
      <c r="L749" s="182">
        <f t="shared" si="129"/>
        <v>223.27910000000003</v>
      </c>
      <c r="M749" s="124">
        <f t="shared" si="130"/>
        <v>87.577600000000004</v>
      </c>
      <c r="N749" s="149">
        <f t="shared" si="131"/>
        <v>-135.70150000000001</v>
      </c>
    </row>
    <row r="750" spans="1:25" x14ac:dyDescent="0.25">
      <c r="A750" s="172" t="s">
        <v>158</v>
      </c>
      <c r="B750" s="125" t="str">
        <f t="shared" si="121"/>
        <v>08</v>
      </c>
      <c r="C750" s="61" t="str">
        <f t="shared" si="122"/>
        <v>COMBINED ANTERIOR/POSTERIOR SPINAL FUSION W/O CC/MCC</v>
      </c>
      <c r="D750" s="123">
        <f t="shared" si="123"/>
        <v>45</v>
      </c>
      <c r="E750" s="118" t="str">
        <f t="shared" si="124"/>
        <v>A</v>
      </c>
      <c r="F750" s="162" t="str">
        <f t="shared" si="125"/>
        <v>A</v>
      </c>
      <c r="G750" s="98"/>
      <c r="H750" s="180">
        <f t="shared" si="126"/>
        <v>7.9303999999999997</v>
      </c>
      <c r="I750" s="51">
        <f t="shared" si="127"/>
        <v>4.8594999999999997</v>
      </c>
      <c r="J750" s="164">
        <f t="shared" si="128"/>
        <v>-0.38723141329567234</v>
      </c>
      <c r="K750" s="98"/>
      <c r="L750" s="182">
        <f t="shared" si="129"/>
        <v>356.86799999999999</v>
      </c>
      <c r="M750" s="124">
        <f t="shared" si="130"/>
        <v>218.67749999999998</v>
      </c>
      <c r="N750" s="149">
        <f t="shared" si="131"/>
        <v>-138.19050000000001</v>
      </c>
    </row>
    <row r="751" spans="1:25" x14ac:dyDescent="0.25">
      <c r="A751" s="172" t="s">
        <v>708</v>
      </c>
      <c r="B751" s="125" t="str">
        <f t="shared" si="121"/>
        <v>19</v>
      </c>
      <c r="C751" s="61" t="str">
        <f t="shared" si="122"/>
        <v>PSYCHOSES</v>
      </c>
      <c r="D751" s="123">
        <f t="shared" si="123"/>
        <v>2602</v>
      </c>
      <c r="E751" s="118" t="str">
        <f t="shared" si="124"/>
        <v>A</v>
      </c>
      <c r="F751" s="162" t="str">
        <f t="shared" si="125"/>
        <v>A</v>
      </c>
      <c r="G751" s="98"/>
      <c r="H751" s="180">
        <f t="shared" si="126"/>
        <v>0.7742</v>
      </c>
      <c r="I751" s="51">
        <f t="shared" si="127"/>
        <v>0.71760000000000002</v>
      </c>
      <c r="J751" s="164">
        <f t="shared" si="128"/>
        <v>-7.3107724102299126E-2</v>
      </c>
      <c r="K751" s="98"/>
      <c r="L751" s="182">
        <f t="shared" si="129"/>
        <v>2014.4684</v>
      </c>
      <c r="M751" s="124">
        <f t="shared" si="130"/>
        <v>1867.1952000000001</v>
      </c>
      <c r="N751" s="149">
        <f t="shared" si="131"/>
        <v>-147.27319999999986</v>
      </c>
    </row>
    <row r="752" spans="1:25" x14ac:dyDescent="0.25">
      <c r="A752" s="172" t="s">
        <v>174</v>
      </c>
      <c r="B752" s="125" t="str">
        <f t="shared" si="121"/>
        <v>08</v>
      </c>
      <c r="C752" s="61" t="str">
        <f t="shared" si="122"/>
        <v>MAJOR HIP AND KNEE JOINT REPLACEMENT OR REATTACHMENT OF LOWER EXTREMITY W/O MCC</v>
      </c>
      <c r="D752" s="123">
        <f t="shared" si="123"/>
        <v>1886</v>
      </c>
      <c r="E752" s="118" t="str">
        <f t="shared" si="124"/>
        <v>A</v>
      </c>
      <c r="F752" s="162" t="str">
        <f t="shared" si="125"/>
        <v>A</v>
      </c>
      <c r="G752" s="98"/>
      <c r="H752" s="180">
        <f t="shared" si="126"/>
        <v>2.3877000000000002</v>
      </c>
      <c r="I752" s="51">
        <f t="shared" si="127"/>
        <v>2.2970999999999999</v>
      </c>
      <c r="J752" s="164">
        <f t="shared" si="128"/>
        <v>-3.7944465385098727E-2</v>
      </c>
      <c r="K752" s="98"/>
      <c r="L752" s="182">
        <f>$D752 * H752</f>
        <v>4503.2022000000006</v>
      </c>
      <c r="M752" s="124">
        <f t="shared" si="130"/>
        <v>4332.3306000000002</v>
      </c>
      <c r="N752" s="149">
        <f t="shared" si="131"/>
        <v>-170.8716000000004</v>
      </c>
    </row>
    <row r="753" spans="1:14" x14ac:dyDescent="0.25">
      <c r="A753" s="174" t="s">
        <v>778</v>
      </c>
      <c r="B753" s="131" t="str">
        <f t="shared" si="121"/>
        <v>15</v>
      </c>
      <c r="C753" s="71" t="str">
        <f t="shared" si="122"/>
        <v>Level III: Extreme Immaturity or Respiratory Distress Syndrome, Neonate</v>
      </c>
      <c r="D753" s="132">
        <f t="shared" si="123"/>
        <v>400</v>
      </c>
      <c r="E753" s="121" t="str">
        <f t="shared" si="124"/>
        <v>A</v>
      </c>
      <c r="F753" s="163" t="str">
        <f t="shared" si="125"/>
        <v>A</v>
      </c>
      <c r="G753" s="98"/>
      <c r="H753" s="181">
        <f t="shared" si="126"/>
        <v>5.7763</v>
      </c>
      <c r="I753" s="72">
        <f t="shared" si="127"/>
        <v>4.8445</v>
      </c>
      <c r="J753" s="165">
        <f t="shared" si="128"/>
        <v>-0.16131433616675034</v>
      </c>
      <c r="K753" s="98"/>
      <c r="L753" s="183">
        <f t="shared" si="129"/>
        <v>2310.52</v>
      </c>
      <c r="M753" s="133">
        <f t="shared" si="130"/>
        <v>1937.8</v>
      </c>
      <c r="N753" s="150">
        <f t="shared" si="131"/>
        <v>-372.72</v>
      </c>
    </row>
    <row r="754" spans="1:14" x14ac:dyDescent="0.25">
      <c r="A754" s="171"/>
      <c r="B754" s="171"/>
      <c r="C754" s="171"/>
      <c r="D754" s="109">
        <f>SUM(D9:D753)</f>
        <v>74200</v>
      </c>
      <c r="E754" s="129"/>
      <c r="F754" s="129"/>
      <c r="G754" s="130"/>
      <c r="H754" s="105">
        <f>SUMPRODUCT(H9:H753, $D$9:$D$753) / D754</f>
        <v>1.5309917735849061</v>
      </c>
      <c r="I754" s="105">
        <f>SUMPRODUCT(I9:I753, $D$9:$D$753) / D754</f>
        <v>1.5299689312668467</v>
      </c>
      <c r="J754" s="154"/>
      <c r="K754" s="130"/>
      <c r="L754" s="155">
        <f t="shared" si="129"/>
        <v>113599.58960000004</v>
      </c>
      <c r="M754" s="155">
        <f t="shared" si="130"/>
        <v>113523.69470000002</v>
      </c>
      <c r="N754" s="155">
        <f t="shared" si="131"/>
        <v>-75.894900000013877</v>
      </c>
    </row>
  </sheetData>
  <sortState ref="A9:N764">
    <sortCondition descending="1" ref="N9:N764"/>
    <sortCondition ref="A9:A764"/>
  </sortState>
  <phoneticPr fontId="6" type="noConversion"/>
  <conditionalFormatting sqref="A9:D643 E9:F753 L9:N753 H9:J753 B644:D753">
    <cfRule type="expression" dxfId="3" priority="11">
      <formula>$B9="14"</formula>
    </cfRule>
    <cfRule type="expression" dxfId="2" priority="12">
      <formula>$B9="15"</formula>
    </cfRule>
  </conditionalFormatting>
  <conditionalFormatting sqref="A644:A753">
    <cfRule type="expression" dxfId="1" priority="1">
      <formula>$B644="14"</formula>
    </cfRule>
    <cfRule type="expression" dxfId="0" priority="2">
      <formula>$B644="15"</formula>
    </cfRule>
  </conditionalFormatting>
  <pageMargins left="0.25" right="0.25" top="0.75" bottom="0.75" header="0.3" footer="0.3"/>
  <pageSetup scale="77" fitToHeight="0" orientation="landscape" r:id="rId1"/>
  <headerFooter scaleWithDoc="0" alignWithMargins="0">
    <oddHeader>&amp;RExhibit 8C
(page &amp;P of &amp;N)</oddHeader>
    <oddFooter>&amp;LMyers and Stauffer LC&amp;C&amp;F [&amp;A]&amp;R&amp;D</oddFooter>
  </headerFooter>
  <rowBreaks count="18" manualBreakCount="18">
    <brk id="30" max="16383" man="1"/>
    <brk id="70" max="16383" man="1"/>
    <brk id="110" max="16383" man="1"/>
    <brk id="150" max="16383" man="1"/>
    <brk id="190" max="16383" man="1"/>
    <brk id="230" max="16383" man="1"/>
    <brk id="270" max="16383" man="1"/>
    <brk id="310" max="16383" man="1"/>
    <brk id="350" max="16383" man="1"/>
    <brk id="386" max="16383" man="1"/>
    <brk id="426" max="16383" man="1"/>
    <brk id="466" max="16383" man="1"/>
    <brk id="506" max="16383" man="1"/>
    <brk id="546" max="16383" man="1"/>
    <brk id="586" max="16383" man="1"/>
    <brk id="626" max="16383" man="1"/>
    <brk id="666" max="16383" man="1"/>
    <brk id="706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pageSetUpPr fitToPage="1"/>
  </sheetPr>
  <dimension ref="A1:F771"/>
  <sheetViews>
    <sheetView tabSelected="1" zoomScaleNormal="100" zoomScaleSheetLayoutView="70" workbookViewId="0">
      <pane ySplit="8" topLeftCell="A9" activePane="bottomLeft" state="frozen"/>
      <selection pane="bottomLeft"/>
    </sheetView>
  </sheetViews>
  <sheetFormatPr defaultRowHeight="13.2" x14ac:dyDescent="0.25"/>
  <cols>
    <col min="1" max="1" width="7.6640625" style="5" customWidth="1"/>
    <col min="2" max="2" width="73.21875" style="5" customWidth="1"/>
    <col min="3" max="3" width="9.6640625" style="10" customWidth="1"/>
    <col min="4" max="4" width="9.6640625" style="6" customWidth="1"/>
    <col min="5" max="6" width="9.6640625" customWidth="1"/>
  </cols>
  <sheetData>
    <row r="1" spans="1:6" ht="21" x14ac:dyDescent="0.4">
      <c r="A1" s="43" t="s">
        <v>2504</v>
      </c>
      <c r="B1" s="38"/>
      <c r="C1" s="47"/>
      <c r="D1" s="48"/>
      <c r="E1" s="30"/>
      <c r="F1" s="30"/>
    </row>
    <row r="2" spans="1:6" s="30" customFormat="1" ht="12.75" customHeight="1" x14ac:dyDescent="0.25">
      <c r="A2" s="57" t="s">
        <v>255</v>
      </c>
      <c r="B2" s="39"/>
      <c r="C2" s="47"/>
      <c r="D2" s="48"/>
    </row>
    <row r="3" spans="1:6" s="30" customFormat="1" ht="12.75" customHeight="1" x14ac:dyDescent="0.25">
      <c r="A3" s="57" t="s">
        <v>366</v>
      </c>
      <c r="B3" s="39"/>
      <c r="C3" s="47"/>
      <c r="D3" s="48"/>
    </row>
    <row r="4" spans="1:6" s="30" customFormat="1" ht="12.75" customHeight="1" x14ac:dyDescent="0.25">
      <c r="A4" s="57" t="s">
        <v>1708</v>
      </c>
      <c r="B4" s="39"/>
      <c r="C4" s="47"/>
      <c r="D4" s="48"/>
    </row>
    <row r="5" spans="1:6" s="30" customFormat="1" ht="12.75" customHeight="1" x14ac:dyDescent="0.25">
      <c r="A5" s="39" t="s">
        <v>1738</v>
      </c>
      <c r="B5" s="39"/>
      <c r="C5" s="47"/>
      <c r="D5" s="48"/>
    </row>
    <row r="6" spans="1:6" s="30" customFormat="1" ht="12.75" customHeight="1" x14ac:dyDescent="0.25">
      <c r="A6" s="44"/>
      <c r="B6" s="44"/>
      <c r="C6" s="45"/>
      <c r="D6" s="46"/>
    </row>
    <row r="7" spans="1:6" ht="39.6" x14ac:dyDescent="0.25">
      <c r="A7" s="87" t="s">
        <v>75</v>
      </c>
      <c r="B7" s="88" t="s">
        <v>77</v>
      </c>
      <c r="C7" s="84" t="s">
        <v>76</v>
      </c>
      <c r="D7" s="86" t="s">
        <v>1692</v>
      </c>
      <c r="E7" s="84" t="s">
        <v>1576</v>
      </c>
      <c r="F7" s="85" t="s">
        <v>1616</v>
      </c>
    </row>
    <row r="8" spans="1:6" x14ac:dyDescent="0.25">
      <c r="A8" s="192" t="s">
        <v>196</v>
      </c>
      <c r="B8" s="193" t="s">
        <v>1636</v>
      </c>
      <c r="C8" s="216" t="s">
        <v>198</v>
      </c>
      <c r="D8" s="217" t="s">
        <v>317</v>
      </c>
      <c r="E8" s="193" t="s">
        <v>1637</v>
      </c>
      <c r="F8" s="218" t="s">
        <v>1638</v>
      </c>
    </row>
    <row r="9" spans="1:6" x14ac:dyDescent="0.25">
      <c r="A9" s="169" t="s">
        <v>195</v>
      </c>
      <c r="B9" s="89" t="str">
        <f t="shared" ref="B9:B72" si="0">VLOOKUP($A9, DRG_Tab, 2, FALSE)</f>
        <v>HEART TRANSPLANT OR IMPLANT OF HEART ASSIST SYSTEM W MCC</v>
      </c>
      <c r="C9" s="90">
        <f t="shared" ref="C9:C72" si="1">ROUND(VLOOKUP($A9, DRG_Tab, 14, FALSE), 1)</f>
        <v>29.1</v>
      </c>
      <c r="D9" s="91">
        <f t="shared" ref="D9:D72" si="2">VLOOKUP($A9, DRG_Tab, 22, FALSE)</f>
        <v>26.410599999999999</v>
      </c>
      <c r="E9" s="92" t="str">
        <f t="shared" ref="E9:E72" si="3">VLOOKUP(A9, DRG_Tab, 18, FALSE)</f>
        <v>Z</v>
      </c>
      <c r="F9" s="114">
        <f t="shared" ref="F9:F72" si="4">VLOOKUP($A9, DRG_Tab, 9, FALSE)</f>
        <v>0</v>
      </c>
    </row>
    <row r="10" spans="1:6" x14ac:dyDescent="0.25">
      <c r="A10" s="169" t="s">
        <v>197</v>
      </c>
      <c r="B10" s="89" t="str">
        <f t="shared" si="0"/>
        <v>HEART TRANSPLANT OR IMPLANT OF HEART ASSIST SYSTEM W/O MCC</v>
      </c>
      <c r="C10" s="90">
        <f t="shared" si="1"/>
        <v>15.1</v>
      </c>
      <c r="D10" s="91">
        <f t="shared" si="2"/>
        <v>13.422700000000001</v>
      </c>
      <c r="E10" s="92" t="str">
        <f t="shared" si="3"/>
        <v>Z</v>
      </c>
      <c r="F10" s="114">
        <f t="shared" si="4"/>
        <v>0</v>
      </c>
    </row>
    <row r="11" spans="1:6" x14ac:dyDescent="0.25">
      <c r="A11" s="169" t="s">
        <v>199</v>
      </c>
      <c r="B11" s="89" t="str">
        <f t="shared" si="0"/>
        <v>ECMO OR TRACH W MV &gt;96 HRS OR PDX EXC FACE, MOUTH &amp; NECK W MAJ O.R.</v>
      </c>
      <c r="C11" s="90">
        <f t="shared" si="1"/>
        <v>30.6</v>
      </c>
      <c r="D11" s="91">
        <f t="shared" si="2"/>
        <v>16.049199999999999</v>
      </c>
      <c r="E11" s="92" t="str">
        <f t="shared" si="3"/>
        <v>A</v>
      </c>
      <c r="F11" s="114">
        <f t="shared" si="4"/>
        <v>80</v>
      </c>
    </row>
    <row r="12" spans="1:6" x14ac:dyDescent="0.25">
      <c r="A12" s="169" t="s">
        <v>200</v>
      </c>
      <c r="B12" s="89" t="str">
        <f t="shared" si="0"/>
        <v>TRACH W MV &gt;96 HRS OR PDX EXC FACE, MOUTH &amp; NECK W/O MAJ O.R.</v>
      </c>
      <c r="C12" s="90">
        <f t="shared" si="1"/>
        <v>30</v>
      </c>
      <c r="D12" s="91">
        <f t="shared" si="2"/>
        <v>12.168900000000001</v>
      </c>
      <c r="E12" s="92" t="str">
        <f t="shared" si="3"/>
        <v>A</v>
      </c>
      <c r="F12" s="114">
        <f t="shared" si="4"/>
        <v>81</v>
      </c>
    </row>
    <row r="13" spans="1:6" x14ac:dyDescent="0.25">
      <c r="A13" s="170" t="s">
        <v>201</v>
      </c>
      <c r="B13" s="93" t="str">
        <f t="shared" si="0"/>
        <v>LIVER TRANSPLANT W MCC OR INTESTINAL TRANSPLANT</v>
      </c>
      <c r="C13" s="94">
        <f t="shared" si="1"/>
        <v>14.6</v>
      </c>
      <c r="D13" s="95">
        <f t="shared" si="2"/>
        <v>10.2545</v>
      </c>
      <c r="E13" s="96" t="str">
        <f t="shared" si="3"/>
        <v>Z</v>
      </c>
      <c r="F13" s="115">
        <f t="shared" si="4"/>
        <v>0</v>
      </c>
    </row>
    <row r="14" spans="1:6" x14ac:dyDescent="0.25">
      <c r="A14" s="169" t="s">
        <v>202</v>
      </c>
      <c r="B14" s="89" t="str">
        <f t="shared" si="0"/>
        <v>LIVER TRANSPLANT W/O MCC</v>
      </c>
      <c r="C14" s="90">
        <f t="shared" si="1"/>
        <v>7.9</v>
      </c>
      <c r="D14" s="91">
        <f t="shared" si="2"/>
        <v>4.8654999999999999</v>
      </c>
      <c r="E14" s="92" t="str">
        <f t="shared" si="3"/>
        <v>Z</v>
      </c>
      <c r="F14" s="114">
        <f t="shared" si="4"/>
        <v>0</v>
      </c>
    </row>
    <row r="15" spans="1:6" x14ac:dyDescent="0.25">
      <c r="A15" s="169" t="s">
        <v>203</v>
      </c>
      <c r="B15" s="89" t="str">
        <f t="shared" si="0"/>
        <v>LUNG TRANSPLANT</v>
      </c>
      <c r="C15" s="90">
        <f t="shared" si="1"/>
        <v>16.7</v>
      </c>
      <c r="D15" s="91">
        <f t="shared" si="2"/>
        <v>10.651</v>
      </c>
      <c r="E15" s="92" t="str">
        <f t="shared" si="3"/>
        <v>Z</v>
      </c>
      <c r="F15" s="114">
        <f t="shared" si="4"/>
        <v>0</v>
      </c>
    </row>
    <row r="16" spans="1:6" x14ac:dyDescent="0.25">
      <c r="A16" s="169" t="s">
        <v>204</v>
      </c>
      <c r="B16" s="89" t="str">
        <f t="shared" si="0"/>
        <v>SIMULTANEOUS PANCREAS/KIDNEY TRANSPLANT</v>
      </c>
      <c r="C16" s="90">
        <f t="shared" si="1"/>
        <v>8.9</v>
      </c>
      <c r="D16" s="91">
        <f t="shared" si="2"/>
        <v>5.2489999999999997</v>
      </c>
      <c r="E16" s="92" t="str">
        <f t="shared" si="3"/>
        <v>Z</v>
      </c>
      <c r="F16" s="114">
        <f t="shared" si="4"/>
        <v>0</v>
      </c>
    </row>
    <row r="17" spans="1:6" x14ac:dyDescent="0.25">
      <c r="A17" s="169" t="s">
        <v>205</v>
      </c>
      <c r="B17" s="89" t="str">
        <f t="shared" si="0"/>
        <v>PANCREAS TRANSPLANT</v>
      </c>
      <c r="C17" s="90">
        <f t="shared" si="1"/>
        <v>7.8</v>
      </c>
      <c r="D17" s="91">
        <f t="shared" si="2"/>
        <v>4.5138999999999996</v>
      </c>
      <c r="E17" s="92" t="str">
        <f t="shared" si="3"/>
        <v>Z</v>
      </c>
      <c r="F17" s="114">
        <f t="shared" si="4"/>
        <v>0</v>
      </c>
    </row>
    <row r="18" spans="1:6" x14ac:dyDescent="0.25">
      <c r="A18" s="170" t="s">
        <v>206</v>
      </c>
      <c r="B18" s="93" t="str">
        <f t="shared" si="0"/>
        <v>TRACHEOSTOMY FOR FACE, MOUTH &amp; NECK DIAGNOSES OR LARYNGECTOMY W MCC</v>
      </c>
      <c r="C18" s="94">
        <f t="shared" si="1"/>
        <v>13.7</v>
      </c>
      <c r="D18" s="95">
        <f t="shared" si="2"/>
        <v>9.1981000000000002</v>
      </c>
      <c r="E18" s="96" t="str">
        <f t="shared" si="3"/>
        <v>AP</v>
      </c>
      <c r="F18" s="115">
        <f t="shared" si="4"/>
        <v>19</v>
      </c>
    </row>
    <row r="19" spans="1:6" x14ac:dyDescent="0.25">
      <c r="A19" s="169" t="s">
        <v>207</v>
      </c>
      <c r="B19" s="89" t="str">
        <f t="shared" si="0"/>
        <v>TRACHEOSTOMY FOR FACE, MOUTH &amp; NECK DIAGNOSES OR LARYNGECTOMY W CC</v>
      </c>
      <c r="C19" s="90">
        <f t="shared" si="1"/>
        <v>8.9</v>
      </c>
      <c r="D19" s="91">
        <f t="shared" si="2"/>
        <v>5.6039000000000003</v>
      </c>
      <c r="E19" s="92" t="str">
        <f t="shared" si="3"/>
        <v>AP</v>
      </c>
      <c r="F19" s="114">
        <f t="shared" si="4"/>
        <v>13</v>
      </c>
    </row>
    <row r="20" spans="1:6" x14ac:dyDescent="0.25">
      <c r="A20" s="169" t="s">
        <v>208</v>
      </c>
      <c r="B20" s="89" t="str">
        <f t="shared" si="0"/>
        <v>TRACHEOSTOMY FOR FACE, MOUTH &amp; NECK DIAGNOSES OR LARYNGECTOMY W/O CC/MCC</v>
      </c>
      <c r="C20" s="90">
        <f t="shared" si="1"/>
        <v>6.7</v>
      </c>
      <c r="D20" s="91">
        <f t="shared" si="2"/>
        <v>4.9329000000000001</v>
      </c>
      <c r="E20" s="92" t="str">
        <f t="shared" si="3"/>
        <v>A</v>
      </c>
      <c r="F20" s="114">
        <f t="shared" si="4"/>
        <v>14</v>
      </c>
    </row>
    <row r="21" spans="1:6" x14ac:dyDescent="0.25">
      <c r="A21" s="169" t="s">
        <v>209</v>
      </c>
      <c r="B21" s="89" t="str">
        <f t="shared" si="0"/>
        <v>ALLOGENEIC BONE MARROW TRANSPLANT</v>
      </c>
      <c r="C21" s="90">
        <f t="shared" si="1"/>
        <v>24.1</v>
      </c>
      <c r="D21" s="91">
        <f t="shared" si="2"/>
        <v>11.9503</v>
      </c>
      <c r="E21" s="92" t="str">
        <f t="shared" si="3"/>
        <v>Z</v>
      </c>
      <c r="F21" s="114">
        <f t="shared" si="4"/>
        <v>0</v>
      </c>
    </row>
    <row r="22" spans="1:6" x14ac:dyDescent="0.25">
      <c r="A22" s="169" t="s">
        <v>210</v>
      </c>
      <c r="B22" s="89" t="str">
        <f t="shared" si="0"/>
        <v>AUTOLOGOUS BONE MARROW TRANSPLANT  W CC/MCC OR T-CELL IMMUNOTHERAPY</v>
      </c>
      <c r="C22" s="90">
        <f t="shared" si="1"/>
        <v>17.100000000000001</v>
      </c>
      <c r="D22" s="91">
        <f t="shared" si="2"/>
        <v>6.5393999999999997</v>
      </c>
      <c r="E22" s="92" t="str">
        <f t="shared" si="3"/>
        <v>Z</v>
      </c>
      <c r="F22" s="114">
        <f t="shared" si="4"/>
        <v>0</v>
      </c>
    </row>
    <row r="23" spans="1:6" x14ac:dyDescent="0.25">
      <c r="A23" s="170" t="s">
        <v>297</v>
      </c>
      <c r="B23" s="93" t="str">
        <f t="shared" si="0"/>
        <v>AUTOLOGOUS BONE MARROW TRANSPLANT W/O CC/MCC</v>
      </c>
      <c r="C23" s="94">
        <f t="shared" si="1"/>
        <v>7.9</v>
      </c>
      <c r="D23" s="95">
        <f t="shared" si="2"/>
        <v>4.3811</v>
      </c>
      <c r="E23" s="96" t="str">
        <f t="shared" si="3"/>
        <v>Z</v>
      </c>
      <c r="F23" s="115">
        <f t="shared" si="4"/>
        <v>0</v>
      </c>
    </row>
    <row r="24" spans="1:6" x14ac:dyDescent="0.25">
      <c r="A24" s="169" t="s">
        <v>298</v>
      </c>
      <c r="B24" s="89" t="str">
        <f t="shared" si="0"/>
        <v>INTRACRANIAL VASCULAR PROCEDURES W PDX HEMORRHAGE W MCC</v>
      </c>
      <c r="C24" s="90">
        <f t="shared" si="1"/>
        <v>10.9</v>
      </c>
      <c r="D24" s="91">
        <f t="shared" si="2"/>
        <v>10.2844</v>
      </c>
      <c r="E24" s="92" t="str">
        <f t="shared" si="3"/>
        <v>AP</v>
      </c>
      <c r="F24" s="114">
        <f t="shared" si="4"/>
        <v>15</v>
      </c>
    </row>
    <row r="25" spans="1:6" x14ac:dyDescent="0.25">
      <c r="A25" s="169" t="s">
        <v>299</v>
      </c>
      <c r="B25" s="89" t="str">
        <f t="shared" si="0"/>
        <v>INTRACRANIAL VASCULAR PROCEDURES W PDX HEMORRHAGE W CC</v>
      </c>
      <c r="C25" s="90">
        <f t="shared" si="1"/>
        <v>12.1</v>
      </c>
      <c r="D25" s="91">
        <f t="shared" si="2"/>
        <v>6.1203000000000003</v>
      </c>
      <c r="E25" s="92" t="str">
        <f t="shared" si="3"/>
        <v>MP</v>
      </c>
      <c r="F25" s="114">
        <f t="shared" si="4"/>
        <v>4</v>
      </c>
    </row>
    <row r="26" spans="1:6" x14ac:dyDescent="0.25">
      <c r="A26" s="169" t="s">
        <v>300</v>
      </c>
      <c r="B26" s="89" t="str">
        <f t="shared" si="0"/>
        <v>INTRACRANIAL VASCULAR PROCEDURES W PDX HEMORRHAGE W/O CC/MCC</v>
      </c>
      <c r="C26" s="90">
        <f t="shared" si="1"/>
        <v>6.3</v>
      </c>
      <c r="D26" s="91">
        <f t="shared" si="2"/>
        <v>4.1932999999999998</v>
      </c>
      <c r="E26" s="92" t="str">
        <f t="shared" si="3"/>
        <v>MO</v>
      </c>
      <c r="F26" s="114">
        <f t="shared" si="4"/>
        <v>0</v>
      </c>
    </row>
    <row r="27" spans="1:6" x14ac:dyDescent="0.25">
      <c r="A27" s="169" t="s">
        <v>301</v>
      </c>
      <c r="B27" s="89" t="str">
        <f t="shared" si="0"/>
        <v>CRANIOTOMY W MAJOR DEVICE IMPLANT OR ACUTE COMPLEX CNS PDX W MCC OR CHEMOTHERAPY IMPLANT OR EPILEPSY W NEUROSTIMULATOR</v>
      </c>
      <c r="C27" s="90">
        <f t="shared" si="1"/>
        <v>7.2</v>
      </c>
      <c r="D27" s="91">
        <f t="shared" si="2"/>
        <v>5.2000999999999999</v>
      </c>
      <c r="E27" s="92" t="str">
        <f t="shared" si="3"/>
        <v>A</v>
      </c>
      <c r="F27" s="114">
        <f t="shared" si="4"/>
        <v>42</v>
      </c>
    </row>
    <row r="28" spans="1:6" x14ac:dyDescent="0.25">
      <c r="A28" s="170" t="s">
        <v>302</v>
      </c>
      <c r="B28" s="93" t="str">
        <f t="shared" si="0"/>
        <v>CRANIO W MAJOR DEV IMPL/ACUTE COMPLEX CNS PDX W/O MCC</v>
      </c>
      <c r="C28" s="94">
        <f t="shared" si="1"/>
        <v>4.9000000000000004</v>
      </c>
      <c r="D28" s="95">
        <f t="shared" si="2"/>
        <v>3.7399</v>
      </c>
      <c r="E28" s="96" t="str">
        <f t="shared" si="3"/>
        <v>A</v>
      </c>
      <c r="F28" s="115">
        <f t="shared" si="4"/>
        <v>11</v>
      </c>
    </row>
    <row r="29" spans="1:6" x14ac:dyDescent="0.25">
      <c r="A29" s="169" t="s">
        <v>303</v>
      </c>
      <c r="B29" s="89" t="str">
        <f t="shared" si="0"/>
        <v>CRANIOTOMY &amp; ENDOVASCULAR INTRACRANIAL PROCEDURES W MCC</v>
      </c>
      <c r="C29" s="90">
        <f t="shared" si="1"/>
        <v>6.7</v>
      </c>
      <c r="D29" s="91">
        <f t="shared" si="2"/>
        <v>5.6013999999999999</v>
      </c>
      <c r="E29" s="92" t="str">
        <f t="shared" si="3"/>
        <v>A</v>
      </c>
      <c r="F29" s="114">
        <f t="shared" si="4"/>
        <v>107</v>
      </c>
    </row>
    <row r="30" spans="1:6" x14ac:dyDescent="0.25">
      <c r="A30" s="169" t="s">
        <v>304</v>
      </c>
      <c r="B30" s="89" t="str">
        <f t="shared" si="0"/>
        <v>CRANIOTOMY &amp; ENDOVASCULAR INTRACRANIAL PROCEDURES W CC</v>
      </c>
      <c r="C30" s="90">
        <f t="shared" si="1"/>
        <v>3.6</v>
      </c>
      <c r="D30" s="91">
        <f t="shared" si="2"/>
        <v>3.8302</v>
      </c>
      <c r="E30" s="92" t="str">
        <f t="shared" si="3"/>
        <v>A</v>
      </c>
      <c r="F30" s="114">
        <f t="shared" si="4"/>
        <v>57</v>
      </c>
    </row>
    <row r="31" spans="1:6" x14ac:dyDescent="0.25">
      <c r="A31" s="169" t="s">
        <v>305</v>
      </c>
      <c r="B31" s="89" t="str">
        <f t="shared" si="0"/>
        <v>CRANIOTOMY &amp; ENDOVASCULAR INTRACRANIAL PROCEDURES W/O CC/MCC</v>
      </c>
      <c r="C31" s="90">
        <f t="shared" si="1"/>
        <v>2.1</v>
      </c>
      <c r="D31" s="91">
        <f t="shared" si="2"/>
        <v>3.5341999999999998</v>
      </c>
      <c r="E31" s="92" t="str">
        <f t="shared" si="3"/>
        <v>A</v>
      </c>
      <c r="F31" s="114">
        <f t="shared" si="4"/>
        <v>81</v>
      </c>
    </row>
    <row r="32" spans="1:6" x14ac:dyDescent="0.25">
      <c r="A32" s="169" t="s">
        <v>306</v>
      </c>
      <c r="B32" s="89" t="str">
        <f t="shared" si="0"/>
        <v>SPINAL PROCEDURES W MCC</v>
      </c>
      <c r="C32" s="90">
        <f t="shared" si="1"/>
        <v>9</v>
      </c>
      <c r="D32" s="91">
        <f t="shared" si="2"/>
        <v>7.6997</v>
      </c>
      <c r="E32" s="92" t="str">
        <f t="shared" si="3"/>
        <v>M</v>
      </c>
      <c r="F32" s="114">
        <f t="shared" si="4"/>
        <v>7</v>
      </c>
    </row>
    <row r="33" spans="1:6" x14ac:dyDescent="0.25">
      <c r="A33" s="170" t="s">
        <v>307</v>
      </c>
      <c r="B33" s="93" t="str">
        <f t="shared" si="0"/>
        <v>SPINAL PROCEDURES W CC OR SPINAL NEUROSTIMULATORS</v>
      </c>
      <c r="C33" s="94">
        <f t="shared" si="1"/>
        <v>3.3</v>
      </c>
      <c r="D33" s="95">
        <f t="shared" si="2"/>
        <v>3.0581999999999998</v>
      </c>
      <c r="E33" s="96" t="str">
        <f t="shared" si="3"/>
        <v>A</v>
      </c>
      <c r="F33" s="115">
        <f t="shared" si="4"/>
        <v>34</v>
      </c>
    </row>
    <row r="34" spans="1:6" x14ac:dyDescent="0.25">
      <c r="A34" s="169" t="s">
        <v>308</v>
      </c>
      <c r="B34" s="89" t="str">
        <f t="shared" si="0"/>
        <v>SPINAL PROCEDURES W/O CC/MCC</v>
      </c>
      <c r="C34" s="90">
        <f t="shared" si="1"/>
        <v>1.8</v>
      </c>
      <c r="D34" s="91">
        <f t="shared" si="2"/>
        <v>2.9096000000000002</v>
      </c>
      <c r="E34" s="92" t="str">
        <f t="shared" si="3"/>
        <v>A</v>
      </c>
      <c r="F34" s="114">
        <f t="shared" si="4"/>
        <v>13</v>
      </c>
    </row>
    <row r="35" spans="1:6" x14ac:dyDescent="0.25">
      <c r="A35" s="169" t="s">
        <v>309</v>
      </c>
      <c r="B35" s="89" t="str">
        <f t="shared" si="0"/>
        <v>VENTRICULAR SHUNT PROCEDURES W MCC</v>
      </c>
      <c r="C35" s="90">
        <f t="shared" si="1"/>
        <v>7.2</v>
      </c>
      <c r="D35" s="91">
        <f t="shared" si="2"/>
        <v>5.9922000000000004</v>
      </c>
      <c r="E35" s="92" t="str">
        <f t="shared" si="3"/>
        <v>M</v>
      </c>
      <c r="F35" s="114">
        <f t="shared" si="4"/>
        <v>9</v>
      </c>
    </row>
    <row r="36" spans="1:6" x14ac:dyDescent="0.25">
      <c r="A36" s="169" t="s">
        <v>310</v>
      </c>
      <c r="B36" s="89" t="str">
        <f t="shared" si="0"/>
        <v>VENTRICULAR SHUNT PROCEDURES W CC</v>
      </c>
      <c r="C36" s="90">
        <f t="shared" si="1"/>
        <v>2.6</v>
      </c>
      <c r="D36" s="91">
        <f t="shared" si="2"/>
        <v>2.1558000000000002</v>
      </c>
      <c r="E36" s="92" t="str">
        <f t="shared" si="3"/>
        <v>A</v>
      </c>
      <c r="F36" s="114">
        <f t="shared" si="4"/>
        <v>21</v>
      </c>
    </row>
    <row r="37" spans="1:6" x14ac:dyDescent="0.25">
      <c r="A37" s="169" t="s">
        <v>311</v>
      </c>
      <c r="B37" s="89" t="str">
        <f t="shared" si="0"/>
        <v>VENTRICULAR SHUNT PROCEDURES W/O CC/MCC</v>
      </c>
      <c r="C37" s="90">
        <f t="shared" si="1"/>
        <v>1.8</v>
      </c>
      <c r="D37" s="91">
        <f t="shared" si="2"/>
        <v>1.7622</v>
      </c>
      <c r="E37" s="92" t="str">
        <f t="shared" si="3"/>
        <v>A</v>
      </c>
      <c r="F37" s="114">
        <f t="shared" si="4"/>
        <v>8</v>
      </c>
    </row>
    <row r="38" spans="1:6" x14ac:dyDescent="0.25">
      <c r="A38" s="170" t="s">
        <v>312</v>
      </c>
      <c r="B38" s="93" t="str">
        <f t="shared" si="0"/>
        <v>CAROTID ARTERY STENT PROCEDURE W MCC</v>
      </c>
      <c r="C38" s="94">
        <f t="shared" si="1"/>
        <v>4.7</v>
      </c>
      <c r="D38" s="95">
        <f t="shared" si="2"/>
        <v>4.8535000000000004</v>
      </c>
      <c r="E38" s="96" t="str">
        <f t="shared" si="3"/>
        <v>M</v>
      </c>
      <c r="F38" s="115">
        <f t="shared" si="4"/>
        <v>2</v>
      </c>
    </row>
    <row r="39" spans="1:6" x14ac:dyDescent="0.25">
      <c r="A39" s="169" t="s">
        <v>313</v>
      </c>
      <c r="B39" s="89" t="str">
        <f t="shared" si="0"/>
        <v>CAROTID ARTERY STENT PROCEDURE W CC</v>
      </c>
      <c r="C39" s="90">
        <f t="shared" si="1"/>
        <v>3.3</v>
      </c>
      <c r="D39" s="91">
        <f t="shared" si="2"/>
        <v>2.6829999999999998</v>
      </c>
      <c r="E39" s="92" t="str">
        <f t="shared" si="3"/>
        <v>A</v>
      </c>
      <c r="F39" s="114">
        <f t="shared" si="4"/>
        <v>11</v>
      </c>
    </row>
    <row r="40" spans="1:6" x14ac:dyDescent="0.25">
      <c r="A40" s="169" t="s">
        <v>314</v>
      </c>
      <c r="B40" s="89" t="str">
        <f t="shared" si="0"/>
        <v>CAROTID ARTERY STENT PROCEDURE W/O CC/MCC</v>
      </c>
      <c r="C40" s="90">
        <f t="shared" si="1"/>
        <v>1.2</v>
      </c>
      <c r="D40" s="91">
        <f t="shared" si="2"/>
        <v>2.4725999999999999</v>
      </c>
      <c r="E40" s="92" t="str">
        <f t="shared" si="3"/>
        <v>M</v>
      </c>
      <c r="F40" s="114">
        <f t="shared" si="4"/>
        <v>5</v>
      </c>
    </row>
    <row r="41" spans="1:6" x14ac:dyDescent="0.25">
      <c r="A41" s="169" t="s">
        <v>315</v>
      </c>
      <c r="B41" s="89" t="str">
        <f t="shared" si="0"/>
        <v>EXTRACRANIAL PROCEDURES W MCC</v>
      </c>
      <c r="C41" s="90">
        <f t="shared" si="1"/>
        <v>4.8</v>
      </c>
      <c r="D41" s="91">
        <f t="shared" si="2"/>
        <v>3.5215999999999998</v>
      </c>
      <c r="E41" s="92" t="str">
        <f t="shared" si="3"/>
        <v>A</v>
      </c>
      <c r="F41" s="114">
        <f t="shared" si="4"/>
        <v>13</v>
      </c>
    </row>
    <row r="42" spans="1:6" x14ac:dyDescent="0.25">
      <c r="A42" s="169" t="s">
        <v>316</v>
      </c>
      <c r="B42" s="89" t="str">
        <f t="shared" si="0"/>
        <v>EXTRACRANIAL PROCEDURES W CC</v>
      </c>
      <c r="C42" s="90">
        <f t="shared" si="1"/>
        <v>2.5</v>
      </c>
      <c r="D42" s="91">
        <f t="shared" si="2"/>
        <v>2.3159999999999998</v>
      </c>
      <c r="E42" s="92" t="str">
        <f t="shared" si="3"/>
        <v>A</v>
      </c>
      <c r="F42" s="114">
        <f t="shared" si="4"/>
        <v>33</v>
      </c>
    </row>
    <row r="43" spans="1:6" x14ac:dyDescent="0.25">
      <c r="A43" s="170" t="s">
        <v>318</v>
      </c>
      <c r="B43" s="93" t="str">
        <f t="shared" si="0"/>
        <v>EXTRACRANIAL PROCEDURES W/O CC/MCC</v>
      </c>
      <c r="C43" s="94">
        <f t="shared" si="1"/>
        <v>1.4</v>
      </c>
      <c r="D43" s="95">
        <f t="shared" si="2"/>
        <v>1.6737</v>
      </c>
      <c r="E43" s="96" t="str">
        <f t="shared" si="3"/>
        <v>A</v>
      </c>
      <c r="F43" s="115">
        <f t="shared" si="4"/>
        <v>118</v>
      </c>
    </row>
    <row r="44" spans="1:6" x14ac:dyDescent="0.25">
      <c r="A44" s="169" t="s">
        <v>319</v>
      </c>
      <c r="B44" s="89" t="str">
        <f t="shared" si="0"/>
        <v>PERIPH/CRANIAL NERVE &amp; OTHER NERV SYST PROC W MCC</v>
      </c>
      <c r="C44" s="90">
        <f t="shared" si="1"/>
        <v>14.1</v>
      </c>
      <c r="D44" s="91">
        <f t="shared" si="2"/>
        <v>6.2756999999999996</v>
      </c>
      <c r="E44" s="92" t="str">
        <f t="shared" si="3"/>
        <v>A</v>
      </c>
      <c r="F44" s="114">
        <f t="shared" si="4"/>
        <v>22</v>
      </c>
    </row>
    <row r="45" spans="1:6" x14ac:dyDescent="0.25">
      <c r="A45" s="169" t="s">
        <v>320</v>
      </c>
      <c r="B45" s="89" t="str">
        <f t="shared" si="0"/>
        <v>PERIPH/CRANIAL NERVE &amp; OTHER NERV SYST PROC W CC OR PERIPH NEUROSTIM</v>
      </c>
      <c r="C45" s="90">
        <f t="shared" si="1"/>
        <v>3.6</v>
      </c>
      <c r="D45" s="91">
        <f t="shared" si="2"/>
        <v>3.2467000000000001</v>
      </c>
      <c r="E45" s="92" t="str">
        <f t="shared" si="3"/>
        <v>AP</v>
      </c>
      <c r="F45" s="114">
        <f t="shared" si="4"/>
        <v>23</v>
      </c>
    </row>
    <row r="46" spans="1:6" x14ac:dyDescent="0.25">
      <c r="A46" s="169" t="s">
        <v>321</v>
      </c>
      <c r="B46" s="89" t="str">
        <f t="shared" si="0"/>
        <v>PERIPH/CRANIAL NERVE &amp; OTHER NERV SYST PROC W/O CC/MCC</v>
      </c>
      <c r="C46" s="90">
        <f t="shared" si="1"/>
        <v>3.2</v>
      </c>
      <c r="D46" s="91">
        <f t="shared" si="2"/>
        <v>2.2991000000000001</v>
      </c>
      <c r="E46" s="92" t="str">
        <f t="shared" si="3"/>
        <v>AP</v>
      </c>
      <c r="F46" s="114">
        <f t="shared" si="4"/>
        <v>16</v>
      </c>
    </row>
    <row r="47" spans="1:6" x14ac:dyDescent="0.25">
      <c r="A47" s="169" t="s">
        <v>212</v>
      </c>
      <c r="B47" s="89" t="str">
        <f t="shared" si="0"/>
        <v>SPINAL DISORDERS &amp; INJURIES W CC/MCC</v>
      </c>
      <c r="C47" s="90">
        <f t="shared" si="1"/>
        <v>4.0999999999999996</v>
      </c>
      <c r="D47" s="91">
        <f t="shared" si="2"/>
        <v>2.4359999999999999</v>
      </c>
      <c r="E47" s="92" t="str">
        <f t="shared" si="3"/>
        <v>M</v>
      </c>
      <c r="F47" s="114">
        <f t="shared" si="4"/>
        <v>6</v>
      </c>
    </row>
    <row r="48" spans="1:6" x14ac:dyDescent="0.25">
      <c r="A48" s="170" t="s">
        <v>213</v>
      </c>
      <c r="B48" s="93" t="str">
        <f t="shared" si="0"/>
        <v>SPINAL DISORDERS &amp; INJURIES W/O CC/MCC</v>
      </c>
      <c r="C48" s="94">
        <f t="shared" si="1"/>
        <v>2.7</v>
      </c>
      <c r="D48" s="95">
        <f t="shared" si="2"/>
        <v>1.3096000000000001</v>
      </c>
      <c r="E48" s="96" t="str">
        <f t="shared" si="3"/>
        <v>M</v>
      </c>
      <c r="F48" s="115">
        <f t="shared" si="4"/>
        <v>1</v>
      </c>
    </row>
    <row r="49" spans="1:6" x14ac:dyDescent="0.25">
      <c r="A49" s="169" t="s">
        <v>214</v>
      </c>
      <c r="B49" s="89" t="str">
        <f t="shared" si="0"/>
        <v>NERVOUS SYSTEM NEOPLASMS W MCC</v>
      </c>
      <c r="C49" s="90">
        <f t="shared" si="1"/>
        <v>3.9</v>
      </c>
      <c r="D49" s="91">
        <f t="shared" si="2"/>
        <v>1.6536999999999999</v>
      </c>
      <c r="E49" s="92" t="str">
        <f t="shared" si="3"/>
        <v>A</v>
      </c>
      <c r="F49" s="114">
        <f t="shared" si="4"/>
        <v>53</v>
      </c>
    </row>
    <row r="50" spans="1:6" x14ac:dyDescent="0.25">
      <c r="A50" s="169" t="s">
        <v>215</v>
      </c>
      <c r="B50" s="89" t="str">
        <f t="shared" si="0"/>
        <v>NERVOUS SYSTEM NEOPLASMS W/O MCC</v>
      </c>
      <c r="C50" s="90">
        <f t="shared" si="1"/>
        <v>2.4</v>
      </c>
      <c r="D50" s="91">
        <f t="shared" si="2"/>
        <v>0.99580000000000002</v>
      </c>
      <c r="E50" s="92" t="str">
        <f t="shared" si="3"/>
        <v>A</v>
      </c>
      <c r="F50" s="114">
        <f t="shared" si="4"/>
        <v>55</v>
      </c>
    </row>
    <row r="51" spans="1:6" x14ac:dyDescent="0.25">
      <c r="A51" s="169" t="s">
        <v>216</v>
      </c>
      <c r="B51" s="89" t="str">
        <f t="shared" si="0"/>
        <v>DEGENERATIVE NERVOUS SYSTEM DISORDERS W MCC</v>
      </c>
      <c r="C51" s="90">
        <f t="shared" si="1"/>
        <v>2.9</v>
      </c>
      <c r="D51" s="91">
        <f t="shared" si="2"/>
        <v>2.1461999999999999</v>
      </c>
      <c r="E51" s="92" t="str">
        <f t="shared" si="3"/>
        <v>AP</v>
      </c>
      <c r="F51" s="114">
        <f t="shared" si="4"/>
        <v>22</v>
      </c>
    </row>
    <row r="52" spans="1:6" x14ac:dyDescent="0.25">
      <c r="A52" s="169" t="s">
        <v>217</v>
      </c>
      <c r="B52" s="89" t="str">
        <f t="shared" si="0"/>
        <v>DEGENERATIVE NERVOUS SYSTEM DISORDERS W/O MCC</v>
      </c>
      <c r="C52" s="90">
        <f t="shared" si="1"/>
        <v>4.2</v>
      </c>
      <c r="D52" s="91">
        <f t="shared" si="2"/>
        <v>1.2936000000000001</v>
      </c>
      <c r="E52" s="92" t="str">
        <f t="shared" si="3"/>
        <v>AP</v>
      </c>
      <c r="F52" s="114">
        <f t="shared" si="4"/>
        <v>63</v>
      </c>
    </row>
    <row r="53" spans="1:6" x14ac:dyDescent="0.25">
      <c r="A53" s="170" t="s">
        <v>218</v>
      </c>
      <c r="B53" s="93" t="str">
        <f t="shared" si="0"/>
        <v>MULTIPLE SCLEROSIS &amp; CEREBELLAR ATAXIA W MCC</v>
      </c>
      <c r="C53" s="94">
        <f t="shared" si="1"/>
        <v>5</v>
      </c>
      <c r="D53" s="95">
        <f t="shared" si="2"/>
        <v>2.5207000000000002</v>
      </c>
      <c r="E53" s="96" t="str">
        <f t="shared" si="3"/>
        <v>M</v>
      </c>
      <c r="F53" s="115">
        <f t="shared" si="4"/>
        <v>2</v>
      </c>
    </row>
    <row r="54" spans="1:6" x14ac:dyDescent="0.25">
      <c r="A54" s="169" t="s">
        <v>219</v>
      </c>
      <c r="B54" s="89" t="str">
        <f t="shared" si="0"/>
        <v>MULTIPLE SCLEROSIS &amp; CEREBELLAR ATAXIA W CC</v>
      </c>
      <c r="C54" s="90">
        <f t="shared" si="1"/>
        <v>3.3</v>
      </c>
      <c r="D54" s="91">
        <f t="shared" si="2"/>
        <v>0.89629999999999999</v>
      </c>
      <c r="E54" s="92" t="str">
        <f t="shared" si="3"/>
        <v>A</v>
      </c>
      <c r="F54" s="114">
        <f t="shared" si="4"/>
        <v>33</v>
      </c>
    </row>
    <row r="55" spans="1:6" x14ac:dyDescent="0.25">
      <c r="A55" s="169" t="s">
        <v>220</v>
      </c>
      <c r="B55" s="89" t="str">
        <f t="shared" si="0"/>
        <v>MULTIPLE SCLEROSIS &amp; CEREBELLAR ATAXIA W/O CC/MCC</v>
      </c>
      <c r="C55" s="90">
        <f t="shared" si="1"/>
        <v>2.1</v>
      </c>
      <c r="D55" s="91">
        <f t="shared" si="2"/>
        <v>0.78520000000000001</v>
      </c>
      <c r="E55" s="92" t="str">
        <f t="shared" si="3"/>
        <v>A</v>
      </c>
      <c r="F55" s="114">
        <f t="shared" si="4"/>
        <v>39</v>
      </c>
    </row>
    <row r="56" spans="1:6" x14ac:dyDescent="0.25">
      <c r="A56" s="169" t="s">
        <v>221</v>
      </c>
      <c r="B56" s="89" t="str">
        <f t="shared" si="0"/>
        <v>ISCHEMIC STROKE, PRECEREBRAL OCCLUSION OR TRANSIENT ISCHEMIA W THROMBOLYTIC AGENT W MCC</v>
      </c>
      <c r="C56" s="90">
        <f t="shared" si="1"/>
        <v>1.8</v>
      </c>
      <c r="D56" s="91">
        <f t="shared" si="2"/>
        <v>3.6242999999999999</v>
      </c>
      <c r="E56" s="92" t="str">
        <f t="shared" si="3"/>
        <v>AT</v>
      </c>
      <c r="F56" s="114">
        <f t="shared" si="4"/>
        <v>5</v>
      </c>
    </row>
    <row r="57" spans="1:6" x14ac:dyDescent="0.25">
      <c r="A57" s="169" t="s">
        <v>222</v>
      </c>
      <c r="B57" s="89" t="str">
        <f t="shared" si="0"/>
        <v>ISCHEMIC STROKE, PRECEREBRAL OCCLUSION OR TRANSIENT ISCHEMIA W THROMBOLYTIC AGENT W CC</v>
      </c>
      <c r="C57" s="90">
        <f t="shared" si="1"/>
        <v>2.8</v>
      </c>
      <c r="D57" s="91">
        <f t="shared" si="2"/>
        <v>2.0985</v>
      </c>
      <c r="E57" s="92" t="str">
        <f t="shared" si="3"/>
        <v>AT</v>
      </c>
      <c r="F57" s="114">
        <f t="shared" si="4"/>
        <v>42</v>
      </c>
    </row>
    <row r="58" spans="1:6" x14ac:dyDescent="0.25">
      <c r="A58" s="170" t="s">
        <v>223</v>
      </c>
      <c r="B58" s="93" t="str">
        <f t="shared" si="0"/>
        <v>ISCHEMIC STROKE, PRECEREBRAL OCCLUSION OR TRANSIENT ISCHEMIA W THROMBOLYTIC AGENT W/O CC/MCC</v>
      </c>
      <c r="C58" s="94">
        <f t="shared" si="1"/>
        <v>2.2999999999999998</v>
      </c>
      <c r="D58" s="95">
        <f t="shared" si="2"/>
        <v>1.4861</v>
      </c>
      <c r="E58" s="96" t="str">
        <f t="shared" si="3"/>
        <v>AT</v>
      </c>
      <c r="F58" s="115">
        <f t="shared" si="4"/>
        <v>12</v>
      </c>
    </row>
    <row r="59" spans="1:6" x14ac:dyDescent="0.25">
      <c r="A59" s="169" t="s">
        <v>224</v>
      </c>
      <c r="B59" s="89" t="str">
        <f t="shared" si="0"/>
        <v>INTRACRANIAL HEMORRHAGE OR CEREBRAL INFARCTION W MCC</v>
      </c>
      <c r="C59" s="90">
        <f t="shared" si="1"/>
        <v>4.3</v>
      </c>
      <c r="D59" s="91">
        <f t="shared" si="2"/>
        <v>2.1919</v>
      </c>
      <c r="E59" s="92" t="str">
        <f t="shared" si="3"/>
        <v>A</v>
      </c>
      <c r="F59" s="114">
        <f t="shared" si="4"/>
        <v>161</v>
      </c>
    </row>
    <row r="60" spans="1:6" x14ac:dyDescent="0.25">
      <c r="A60" s="169" t="s">
        <v>225</v>
      </c>
      <c r="B60" s="89" t="str">
        <f t="shared" si="0"/>
        <v>INTRACRANIAL HEMORRHAGE OR CEREBRAL INFARCTION W CC OR TPA IN 24 HRS</v>
      </c>
      <c r="C60" s="90">
        <f t="shared" si="1"/>
        <v>2.8</v>
      </c>
      <c r="D60" s="91">
        <f t="shared" si="2"/>
        <v>1.3134999999999999</v>
      </c>
      <c r="E60" s="92" t="str">
        <f t="shared" si="3"/>
        <v>A</v>
      </c>
      <c r="F60" s="114">
        <f t="shared" si="4"/>
        <v>313</v>
      </c>
    </row>
    <row r="61" spans="1:6" x14ac:dyDescent="0.25">
      <c r="A61" s="169" t="s">
        <v>227</v>
      </c>
      <c r="B61" s="89" t="str">
        <f t="shared" si="0"/>
        <v>INTRACRANIAL HEMORRHAGE OR CEREBRAL INFARCTION W/O CC/MCC</v>
      </c>
      <c r="C61" s="90">
        <f t="shared" si="1"/>
        <v>2.2000000000000002</v>
      </c>
      <c r="D61" s="91">
        <f t="shared" si="2"/>
        <v>1.1254999999999999</v>
      </c>
      <c r="E61" s="92" t="str">
        <f t="shared" si="3"/>
        <v>A</v>
      </c>
      <c r="F61" s="114">
        <f t="shared" si="4"/>
        <v>120</v>
      </c>
    </row>
    <row r="62" spans="1:6" x14ac:dyDescent="0.25">
      <c r="A62" s="169" t="s">
        <v>228</v>
      </c>
      <c r="B62" s="89" t="str">
        <f t="shared" si="0"/>
        <v>NONSPECIFIC CVA &amp; PRECEREBRAL OCCLUSION W/O INFARCT W MCC</v>
      </c>
      <c r="C62" s="90">
        <f t="shared" si="1"/>
        <v>3.6</v>
      </c>
      <c r="D62" s="91">
        <f t="shared" si="2"/>
        <v>2.1509</v>
      </c>
      <c r="E62" s="92" t="str">
        <f t="shared" si="3"/>
        <v>M</v>
      </c>
      <c r="F62" s="114">
        <f t="shared" si="4"/>
        <v>3</v>
      </c>
    </row>
    <row r="63" spans="1:6" x14ac:dyDescent="0.25">
      <c r="A63" s="170" t="s">
        <v>229</v>
      </c>
      <c r="B63" s="93" t="str">
        <f t="shared" si="0"/>
        <v>NONSPECIFIC CVA &amp; PRECEREBRAL OCCLUSION W/O INFARCT W/O MCC</v>
      </c>
      <c r="C63" s="94">
        <f t="shared" si="1"/>
        <v>2.2999999999999998</v>
      </c>
      <c r="D63" s="95">
        <f t="shared" si="2"/>
        <v>1.2874000000000001</v>
      </c>
      <c r="E63" s="96" t="str">
        <f t="shared" si="3"/>
        <v>M</v>
      </c>
      <c r="F63" s="115">
        <f t="shared" si="4"/>
        <v>8</v>
      </c>
    </row>
    <row r="64" spans="1:6" x14ac:dyDescent="0.25">
      <c r="A64" s="169" t="s">
        <v>230</v>
      </c>
      <c r="B64" s="89" t="str">
        <f t="shared" si="0"/>
        <v>TRANSIENT ISCHEMIA W/O THROMBOLYTIC</v>
      </c>
      <c r="C64" s="90">
        <f t="shared" si="1"/>
        <v>1.7</v>
      </c>
      <c r="D64" s="91">
        <f t="shared" si="2"/>
        <v>0.92469999999999997</v>
      </c>
      <c r="E64" s="92" t="str">
        <f t="shared" si="3"/>
        <v>A</v>
      </c>
      <c r="F64" s="114">
        <f t="shared" si="4"/>
        <v>141</v>
      </c>
    </row>
    <row r="65" spans="1:6" x14ac:dyDescent="0.25">
      <c r="A65" s="169" t="s">
        <v>231</v>
      </c>
      <c r="B65" s="89" t="str">
        <f t="shared" si="0"/>
        <v>NONSPECIFIC CEREBROVASCULAR DISORDERS W MCC</v>
      </c>
      <c r="C65" s="90">
        <f t="shared" si="1"/>
        <v>4.4000000000000004</v>
      </c>
      <c r="D65" s="91">
        <f t="shared" si="2"/>
        <v>2.2359</v>
      </c>
      <c r="E65" s="92" t="str">
        <f t="shared" si="3"/>
        <v>A</v>
      </c>
      <c r="F65" s="114">
        <f t="shared" si="4"/>
        <v>51</v>
      </c>
    </row>
    <row r="66" spans="1:6" x14ac:dyDescent="0.25">
      <c r="A66" s="169" t="s">
        <v>232</v>
      </c>
      <c r="B66" s="89" t="str">
        <f t="shared" si="0"/>
        <v>NONSPECIFIC CEREBROVASCULAR DISORDERS W CC</v>
      </c>
      <c r="C66" s="90">
        <f t="shared" si="1"/>
        <v>3.2</v>
      </c>
      <c r="D66" s="91">
        <f t="shared" si="2"/>
        <v>1.3085</v>
      </c>
      <c r="E66" s="92" t="str">
        <f t="shared" si="3"/>
        <v>A</v>
      </c>
      <c r="F66" s="114">
        <f t="shared" si="4"/>
        <v>45</v>
      </c>
    </row>
    <row r="67" spans="1:6" x14ac:dyDescent="0.25">
      <c r="A67" s="169" t="s">
        <v>233</v>
      </c>
      <c r="B67" s="89" t="str">
        <f t="shared" si="0"/>
        <v>NONSPECIFIC CEREBROVASCULAR DISORDERS W/O CC/MCC</v>
      </c>
      <c r="C67" s="90">
        <f t="shared" si="1"/>
        <v>2.1</v>
      </c>
      <c r="D67" s="91">
        <f t="shared" si="2"/>
        <v>0.9486</v>
      </c>
      <c r="E67" s="92" t="str">
        <f t="shared" si="3"/>
        <v>A</v>
      </c>
      <c r="F67" s="114">
        <f t="shared" si="4"/>
        <v>15</v>
      </c>
    </row>
    <row r="68" spans="1:6" x14ac:dyDescent="0.25">
      <c r="A68" s="170" t="s">
        <v>234</v>
      </c>
      <c r="B68" s="93" t="str">
        <f t="shared" si="0"/>
        <v>CRANIAL &amp; PERIPHERAL NERVE DISORDERS W MCC</v>
      </c>
      <c r="C68" s="94">
        <f t="shared" si="1"/>
        <v>3.1</v>
      </c>
      <c r="D68" s="95">
        <f t="shared" si="2"/>
        <v>1.4219999999999999</v>
      </c>
      <c r="E68" s="96" t="str">
        <f t="shared" si="3"/>
        <v>A</v>
      </c>
      <c r="F68" s="115">
        <f t="shared" si="4"/>
        <v>13</v>
      </c>
    </row>
    <row r="69" spans="1:6" x14ac:dyDescent="0.25">
      <c r="A69" s="169" t="s">
        <v>235</v>
      </c>
      <c r="B69" s="89" t="str">
        <f t="shared" si="0"/>
        <v>CRANIAL &amp; PERIPHERAL NERVE DISORDERS W/O MCC</v>
      </c>
      <c r="C69" s="90">
        <f t="shared" si="1"/>
        <v>2.8</v>
      </c>
      <c r="D69" s="91">
        <f t="shared" si="2"/>
        <v>1.0536000000000001</v>
      </c>
      <c r="E69" s="92" t="str">
        <f t="shared" si="3"/>
        <v>A</v>
      </c>
      <c r="F69" s="114">
        <f t="shared" si="4"/>
        <v>105</v>
      </c>
    </row>
    <row r="70" spans="1:6" x14ac:dyDescent="0.25">
      <c r="A70" s="169" t="s">
        <v>236</v>
      </c>
      <c r="B70" s="89" t="str">
        <f t="shared" si="0"/>
        <v>VIRAL MENINGITIS W CC/MCC</v>
      </c>
      <c r="C70" s="90">
        <f t="shared" si="1"/>
        <v>3.1</v>
      </c>
      <c r="D70" s="91">
        <f t="shared" si="2"/>
        <v>0.8236</v>
      </c>
      <c r="E70" s="92" t="str">
        <f t="shared" si="3"/>
        <v>A</v>
      </c>
      <c r="F70" s="114">
        <f t="shared" si="4"/>
        <v>11</v>
      </c>
    </row>
    <row r="71" spans="1:6" x14ac:dyDescent="0.25">
      <c r="A71" s="169" t="s">
        <v>237</v>
      </c>
      <c r="B71" s="89" t="str">
        <f t="shared" si="0"/>
        <v>VIRAL MENINGITIS W/O CC/MCC</v>
      </c>
      <c r="C71" s="90">
        <f t="shared" si="1"/>
        <v>2.4</v>
      </c>
      <c r="D71" s="91">
        <f t="shared" si="2"/>
        <v>0.69879999999999998</v>
      </c>
      <c r="E71" s="92" t="str">
        <f t="shared" si="3"/>
        <v>A</v>
      </c>
      <c r="F71" s="114">
        <f t="shared" si="4"/>
        <v>33</v>
      </c>
    </row>
    <row r="72" spans="1:6" x14ac:dyDescent="0.25">
      <c r="A72" s="169" t="s">
        <v>238</v>
      </c>
      <c r="B72" s="89" t="str">
        <f t="shared" si="0"/>
        <v>HYPERTENSIVE ENCEPHALOPATHY W MCC</v>
      </c>
      <c r="C72" s="90">
        <f t="shared" si="1"/>
        <v>4.0999999999999996</v>
      </c>
      <c r="D72" s="91">
        <f t="shared" si="2"/>
        <v>2.2233000000000001</v>
      </c>
      <c r="E72" s="92" t="str">
        <f t="shared" si="3"/>
        <v>M</v>
      </c>
      <c r="F72" s="114">
        <f t="shared" si="4"/>
        <v>2</v>
      </c>
    </row>
    <row r="73" spans="1:6" x14ac:dyDescent="0.25">
      <c r="A73" s="170" t="s">
        <v>239</v>
      </c>
      <c r="B73" s="93" t="str">
        <f t="shared" ref="B73:B136" si="5">VLOOKUP($A73, DRG_Tab, 2, FALSE)</f>
        <v>HYPERTENSIVE ENCEPHALOPATHY W CC</v>
      </c>
      <c r="C73" s="94">
        <f t="shared" ref="C73:C136" si="6">ROUND(VLOOKUP($A73, DRG_Tab, 14, FALSE), 1)</f>
        <v>3.1</v>
      </c>
      <c r="D73" s="95">
        <f t="shared" ref="D73:D136" si="7">VLOOKUP($A73, DRG_Tab, 22, FALSE)</f>
        <v>1.3896999999999999</v>
      </c>
      <c r="E73" s="96" t="str">
        <f t="shared" ref="E73:E136" si="8">VLOOKUP(A73, DRG_Tab, 18, FALSE)</f>
        <v>M</v>
      </c>
      <c r="F73" s="115">
        <f t="shared" ref="F73:F136" si="9">VLOOKUP($A73, DRG_Tab, 9, FALSE)</f>
        <v>8</v>
      </c>
    </row>
    <row r="74" spans="1:6" x14ac:dyDescent="0.25">
      <c r="A74" s="169" t="s">
        <v>240</v>
      </c>
      <c r="B74" s="89" t="str">
        <f t="shared" si="5"/>
        <v>HYPERTENSIVE ENCEPHALOPATHY W/O CC/MCC</v>
      </c>
      <c r="C74" s="90">
        <f t="shared" si="6"/>
        <v>2.1</v>
      </c>
      <c r="D74" s="91">
        <f t="shared" si="7"/>
        <v>1.0693999999999999</v>
      </c>
      <c r="E74" s="92" t="str">
        <f t="shared" si="8"/>
        <v>M</v>
      </c>
      <c r="F74" s="114">
        <f t="shared" si="9"/>
        <v>2</v>
      </c>
    </row>
    <row r="75" spans="1:6" x14ac:dyDescent="0.25">
      <c r="A75" s="169" t="s">
        <v>241</v>
      </c>
      <c r="B75" s="89" t="str">
        <f t="shared" si="5"/>
        <v>NONTRAUMATIC STUPOR &amp; COMA W MCC</v>
      </c>
      <c r="C75" s="90">
        <f t="shared" si="6"/>
        <v>4.5</v>
      </c>
      <c r="D75" s="91">
        <f t="shared" si="7"/>
        <v>2.6915</v>
      </c>
      <c r="E75" s="92" t="str">
        <f t="shared" si="8"/>
        <v>M</v>
      </c>
      <c r="F75" s="114">
        <f t="shared" si="9"/>
        <v>4</v>
      </c>
    </row>
    <row r="76" spans="1:6" x14ac:dyDescent="0.25">
      <c r="A76" s="169" t="s">
        <v>242</v>
      </c>
      <c r="B76" s="89" t="str">
        <f t="shared" si="5"/>
        <v>NONTRAUMATIC STUPOR &amp; COMA W/O MCC</v>
      </c>
      <c r="C76" s="90">
        <f t="shared" si="6"/>
        <v>2.7</v>
      </c>
      <c r="D76" s="91">
        <f t="shared" si="7"/>
        <v>1.2242999999999999</v>
      </c>
      <c r="E76" s="92" t="str">
        <f t="shared" si="8"/>
        <v>M</v>
      </c>
      <c r="F76" s="114">
        <f t="shared" si="9"/>
        <v>7</v>
      </c>
    </row>
    <row r="77" spans="1:6" x14ac:dyDescent="0.25">
      <c r="A77" s="169" t="s">
        <v>243</v>
      </c>
      <c r="B77" s="89" t="str">
        <f t="shared" si="5"/>
        <v>TRAUMATIC STUPOR &amp; COMA, COMA &gt;1 HR W MCC</v>
      </c>
      <c r="C77" s="90">
        <f t="shared" si="6"/>
        <v>3.2</v>
      </c>
      <c r="D77" s="91">
        <f t="shared" si="7"/>
        <v>2.3948</v>
      </c>
      <c r="E77" s="92" t="str">
        <f t="shared" si="8"/>
        <v>A</v>
      </c>
      <c r="F77" s="114">
        <f t="shared" si="9"/>
        <v>30</v>
      </c>
    </row>
    <row r="78" spans="1:6" x14ac:dyDescent="0.25">
      <c r="A78" s="170" t="s">
        <v>244</v>
      </c>
      <c r="B78" s="93" t="str">
        <f t="shared" si="5"/>
        <v>TRAUMATIC STUPOR &amp; COMA, COMA &gt;1 HR W CC</v>
      </c>
      <c r="C78" s="94">
        <f t="shared" si="6"/>
        <v>2.4</v>
      </c>
      <c r="D78" s="95">
        <f t="shared" si="7"/>
        <v>1.4390000000000001</v>
      </c>
      <c r="E78" s="96" t="str">
        <f t="shared" si="8"/>
        <v>A</v>
      </c>
      <c r="F78" s="115">
        <f t="shared" si="9"/>
        <v>27</v>
      </c>
    </row>
    <row r="79" spans="1:6" x14ac:dyDescent="0.25">
      <c r="A79" s="169" t="s">
        <v>245</v>
      </c>
      <c r="B79" s="89" t="str">
        <f t="shared" si="5"/>
        <v>TRAUMATIC STUPOR &amp; COMA, COMA &gt;1 HR W/O CC/MCC</v>
      </c>
      <c r="C79" s="90">
        <f t="shared" si="6"/>
        <v>1.9</v>
      </c>
      <c r="D79" s="91">
        <f t="shared" si="7"/>
        <v>1.1414</v>
      </c>
      <c r="E79" s="92" t="str">
        <f t="shared" si="8"/>
        <v>A</v>
      </c>
      <c r="F79" s="114">
        <f t="shared" si="9"/>
        <v>45</v>
      </c>
    </row>
    <row r="80" spans="1:6" x14ac:dyDescent="0.25">
      <c r="A80" s="169" t="s">
        <v>246</v>
      </c>
      <c r="B80" s="89" t="str">
        <f t="shared" si="5"/>
        <v>TRAUMATIC STUPOR &amp; COMA, COMA &lt;1 HR W MCC</v>
      </c>
      <c r="C80" s="90">
        <f t="shared" si="6"/>
        <v>4.3</v>
      </c>
      <c r="D80" s="91">
        <f t="shared" si="7"/>
        <v>2.3754</v>
      </c>
      <c r="E80" s="92" t="str">
        <f t="shared" si="8"/>
        <v>A</v>
      </c>
      <c r="F80" s="114">
        <f t="shared" si="9"/>
        <v>17</v>
      </c>
    </row>
    <row r="81" spans="1:6" x14ac:dyDescent="0.25">
      <c r="A81" s="169" t="s">
        <v>247</v>
      </c>
      <c r="B81" s="89" t="str">
        <f t="shared" si="5"/>
        <v>TRAUMATIC STUPOR &amp; COMA, COMA &lt;1 HR W CC</v>
      </c>
      <c r="C81" s="90">
        <f t="shared" si="6"/>
        <v>2.8</v>
      </c>
      <c r="D81" s="91">
        <f t="shared" si="7"/>
        <v>1.3129999999999999</v>
      </c>
      <c r="E81" s="92" t="str">
        <f t="shared" si="8"/>
        <v>A</v>
      </c>
      <c r="F81" s="114">
        <f t="shared" si="9"/>
        <v>32</v>
      </c>
    </row>
    <row r="82" spans="1:6" x14ac:dyDescent="0.25">
      <c r="A82" s="169" t="s">
        <v>248</v>
      </c>
      <c r="B82" s="89" t="str">
        <f t="shared" si="5"/>
        <v>TRAUMATIC STUPOR &amp; COMA, COMA &lt;1 HR W/O CC/MCC</v>
      </c>
      <c r="C82" s="90">
        <f t="shared" si="6"/>
        <v>1.6</v>
      </c>
      <c r="D82" s="91">
        <f t="shared" si="7"/>
        <v>0.81440000000000001</v>
      </c>
      <c r="E82" s="92" t="str">
        <f t="shared" si="8"/>
        <v>A</v>
      </c>
      <c r="F82" s="114">
        <f t="shared" si="9"/>
        <v>78</v>
      </c>
    </row>
    <row r="83" spans="1:6" x14ac:dyDescent="0.25">
      <c r="A83" s="170" t="s">
        <v>250</v>
      </c>
      <c r="B83" s="93" t="str">
        <f t="shared" si="5"/>
        <v>CONCUSSION W MCC</v>
      </c>
      <c r="C83" s="94">
        <f t="shared" si="6"/>
        <v>3.6</v>
      </c>
      <c r="D83" s="95">
        <f t="shared" si="7"/>
        <v>2.1194999999999999</v>
      </c>
      <c r="E83" s="96" t="str">
        <f t="shared" si="8"/>
        <v>M</v>
      </c>
      <c r="F83" s="115">
        <f t="shared" si="9"/>
        <v>7</v>
      </c>
    </row>
    <row r="84" spans="1:6" x14ac:dyDescent="0.25">
      <c r="A84" s="169" t="s">
        <v>251</v>
      </c>
      <c r="B84" s="89" t="str">
        <f t="shared" si="5"/>
        <v>CONCUSSION W CC</v>
      </c>
      <c r="C84" s="90">
        <f t="shared" si="6"/>
        <v>2.2000000000000002</v>
      </c>
      <c r="D84" s="91">
        <f t="shared" si="7"/>
        <v>1.3441000000000001</v>
      </c>
      <c r="E84" s="92" t="str">
        <f t="shared" si="8"/>
        <v>A</v>
      </c>
      <c r="F84" s="114">
        <f t="shared" si="9"/>
        <v>21</v>
      </c>
    </row>
    <row r="85" spans="1:6" x14ac:dyDescent="0.25">
      <c r="A85" s="169" t="s">
        <v>252</v>
      </c>
      <c r="B85" s="89" t="str">
        <f t="shared" si="5"/>
        <v>CONCUSSION W/O CC/MCC</v>
      </c>
      <c r="C85" s="90">
        <f t="shared" si="6"/>
        <v>1.4</v>
      </c>
      <c r="D85" s="91">
        <f t="shared" si="7"/>
        <v>0.82210000000000005</v>
      </c>
      <c r="E85" s="92" t="str">
        <f t="shared" si="8"/>
        <v>A</v>
      </c>
      <c r="F85" s="114">
        <f t="shared" si="9"/>
        <v>29</v>
      </c>
    </row>
    <row r="86" spans="1:6" x14ac:dyDescent="0.25">
      <c r="A86" s="169" t="s">
        <v>351</v>
      </c>
      <c r="B86" s="89" t="str">
        <f t="shared" si="5"/>
        <v>OTHER DISORDERS OF NERVOUS SYSTEM W MCC</v>
      </c>
      <c r="C86" s="90">
        <f t="shared" si="6"/>
        <v>4.2</v>
      </c>
      <c r="D86" s="91">
        <f t="shared" si="7"/>
        <v>2.1202999999999999</v>
      </c>
      <c r="E86" s="92" t="str">
        <f t="shared" si="8"/>
        <v>A</v>
      </c>
      <c r="F86" s="114">
        <f t="shared" si="9"/>
        <v>38</v>
      </c>
    </row>
    <row r="87" spans="1:6" x14ac:dyDescent="0.25">
      <c r="A87" s="169" t="s">
        <v>367</v>
      </c>
      <c r="B87" s="89" t="str">
        <f t="shared" si="5"/>
        <v>OTHER DISORDERS OF NERVOUS SYSTEM W CC</v>
      </c>
      <c r="C87" s="90">
        <f t="shared" si="6"/>
        <v>2.2000000000000002</v>
      </c>
      <c r="D87" s="91">
        <f t="shared" si="7"/>
        <v>0.96079999999999999</v>
      </c>
      <c r="E87" s="92" t="str">
        <f t="shared" si="8"/>
        <v>A</v>
      </c>
      <c r="F87" s="114">
        <f t="shared" si="9"/>
        <v>58</v>
      </c>
    </row>
    <row r="88" spans="1:6" x14ac:dyDescent="0.25">
      <c r="A88" s="170" t="s">
        <v>368</v>
      </c>
      <c r="B88" s="93" t="str">
        <f t="shared" si="5"/>
        <v>OTHER DISORDERS OF NERVOUS SYSTEM W/O CC/MCC</v>
      </c>
      <c r="C88" s="94">
        <f t="shared" si="6"/>
        <v>1.7</v>
      </c>
      <c r="D88" s="95">
        <f t="shared" si="7"/>
        <v>0.73529999999999995</v>
      </c>
      <c r="E88" s="96" t="str">
        <f t="shared" si="8"/>
        <v>A</v>
      </c>
      <c r="F88" s="115">
        <f t="shared" si="9"/>
        <v>62</v>
      </c>
    </row>
    <row r="89" spans="1:6" x14ac:dyDescent="0.25">
      <c r="A89" s="169" t="s">
        <v>369</v>
      </c>
      <c r="B89" s="89" t="str">
        <f t="shared" si="5"/>
        <v>BACTERIAL &amp; TUBERCULOUS INFECTIONS OF NERVOUS SYSTEM W MCC</v>
      </c>
      <c r="C89" s="90">
        <f t="shared" si="6"/>
        <v>9.9</v>
      </c>
      <c r="D89" s="91">
        <f t="shared" si="7"/>
        <v>4.0133999999999999</v>
      </c>
      <c r="E89" s="92" t="str">
        <f t="shared" si="8"/>
        <v>A</v>
      </c>
      <c r="F89" s="114">
        <f t="shared" si="9"/>
        <v>11</v>
      </c>
    </row>
    <row r="90" spans="1:6" x14ac:dyDescent="0.25">
      <c r="A90" s="169" t="s">
        <v>370</v>
      </c>
      <c r="B90" s="89" t="str">
        <f t="shared" si="5"/>
        <v>BACTERIAL &amp; TUBERCULOUS INFECTIONS OF NERVOUS SYSTEM W CC</v>
      </c>
      <c r="C90" s="90">
        <f t="shared" si="6"/>
        <v>6.6</v>
      </c>
      <c r="D90" s="91">
        <f t="shared" si="7"/>
        <v>2.7603</v>
      </c>
      <c r="E90" s="92" t="str">
        <f t="shared" si="8"/>
        <v>A</v>
      </c>
      <c r="F90" s="114">
        <f t="shared" si="9"/>
        <v>21</v>
      </c>
    </row>
    <row r="91" spans="1:6" x14ac:dyDescent="0.25">
      <c r="A91" s="169" t="s">
        <v>371</v>
      </c>
      <c r="B91" s="89" t="str">
        <f t="shared" si="5"/>
        <v>BACTERIAL &amp; TUBERCULOUS INFECTIONS OF NERVOUS SYSTEM W/O CC/MCC</v>
      </c>
      <c r="C91" s="90">
        <f t="shared" si="6"/>
        <v>5.2</v>
      </c>
      <c r="D91" s="91">
        <f t="shared" si="7"/>
        <v>2.1145</v>
      </c>
      <c r="E91" s="92" t="str">
        <f t="shared" si="8"/>
        <v>A</v>
      </c>
      <c r="F91" s="114">
        <f t="shared" si="9"/>
        <v>11</v>
      </c>
    </row>
    <row r="92" spans="1:6" x14ac:dyDescent="0.25">
      <c r="A92" s="169" t="s">
        <v>372</v>
      </c>
      <c r="B92" s="89" t="str">
        <f t="shared" si="5"/>
        <v>NON-BACTERIAL INFECT OF NERVOUS SYS EXC VIRAL MENINGITIS W MCC</v>
      </c>
      <c r="C92" s="90">
        <f t="shared" si="6"/>
        <v>6.8</v>
      </c>
      <c r="D92" s="91">
        <f t="shared" si="7"/>
        <v>3.9548000000000001</v>
      </c>
      <c r="E92" s="92" t="str">
        <f t="shared" si="8"/>
        <v>A</v>
      </c>
      <c r="F92" s="114">
        <f t="shared" si="9"/>
        <v>22</v>
      </c>
    </row>
    <row r="93" spans="1:6" x14ac:dyDescent="0.25">
      <c r="A93" s="170" t="s">
        <v>373</v>
      </c>
      <c r="B93" s="93" t="str">
        <f t="shared" si="5"/>
        <v>NON-BACTERIAL INFECT OF NERVOUS SYS EXC VIRAL MENINGITIS W CC</v>
      </c>
      <c r="C93" s="94">
        <f t="shared" si="6"/>
        <v>3.3</v>
      </c>
      <c r="D93" s="95">
        <f t="shared" si="7"/>
        <v>1.1107</v>
      </c>
      <c r="E93" s="96" t="str">
        <f t="shared" si="8"/>
        <v>A</v>
      </c>
      <c r="F93" s="115">
        <f t="shared" si="9"/>
        <v>12</v>
      </c>
    </row>
    <row r="94" spans="1:6" x14ac:dyDescent="0.25">
      <c r="A94" s="169" t="s">
        <v>374</v>
      </c>
      <c r="B94" s="89" t="str">
        <f t="shared" si="5"/>
        <v>NON-BACTERIAL INFECT OF NERVOUS SYS EXC VIRAL MENINGITIS W/O CC/MCC</v>
      </c>
      <c r="C94" s="90">
        <f t="shared" si="6"/>
        <v>2.2000000000000002</v>
      </c>
      <c r="D94" s="91">
        <f t="shared" si="7"/>
        <v>0.8901</v>
      </c>
      <c r="E94" s="92" t="str">
        <f t="shared" si="8"/>
        <v>A</v>
      </c>
      <c r="F94" s="114">
        <f t="shared" si="9"/>
        <v>26</v>
      </c>
    </row>
    <row r="95" spans="1:6" x14ac:dyDescent="0.25">
      <c r="A95" s="169" t="s">
        <v>375</v>
      </c>
      <c r="B95" s="89" t="str">
        <f t="shared" si="5"/>
        <v>SEIZURES W MCC</v>
      </c>
      <c r="C95" s="90">
        <f t="shared" si="6"/>
        <v>2.8</v>
      </c>
      <c r="D95" s="91">
        <f t="shared" si="7"/>
        <v>1.3403</v>
      </c>
      <c r="E95" s="92" t="str">
        <f t="shared" si="8"/>
        <v>A</v>
      </c>
      <c r="F95" s="114">
        <f t="shared" si="9"/>
        <v>244</v>
      </c>
    </row>
    <row r="96" spans="1:6" x14ac:dyDescent="0.25">
      <c r="A96" s="169" t="s">
        <v>376</v>
      </c>
      <c r="B96" s="89" t="str">
        <f t="shared" si="5"/>
        <v>SEIZURES W/O MCC</v>
      </c>
      <c r="C96" s="90">
        <f t="shared" si="6"/>
        <v>2</v>
      </c>
      <c r="D96" s="91">
        <f t="shared" si="7"/>
        <v>0.67649999999999999</v>
      </c>
      <c r="E96" s="92" t="str">
        <f t="shared" si="8"/>
        <v>A</v>
      </c>
      <c r="F96" s="114">
        <f t="shared" si="9"/>
        <v>836</v>
      </c>
    </row>
    <row r="97" spans="1:6" x14ac:dyDescent="0.25">
      <c r="A97" s="169" t="s">
        <v>377</v>
      </c>
      <c r="B97" s="89" t="str">
        <f t="shared" si="5"/>
        <v>HEADACHES W MCC</v>
      </c>
      <c r="C97" s="90">
        <f t="shared" si="6"/>
        <v>1.7</v>
      </c>
      <c r="D97" s="91">
        <f t="shared" si="7"/>
        <v>1.2073</v>
      </c>
      <c r="E97" s="92" t="str">
        <f t="shared" si="8"/>
        <v>AO</v>
      </c>
      <c r="F97" s="114">
        <f t="shared" si="9"/>
        <v>10</v>
      </c>
    </row>
    <row r="98" spans="1:6" x14ac:dyDescent="0.25">
      <c r="A98" s="170" t="s">
        <v>378</v>
      </c>
      <c r="B98" s="93" t="str">
        <f t="shared" si="5"/>
        <v>HEADACHES W/O MCC</v>
      </c>
      <c r="C98" s="94">
        <f t="shared" si="6"/>
        <v>1.8</v>
      </c>
      <c r="D98" s="95">
        <f t="shared" si="7"/>
        <v>0.72770000000000001</v>
      </c>
      <c r="E98" s="96" t="str">
        <f t="shared" si="8"/>
        <v>AO</v>
      </c>
      <c r="F98" s="115">
        <f t="shared" si="9"/>
        <v>188</v>
      </c>
    </row>
    <row r="99" spans="1:6" x14ac:dyDescent="0.25">
      <c r="A99" s="169" t="s">
        <v>380</v>
      </c>
      <c r="B99" s="89" t="str">
        <f t="shared" si="5"/>
        <v>ORBITAL PROCEDURES W CC/MCC</v>
      </c>
      <c r="C99" s="90">
        <f t="shared" si="6"/>
        <v>4.5</v>
      </c>
      <c r="D99" s="91">
        <f t="shared" si="7"/>
        <v>3.2988</v>
      </c>
      <c r="E99" s="92" t="str">
        <f t="shared" si="8"/>
        <v>M</v>
      </c>
      <c r="F99" s="114">
        <f t="shared" si="9"/>
        <v>6</v>
      </c>
    </row>
    <row r="100" spans="1:6" x14ac:dyDescent="0.25">
      <c r="A100" s="169" t="s">
        <v>381</v>
      </c>
      <c r="B100" s="89" t="str">
        <f t="shared" si="5"/>
        <v>ORBITAL PROCEDURES W/O CC/MCC</v>
      </c>
      <c r="C100" s="90">
        <f t="shared" si="6"/>
        <v>2.2999999999999998</v>
      </c>
      <c r="D100" s="91">
        <f t="shared" si="7"/>
        <v>1.7981</v>
      </c>
      <c r="E100" s="92" t="str">
        <f t="shared" si="8"/>
        <v>M</v>
      </c>
      <c r="F100" s="114">
        <f t="shared" si="9"/>
        <v>4</v>
      </c>
    </row>
    <row r="101" spans="1:6" x14ac:dyDescent="0.25">
      <c r="A101" s="169" t="s">
        <v>382</v>
      </c>
      <c r="B101" s="89" t="str">
        <f t="shared" si="5"/>
        <v>EXTRAOCULAR PROCEDURES EXCEPT ORBIT</v>
      </c>
      <c r="C101" s="90">
        <f t="shared" si="6"/>
        <v>3.5</v>
      </c>
      <c r="D101" s="91">
        <f t="shared" si="7"/>
        <v>1.9513</v>
      </c>
      <c r="E101" s="92" t="str">
        <f t="shared" si="8"/>
        <v>M</v>
      </c>
      <c r="F101" s="114">
        <f t="shared" si="9"/>
        <v>6</v>
      </c>
    </row>
    <row r="102" spans="1:6" x14ac:dyDescent="0.25">
      <c r="A102" s="169" t="s">
        <v>383</v>
      </c>
      <c r="B102" s="89" t="str">
        <f t="shared" si="5"/>
        <v>INTRAOCULAR PROCEDURES W CC/MCC</v>
      </c>
      <c r="C102" s="90">
        <f t="shared" si="6"/>
        <v>4</v>
      </c>
      <c r="D102" s="91">
        <f t="shared" si="7"/>
        <v>1.2629999999999999</v>
      </c>
      <c r="E102" s="92" t="str">
        <f t="shared" si="8"/>
        <v>MO</v>
      </c>
      <c r="F102" s="114">
        <f t="shared" si="9"/>
        <v>5</v>
      </c>
    </row>
    <row r="103" spans="1:6" x14ac:dyDescent="0.25">
      <c r="A103" s="170" t="s">
        <v>384</v>
      </c>
      <c r="B103" s="93" t="str">
        <f t="shared" si="5"/>
        <v>INTRAOCULAR PROCEDURES W/O CC/MCC</v>
      </c>
      <c r="C103" s="94">
        <f t="shared" si="6"/>
        <v>2.2999999999999998</v>
      </c>
      <c r="D103" s="95">
        <f t="shared" si="7"/>
        <v>0.77090000000000003</v>
      </c>
      <c r="E103" s="96" t="str">
        <f t="shared" si="8"/>
        <v>MO</v>
      </c>
      <c r="F103" s="115">
        <f t="shared" si="9"/>
        <v>6</v>
      </c>
    </row>
    <row r="104" spans="1:6" x14ac:dyDescent="0.25">
      <c r="A104" s="169" t="s">
        <v>387</v>
      </c>
      <c r="B104" s="89" t="str">
        <f t="shared" si="5"/>
        <v>ACUTE MAJOR EYE INFECTIONS W CC/MCC</v>
      </c>
      <c r="C104" s="90">
        <f t="shared" si="6"/>
        <v>3.6</v>
      </c>
      <c r="D104" s="91">
        <f t="shared" si="7"/>
        <v>1.0125999999999999</v>
      </c>
      <c r="E104" s="92" t="str">
        <f t="shared" si="8"/>
        <v>AP</v>
      </c>
      <c r="F104" s="114">
        <f t="shared" si="9"/>
        <v>15</v>
      </c>
    </row>
    <row r="105" spans="1:6" x14ac:dyDescent="0.25">
      <c r="A105" s="169" t="s">
        <v>388</v>
      </c>
      <c r="B105" s="89" t="str">
        <f t="shared" si="5"/>
        <v>ACUTE MAJOR EYE INFECTIONS W/O CC/MCC</v>
      </c>
      <c r="C105" s="90">
        <f t="shared" si="6"/>
        <v>3.2</v>
      </c>
      <c r="D105" s="91">
        <f t="shared" si="7"/>
        <v>0.61799999999999999</v>
      </c>
      <c r="E105" s="92" t="str">
        <f t="shared" si="8"/>
        <v>MP</v>
      </c>
      <c r="F105" s="114">
        <f t="shared" si="9"/>
        <v>5</v>
      </c>
    </row>
    <row r="106" spans="1:6" x14ac:dyDescent="0.25">
      <c r="A106" s="169" t="s">
        <v>389</v>
      </c>
      <c r="B106" s="89" t="str">
        <f t="shared" si="5"/>
        <v>NEUROLOGICAL EYE DISORDERS</v>
      </c>
      <c r="C106" s="90">
        <f t="shared" si="6"/>
        <v>2.2999999999999998</v>
      </c>
      <c r="D106" s="91">
        <f t="shared" si="7"/>
        <v>0.91400000000000003</v>
      </c>
      <c r="E106" s="92" t="str">
        <f t="shared" si="8"/>
        <v>A</v>
      </c>
      <c r="F106" s="114">
        <f t="shared" si="9"/>
        <v>27</v>
      </c>
    </row>
    <row r="107" spans="1:6" x14ac:dyDescent="0.25">
      <c r="A107" s="169" t="s">
        <v>390</v>
      </c>
      <c r="B107" s="89" t="str">
        <f t="shared" si="5"/>
        <v>OTHER DISORDERS OF THE EYE W MCC</v>
      </c>
      <c r="C107" s="90">
        <f t="shared" si="6"/>
        <v>3.6</v>
      </c>
      <c r="D107" s="91">
        <f t="shared" si="7"/>
        <v>1.9071</v>
      </c>
      <c r="E107" s="92" t="str">
        <f t="shared" si="8"/>
        <v>M</v>
      </c>
      <c r="F107" s="114">
        <f t="shared" si="9"/>
        <v>2</v>
      </c>
    </row>
    <row r="108" spans="1:6" x14ac:dyDescent="0.25">
      <c r="A108" s="170" t="s">
        <v>391</v>
      </c>
      <c r="B108" s="93" t="str">
        <f t="shared" si="5"/>
        <v>OTHER DISORDERS OF THE EYE W/O MCC</v>
      </c>
      <c r="C108" s="94">
        <f t="shared" si="6"/>
        <v>2</v>
      </c>
      <c r="D108" s="95">
        <f t="shared" si="7"/>
        <v>0.73540000000000005</v>
      </c>
      <c r="E108" s="96" t="str">
        <f t="shared" si="8"/>
        <v>A</v>
      </c>
      <c r="F108" s="115">
        <f t="shared" si="9"/>
        <v>45</v>
      </c>
    </row>
    <row r="109" spans="1:6" x14ac:dyDescent="0.25">
      <c r="A109" s="169" t="s">
        <v>392</v>
      </c>
      <c r="B109" s="89" t="str">
        <f t="shared" si="5"/>
        <v>MAJOR HEAD &amp; NECK PROCEDURES W CC/MCC OR MAJOR DEVICE</v>
      </c>
      <c r="C109" s="90">
        <f t="shared" si="6"/>
        <v>2.9</v>
      </c>
      <c r="D109" s="91">
        <f t="shared" si="7"/>
        <v>2.9670000000000001</v>
      </c>
      <c r="E109" s="92" t="str">
        <f t="shared" si="8"/>
        <v>A</v>
      </c>
      <c r="F109" s="114">
        <f t="shared" si="9"/>
        <v>17</v>
      </c>
    </row>
    <row r="110" spans="1:6" x14ac:dyDescent="0.25">
      <c r="A110" s="169" t="s">
        <v>393</v>
      </c>
      <c r="B110" s="89" t="str">
        <f t="shared" si="5"/>
        <v>MAJOR HEAD &amp; NECK PROCEDURES W/O CC/MCC</v>
      </c>
      <c r="C110" s="90">
        <f t="shared" si="6"/>
        <v>2.2000000000000002</v>
      </c>
      <c r="D110" s="91">
        <f t="shared" si="7"/>
        <v>2.3468</v>
      </c>
      <c r="E110" s="92" t="str">
        <f t="shared" si="8"/>
        <v>A</v>
      </c>
      <c r="F110" s="114">
        <f t="shared" si="9"/>
        <v>16</v>
      </c>
    </row>
    <row r="111" spans="1:6" x14ac:dyDescent="0.25">
      <c r="A111" s="169" t="s">
        <v>394</v>
      </c>
      <c r="B111" s="89" t="str">
        <f t="shared" si="5"/>
        <v>CRANIAL/FACIAL PROCEDURES W CC/MCC</v>
      </c>
      <c r="C111" s="90">
        <f t="shared" si="6"/>
        <v>3.4</v>
      </c>
      <c r="D111" s="91">
        <f t="shared" si="7"/>
        <v>3.6480000000000001</v>
      </c>
      <c r="E111" s="92" t="str">
        <f t="shared" si="8"/>
        <v>A</v>
      </c>
      <c r="F111" s="114">
        <f t="shared" si="9"/>
        <v>37</v>
      </c>
    </row>
    <row r="112" spans="1:6" x14ac:dyDescent="0.25">
      <c r="A112" s="169" t="s">
        <v>395</v>
      </c>
      <c r="B112" s="89" t="str">
        <f t="shared" si="5"/>
        <v>CRANIAL/FACIAL PROCEDURES W/O CC/MCC</v>
      </c>
      <c r="C112" s="90">
        <f t="shared" si="6"/>
        <v>1.7</v>
      </c>
      <c r="D112" s="91">
        <f t="shared" si="7"/>
        <v>2.0453999999999999</v>
      </c>
      <c r="E112" s="92" t="str">
        <f t="shared" si="8"/>
        <v>A</v>
      </c>
      <c r="F112" s="114">
        <f t="shared" si="9"/>
        <v>71</v>
      </c>
    </row>
    <row r="113" spans="1:6" x14ac:dyDescent="0.25">
      <c r="A113" s="170" t="s">
        <v>396</v>
      </c>
      <c r="B113" s="93" t="str">
        <f t="shared" si="5"/>
        <v>OTHER EAR, NOSE, MOUTH &amp; THROAT O.R. PROCEDURES W CC/MCC</v>
      </c>
      <c r="C113" s="94">
        <f t="shared" si="6"/>
        <v>1.5</v>
      </c>
      <c r="D113" s="95">
        <f t="shared" si="7"/>
        <v>1.0860000000000001</v>
      </c>
      <c r="E113" s="96" t="str">
        <f t="shared" si="8"/>
        <v>A</v>
      </c>
      <c r="F113" s="115">
        <f t="shared" si="9"/>
        <v>82</v>
      </c>
    </row>
    <row r="114" spans="1:6" x14ac:dyDescent="0.25">
      <c r="A114" s="169" t="s">
        <v>397</v>
      </c>
      <c r="B114" s="89" t="str">
        <f t="shared" si="5"/>
        <v>OTHER EAR, NOSE, MOUTH &amp; THROAT O.R. PROCEDURES W/O CC/MCC</v>
      </c>
      <c r="C114" s="90">
        <f t="shared" si="6"/>
        <v>1.2</v>
      </c>
      <c r="D114" s="91">
        <f t="shared" si="7"/>
        <v>0.75319999999999998</v>
      </c>
      <c r="E114" s="92" t="str">
        <f t="shared" si="8"/>
        <v>A</v>
      </c>
      <c r="F114" s="114">
        <f t="shared" si="9"/>
        <v>146</v>
      </c>
    </row>
    <row r="115" spans="1:6" x14ac:dyDescent="0.25">
      <c r="A115" s="169" t="s">
        <v>398</v>
      </c>
      <c r="B115" s="89" t="str">
        <f t="shared" si="5"/>
        <v>SINUS &amp; MASTOID PROCEDURES W CC/MCC</v>
      </c>
      <c r="C115" s="90">
        <f t="shared" si="6"/>
        <v>4.4000000000000004</v>
      </c>
      <c r="D115" s="91">
        <f t="shared" si="7"/>
        <v>3.2923</v>
      </c>
      <c r="E115" s="92" t="str">
        <f t="shared" si="8"/>
        <v>M</v>
      </c>
      <c r="F115" s="114">
        <f t="shared" si="9"/>
        <v>6</v>
      </c>
    </row>
    <row r="116" spans="1:6" x14ac:dyDescent="0.25">
      <c r="A116" s="169" t="s">
        <v>399</v>
      </c>
      <c r="B116" s="89" t="str">
        <f t="shared" si="5"/>
        <v>SINUS &amp; MASTOID PROCEDURES W/O CC/MCC</v>
      </c>
      <c r="C116" s="90">
        <f t="shared" si="6"/>
        <v>1.8</v>
      </c>
      <c r="D116" s="91">
        <f t="shared" si="7"/>
        <v>1.6805000000000001</v>
      </c>
      <c r="E116" s="92" t="str">
        <f t="shared" si="8"/>
        <v>M</v>
      </c>
      <c r="F116" s="114">
        <f t="shared" si="9"/>
        <v>0</v>
      </c>
    </row>
    <row r="117" spans="1:6" x14ac:dyDescent="0.25">
      <c r="A117" s="169" t="s">
        <v>400</v>
      </c>
      <c r="B117" s="89" t="str">
        <f t="shared" si="5"/>
        <v>MOUTH PROCEDURES W CC/MCC</v>
      </c>
      <c r="C117" s="90">
        <f t="shared" si="6"/>
        <v>3</v>
      </c>
      <c r="D117" s="91">
        <f t="shared" si="7"/>
        <v>1.1751</v>
      </c>
      <c r="E117" s="92" t="str">
        <f t="shared" si="8"/>
        <v>A</v>
      </c>
      <c r="F117" s="114">
        <f t="shared" si="9"/>
        <v>15</v>
      </c>
    </row>
    <row r="118" spans="1:6" x14ac:dyDescent="0.25">
      <c r="A118" s="170" t="s">
        <v>401</v>
      </c>
      <c r="B118" s="93" t="str">
        <f t="shared" si="5"/>
        <v>MOUTH PROCEDURES W/O CC/MCC</v>
      </c>
      <c r="C118" s="94">
        <f t="shared" si="6"/>
        <v>1.6</v>
      </c>
      <c r="D118" s="95">
        <f t="shared" si="7"/>
        <v>0.68640000000000001</v>
      </c>
      <c r="E118" s="96" t="str">
        <f t="shared" si="8"/>
        <v>A</v>
      </c>
      <c r="F118" s="115">
        <f t="shared" si="9"/>
        <v>13</v>
      </c>
    </row>
    <row r="119" spans="1:6" x14ac:dyDescent="0.25">
      <c r="A119" s="169" t="s">
        <v>402</v>
      </c>
      <c r="B119" s="89" t="str">
        <f t="shared" si="5"/>
        <v>SALIVARY GLAND PROCEDURES</v>
      </c>
      <c r="C119" s="90">
        <f t="shared" si="6"/>
        <v>2.2999999999999998</v>
      </c>
      <c r="D119" s="91">
        <f t="shared" si="7"/>
        <v>2.0968</v>
      </c>
      <c r="E119" s="92" t="str">
        <f t="shared" si="8"/>
        <v>A</v>
      </c>
      <c r="F119" s="114">
        <f t="shared" si="9"/>
        <v>12</v>
      </c>
    </row>
    <row r="120" spans="1:6" x14ac:dyDescent="0.25">
      <c r="A120" s="169" t="s">
        <v>405</v>
      </c>
      <c r="B120" s="89" t="str">
        <f t="shared" si="5"/>
        <v>EAR, NOSE, MOUTH &amp; THROAT MALIGNANCY W MCC</v>
      </c>
      <c r="C120" s="90">
        <f t="shared" si="6"/>
        <v>5.3</v>
      </c>
      <c r="D120" s="91">
        <f t="shared" si="7"/>
        <v>2.7549999999999999</v>
      </c>
      <c r="E120" s="92" t="str">
        <f t="shared" si="8"/>
        <v>M</v>
      </c>
      <c r="F120" s="114">
        <f t="shared" si="9"/>
        <v>6</v>
      </c>
    </row>
    <row r="121" spans="1:6" x14ac:dyDescent="0.25">
      <c r="A121" s="169" t="s">
        <v>406</v>
      </c>
      <c r="B121" s="89" t="str">
        <f t="shared" si="5"/>
        <v>EAR, NOSE, MOUTH &amp; THROAT MALIGNANCY W CC</v>
      </c>
      <c r="C121" s="90">
        <f t="shared" si="6"/>
        <v>3.7</v>
      </c>
      <c r="D121" s="91">
        <f t="shared" si="7"/>
        <v>1.7914000000000001</v>
      </c>
      <c r="E121" s="92" t="str">
        <f t="shared" si="8"/>
        <v>M</v>
      </c>
      <c r="F121" s="114">
        <f t="shared" si="9"/>
        <v>8</v>
      </c>
    </row>
    <row r="122" spans="1:6" x14ac:dyDescent="0.25">
      <c r="A122" s="169" t="s">
        <v>407</v>
      </c>
      <c r="B122" s="89" t="str">
        <f t="shared" si="5"/>
        <v>EAR, NOSE, MOUTH &amp; THROAT MALIGNANCY W/O CC/MCC</v>
      </c>
      <c r="C122" s="90">
        <f t="shared" si="6"/>
        <v>2.1</v>
      </c>
      <c r="D122" s="91">
        <f t="shared" si="7"/>
        <v>1.0368999999999999</v>
      </c>
      <c r="E122" s="92" t="str">
        <f t="shared" si="8"/>
        <v>M</v>
      </c>
      <c r="F122" s="114">
        <f t="shared" si="9"/>
        <v>2</v>
      </c>
    </row>
    <row r="123" spans="1:6" x14ac:dyDescent="0.25">
      <c r="A123" s="170" t="s">
        <v>408</v>
      </c>
      <c r="B123" s="93" t="str">
        <f t="shared" si="5"/>
        <v>DYSEQUILIBRIUM</v>
      </c>
      <c r="C123" s="94">
        <f t="shared" si="6"/>
        <v>2</v>
      </c>
      <c r="D123" s="95">
        <f t="shared" si="7"/>
        <v>0.79400000000000004</v>
      </c>
      <c r="E123" s="96" t="str">
        <f t="shared" si="8"/>
        <v>A</v>
      </c>
      <c r="F123" s="115">
        <f t="shared" si="9"/>
        <v>31</v>
      </c>
    </row>
    <row r="124" spans="1:6" x14ac:dyDescent="0.25">
      <c r="A124" s="169" t="s">
        <v>409</v>
      </c>
      <c r="B124" s="89" t="str">
        <f t="shared" si="5"/>
        <v>EPISTAXIS W MCC</v>
      </c>
      <c r="C124" s="90">
        <f t="shared" si="6"/>
        <v>3.5</v>
      </c>
      <c r="D124" s="91">
        <f t="shared" si="7"/>
        <v>1.9017999999999999</v>
      </c>
      <c r="E124" s="92" t="str">
        <f t="shared" si="8"/>
        <v>M</v>
      </c>
      <c r="F124" s="114">
        <f t="shared" si="9"/>
        <v>1</v>
      </c>
    </row>
    <row r="125" spans="1:6" x14ac:dyDescent="0.25">
      <c r="A125" s="169" t="s">
        <v>410</v>
      </c>
      <c r="B125" s="89" t="str">
        <f t="shared" si="5"/>
        <v>EPISTAXIS W/O MCC</v>
      </c>
      <c r="C125" s="90">
        <f t="shared" si="6"/>
        <v>2.2000000000000002</v>
      </c>
      <c r="D125" s="91">
        <f t="shared" si="7"/>
        <v>1.0083</v>
      </c>
      <c r="E125" s="92" t="str">
        <f t="shared" si="8"/>
        <v>M</v>
      </c>
      <c r="F125" s="114">
        <f t="shared" si="9"/>
        <v>6</v>
      </c>
    </row>
    <row r="126" spans="1:6" x14ac:dyDescent="0.25">
      <c r="A126" s="169" t="s">
        <v>411</v>
      </c>
      <c r="B126" s="89" t="str">
        <f t="shared" si="5"/>
        <v>OTITIS MEDIA &amp; URI W MCC</v>
      </c>
      <c r="C126" s="90">
        <f t="shared" si="6"/>
        <v>2</v>
      </c>
      <c r="D126" s="91">
        <f t="shared" si="7"/>
        <v>0.69350000000000001</v>
      </c>
      <c r="E126" s="92" t="str">
        <f t="shared" si="8"/>
        <v>A</v>
      </c>
      <c r="F126" s="114">
        <f t="shared" si="9"/>
        <v>20</v>
      </c>
    </row>
    <row r="127" spans="1:6" x14ac:dyDescent="0.25">
      <c r="A127" s="169" t="s">
        <v>412</v>
      </c>
      <c r="B127" s="89" t="str">
        <f t="shared" si="5"/>
        <v>OTITIS MEDIA &amp; URI W/O MCC</v>
      </c>
      <c r="C127" s="90">
        <f t="shared" si="6"/>
        <v>1.8</v>
      </c>
      <c r="D127" s="91">
        <f t="shared" si="7"/>
        <v>0.51870000000000005</v>
      </c>
      <c r="E127" s="92" t="str">
        <f t="shared" si="8"/>
        <v>A</v>
      </c>
      <c r="F127" s="114">
        <f t="shared" si="9"/>
        <v>210</v>
      </c>
    </row>
    <row r="128" spans="1:6" x14ac:dyDescent="0.25">
      <c r="A128" s="170" t="s">
        <v>413</v>
      </c>
      <c r="B128" s="93" t="str">
        <f t="shared" si="5"/>
        <v>OTHER EAR, NOSE, MOUTH &amp; THROAT DIAGNOSES W MCC</v>
      </c>
      <c r="C128" s="94">
        <f t="shared" si="6"/>
        <v>4</v>
      </c>
      <c r="D128" s="95">
        <f t="shared" si="7"/>
        <v>2.0720999999999998</v>
      </c>
      <c r="E128" s="96" t="str">
        <f t="shared" si="8"/>
        <v>M</v>
      </c>
      <c r="F128" s="115">
        <f t="shared" si="9"/>
        <v>8</v>
      </c>
    </row>
    <row r="129" spans="1:6" x14ac:dyDescent="0.25">
      <c r="A129" s="169" t="s">
        <v>414</v>
      </c>
      <c r="B129" s="89" t="str">
        <f t="shared" si="5"/>
        <v>OTHER EAR, NOSE, MOUTH &amp; THROAT DIAGNOSES W CC</v>
      </c>
      <c r="C129" s="90">
        <f t="shared" si="6"/>
        <v>2.2999999999999998</v>
      </c>
      <c r="D129" s="91">
        <f t="shared" si="7"/>
        <v>0.43690000000000001</v>
      </c>
      <c r="E129" s="92" t="str">
        <f t="shared" si="8"/>
        <v>AO</v>
      </c>
      <c r="F129" s="114">
        <f t="shared" si="9"/>
        <v>38</v>
      </c>
    </row>
    <row r="130" spans="1:6" x14ac:dyDescent="0.25">
      <c r="A130" s="169" t="s">
        <v>415</v>
      </c>
      <c r="B130" s="89" t="str">
        <f t="shared" si="5"/>
        <v>OTHER EAR, NOSE, MOUTH &amp; THROAT DIAGNOSES W/O CC/MCC</v>
      </c>
      <c r="C130" s="90">
        <f t="shared" si="6"/>
        <v>1.9</v>
      </c>
      <c r="D130" s="91">
        <f t="shared" si="7"/>
        <v>0.3095</v>
      </c>
      <c r="E130" s="92" t="str">
        <f t="shared" si="8"/>
        <v>AO</v>
      </c>
      <c r="F130" s="114">
        <f t="shared" si="9"/>
        <v>37</v>
      </c>
    </row>
    <row r="131" spans="1:6" x14ac:dyDescent="0.25">
      <c r="A131" s="169" t="s">
        <v>416</v>
      </c>
      <c r="B131" s="89" t="str">
        <f t="shared" si="5"/>
        <v>DENTAL &amp; ORAL DISEASES W MCC</v>
      </c>
      <c r="C131" s="90">
        <f t="shared" si="6"/>
        <v>3</v>
      </c>
      <c r="D131" s="91">
        <f t="shared" si="7"/>
        <v>1.3445</v>
      </c>
      <c r="E131" s="92" t="str">
        <f t="shared" si="8"/>
        <v>A</v>
      </c>
      <c r="F131" s="114">
        <f t="shared" si="9"/>
        <v>20</v>
      </c>
    </row>
    <row r="132" spans="1:6" x14ac:dyDescent="0.25">
      <c r="A132" s="169" t="s">
        <v>417</v>
      </c>
      <c r="B132" s="89" t="str">
        <f t="shared" si="5"/>
        <v>DENTAL &amp; ORAL DISEASES W CC</v>
      </c>
      <c r="C132" s="90">
        <f t="shared" si="6"/>
        <v>2.5</v>
      </c>
      <c r="D132" s="91">
        <f t="shared" si="7"/>
        <v>1.0179</v>
      </c>
      <c r="E132" s="92" t="str">
        <f t="shared" si="8"/>
        <v>A</v>
      </c>
      <c r="F132" s="114">
        <f t="shared" si="9"/>
        <v>51</v>
      </c>
    </row>
    <row r="133" spans="1:6" x14ac:dyDescent="0.25">
      <c r="A133" s="170" t="s">
        <v>418</v>
      </c>
      <c r="B133" s="93" t="str">
        <f t="shared" si="5"/>
        <v>DENTAL &amp; ORAL DISEASES W/O CC/MCC</v>
      </c>
      <c r="C133" s="94">
        <f t="shared" si="6"/>
        <v>2.2000000000000002</v>
      </c>
      <c r="D133" s="95">
        <f t="shared" si="7"/>
        <v>0.72670000000000001</v>
      </c>
      <c r="E133" s="96" t="str">
        <f t="shared" si="8"/>
        <v>A</v>
      </c>
      <c r="F133" s="115">
        <f t="shared" si="9"/>
        <v>34</v>
      </c>
    </row>
    <row r="134" spans="1:6" x14ac:dyDescent="0.25">
      <c r="A134" s="169" t="s">
        <v>419</v>
      </c>
      <c r="B134" s="89" t="str">
        <f t="shared" si="5"/>
        <v>MAJOR CHEST PROCEDURES W MCC</v>
      </c>
      <c r="C134" s="90">
        <f t="shared" si="6"/>
        <v>9.6</v>
      </c>
      <c r="D134" s="91">
        <f t="shared" si="7"/>
        <v>4.4012000000000002</v>
      </c>
      <c r="E134" s="92" t="str">
        <f t="shared" si="8"/>
        <v>A</v>
      </c>
      <c r="F134" s="114">
        <f t="shared" si="9"/>
        <v>105</v>
      </c>
    </row>
    <row r="135" spans="1:6" x14ac:dyDescent="0.25">
      <c r="A135" s="169" t="s">
        <v>420</v>
      </c>
      <c r="B135" s="89" t="str">
        <f t="shared" si="5"/>
        <v>MAJOR CHEST PROCEDURES W CC</v>
      </c>
      <c r="C135" s="90">
        <f t="shared" si="6"/>
        <v>5.9</v>
      </c>
      <c r="D135" s="91">
        <f t="shared" si="7"/>
        <v>3.3462999999999998</v>
      </c>
      <c r="E135" s="92" t="str">
        <f t="shared" si="8"/>
        <v>A</v>
      </c>
      <c r="F135" s="114">
        <f t="shared" si="9"/>
        <v>107</v>
      </c>
    </row>
    <row r="136" spans="1:6" x14ac:dyDescent="0.25">
      <c r="A136" s="169" t="s">
        <v>421</v>
      </c>
      <c r="B136" s="89" t="str">
        <f t="shared" si="5"/>
        <v>MAJOR CHEST PROCEDURES W/O CC/MCC</v>
      </c>
      <c r="C136" s="90">
        <f t="shared" si="6"/>
        <v>3.9</v>
      </c>
      <c r="D136" s="91">
        <f t="shared" si="7"/>
        <v>2.4211</v>
      </c>
      <c r="E136" s="92" t="str">
        <f t="shared" si="8"/>
        <v>A</v>
      </c>
      <c r="F136" s="114">
        <f t="shared" si="9"/>
        <v>68</v>
      </c>
    </row>
    <row r="137" spans="1:6" x14ac:dyDescent="0.25">
      <c r="A137" s="169" t="s">
        <v>422</v>
      </c>
      <c r="B137" s="89" t="str">
        <f t="shared" ref="B137:B200" si="10">VLOOKUP($A137, DRG_Tab, 2, FALSE)</f>
        <v>OTHER RESP SYSTEM O.R. PROCEDURES W MCC</v>
      </c>
      <c r="C137" s="90">
        <f t="shared" ref="C137:C200" si="11">ROUND(VLOOKUP($A137, DRG_Tab, 14, FALSE), 1)</f>
        <v>7.7</v>
      </c>
      <c r="D137" s="91">
        <f t="shared" ref="D137:D200" si="12">VLOOKUP($A137, DRG_Tab, 22, FALSE)</f>
        <v>3.3574000000000002</v>
      </c>
      <c r="E137" s="92" t="str">
        <f t="shared" ref="E137:E200" si="13">VLOOKUP(A137, DRG_Tab, 18, FALSE)</f>
        <v>A</v>
      </c>
      <c r="F137" s="114">
        <f t="shared" ref="F137:F200" si="14">VLOOKUP($A137, DRG_Tab, 9, FALSE)</f>
        <v>117</v>
      </c>
    </row>
    <row r="138" spans="1:6" x14ac:dyDescent="0.25">
      <c r="A138" s="170" t="s">
        <v>423</v>
      </c>
      <c r="B138" s="93" t="str">
        <f t="shared" si="10"/>
        <v>OTHER RESP SYSTEM O.R. PROCEDURES W CC</v>
      </c>
      <c r="C138" s="94">
        <f t="shared" si="11"/>
        <v>4.9000000000000004</v>
      </c>
      <c r="D138" s="95">
        <f t="shared" si="12"/>
        <v>2.4664000000000001</v>
      </c>
      <c r="E138" s="96" t="str">
        <f t="shared" si="13"/>
        <v>A</v>
      </c>
      <c r="F138" s="115">
        <f t="shared" si="14"/>
        <v>79</v>
      </c>
    </row>
    <row r="139" spans="1:6" x14ac:dyDescent="0.25">
      <c r="A139" s="169" t="s">
        <v>424</v>
      </c>
      <c r="B139" s="89" t="str">
        <f t="shared" si="10"/>
        <v>OTHER RESP SYSTEM O.R. PROCEDURES W/O CC/MCC</v>
      </c>
      <c r="C139" s="90">
        <f t="shared" si="11"/>
        <v>3.1</v>
      </c>
      <c r="D139" s="91">
        <f t="shared" si="12"/>
        <v>1.6355</v>
      </c>
      <c r="E139" s="92" t="str">
        <f t="shared" si="13"/>
        <v>A</v>
      </c>
      <c r="F139" s="114">
        <f t="shared" si="14"/>
        <v>36</v>
      </c>
    </row>
    <row r="140" spans="1:6" x14ac:dyDescent="0.25">
      <c r="A140" s="169" t="s">
        <v>425</v>
      </c>
      <c r="B140" s="89" t="str">
        <f t="shared" si="10"/>
        <v>PULMONARY EMBOLISM W MCC</v>
      </c>
      <c r="C140" s="90">
        <f t="shared" si="11"/>
        <v>4.0999999999999996</v>
      </c>
      <c r="D140" s="91">
        <f t="shared" si="12"/>
        <v>1.7115</v>
      </c>
      <c r="E140" s="92" t="str">
        <f t="shared" si="13"/>
        <v>A</v>
      </c>
      <c r="F140" s="114">
        <f t="shared" si="14"/>
        <v>139</v>
      </c>
    </row>
    <row r="141" spans="1:6" x14ac:dyDescent="0.25">
      <c r="A141" s="169" t="s">
        <v>426</v>
      </c>
      <c r="B141" s="89" t="str">
        <f t="shared" si="10"/>
        <v>PULMONARY EMBOLISM W/O MCC</v>
      </c>
      <c r="C141" s="90">
        <f t="shared" si="11"/>
        <v>2.6</v>
      </c>
      <c r="D141" s="91">
        <f t="shared" si="12"/>
        <v>1.1187</v>
      </c>
      <c r="E141" s="92" t="str">
        <f t="shared" si="13"/>
        <v>A</v>
      </c>
      <c r="F141" s="114">
        <f t="shared" si="14"/>
        <v>284</v>
      </c>
    </row>
    <row r="142" spans="1:6" x14ac:dyDescent="0.25">
      <c r="A142" s="169" t="s">
        <v>427</v>
      </c>
      <c r="B142" s="89" t="str">
        <f t="shared" si="10"/>
        <v>RESPIRATORY INFECTIONS &amp; INFLAMMATIONS W MCC</v>
      </c>
      <c r="C142" s="90">
        <f t="shared" si="11"/>
        <v>6.1</v>
      </c>
      <c r="D142" s="91">
        <f t="shared" si="12"/>
        <v>2.1802000000000001</v>
      </c>
      <c r="E142" s="92" t="str">
        <f t="shared" si="13"/>
        <v>A</v>
      </c>
      <c r="F142" s="114">
        <f t="shared" si="14"/>
        <v>203</v>
      </c>
    </row>
    <row r="143" spans="1:6" x14ac:dyDescent="0.25">
      <c r="A143" s="170" t="s">
        <v>428</v>
      </c>
      <c r="B143" s="93" t="str">
        <f t="shared" si="10"/>
        <v>RESPIRATORY INFECTIONS &amp; INFLAMMATIONS W CC</v>
      </c>
      <c r="C143" s="94">
        <f t="shared" si="11"/>
        <v>4.2</v>
      </c>
      <c r="D143" s="95">
        <f t="shared" si="12"/>
        <v>1.4421999999999999</v>
      </c>
      <c r="E143" s="96" t="str">
        <f t="shared" si="13"/>
        <v>A</v>
      </c>
      <c r="F143" s="115">
        <f t="shared" si="14"/>
        <v>140</v>
      </c>
    </row>
    <row r="144" spans="1:6" x14ac:dyDescent="0.25">
      <c r="A144" s="169" t="s">
        <v>429</v>
      </c>
      <c r="B144" s="89" t="str">
        <f t="shared" si="10"/>
        <v>RESPIRATORY INFECTIONS &amp; INFLAMMATIONS W/O CC/MCC</v>
      </c>
      <c r="C144" s="90">
        <f t="shared" si="11"/>
        <v>3.3</v>
      </c>
      <c r="D144" s="91">
        <f t="shared" si="12"/>
        <v>1.1983999999999999</v>
      </c>
      <c r="E144" s="92" t="str">
        <f t="shared" si="13"/>
        <v>A</v>
      </c>
      <c r="F144" s="114">
        <f t="shared" si="14"/>
        <v>39</v>
      </c>
    </row>
    <row r="145" spans="1:6" x14ac:dyDescent="0.25">
      <c r="A145" s="169" t="s">
        <v>430</v>
      </c>
      <c r="B145" s="89" t="str">
        <f t="shared" si="10"/>
        <v>RESPIRATORY NEOPLASMS W MCC</v>
      </c>
      <c r="C145" s="90">
        <f t="shared" si="11"/>
        <v>4.5999999999999996</v>
      </c>
      <c r="D145" s="91">
        <f t="shared" si="12"/>
        <v>1.9869000000000001</v>
      </c>
      <c r="E145" s="92" t="str">
        <f t="shared" si="13"/>
        <v>A</v>
      </c>
      <c r="F145" s="114">
        <f t="shared" si="14"/>
        <v>67</v>
      </c>
    </row>
    <row r="146" spans="1:6" x14ac:dyDescent="0.25">
      <c r="A146" s="169" t="s">
        <v>431</v>
      </c>
      <c r="B146" s="89" t="str">
        <f t="shared" si="10"/>
        <v>RESPIRATORY NEOPLASMS W CC</v>
      </c>
      <c r="C146" s="90">
        <f t="shared" si="11"/>
        <v>3.1</v>
      </c>
      <c r="D146" s="91">
        <f t="shared" si="12"/>
        <v>1.2286999999999999</v>
      </c>
      <c r="E146" s="92" t="str">
        <f t="shared" si="13"/>
        <v>A</v>
      </c>
      <c r="F146" s="114">
        <f t="shared" si="14"/>
        <v>57</v>
      </c>
    </row>
    <row r="147" spans="1:6" x14ac:dyDescent="0.25">
      <c r="A147" s="169" t="s">
        <v>432</v>
      </c>
      <c r="B147" s="89" t="str">
        <f t="shared" si="10"/>
        <v>RESPIRATORY NEOPLASMS W/O CC/MCC</v>
      </c>
      <c r="C147" s="90">
        <f t="shared" si="11"/>
        <v>2.2000000000000002</v>
      </c>
      <c r="D147" s="91">
        <f t="shared" si="12"/>
        <v>1.139</v>
      </c>
      <c r="E147" s="92" t="str">
        <f t="shared" si="13"/>
        <v>M</v>
      </c>
      <c r="F147" s="114">
        <f t="shared" si="14"/>
        <v>8</v>
      </c>
    </row>
    <row r="148" spans="1:6" x14ac:dyDescent="0.25">
      <c r="A148" s="170" t="s">
        <v>433</v>
      </c>
      <c r="B148" s="93" t="str">
        <f t="shared" si="10"/>
        <v>MAJOR CHEST TRAUMA W MCC</v>
      </c>
      <c r="C148" s="94">
        <f t="shared" si="11"/>
        <v>4.5999999999999996</v>
      </c>
      <c r="D148" s="95">
        <f t="shared" si="12"/>
        <v>1.6898</v>
      </c>
      <c r="E148" s="96" t="str">
        <f t="shared" si="13"/>
        <v>A</v>
      </c>
      <c r="F148" s="115">
        <f t="shared" si="14"/>
        <v>14</v>
      </c>
    </row>
    <row r="149" spans="1:6" x14ac:dyDescent="0.25">
      <c r="A149" s="169" t="s">
        <v>434</v>
      </c>
      <c r="B149" s="89" t="str">
        <f t="shared" si="10"/>
        <v>MAJOR CHEST TRAUMA W CC</v>
      </c>
      <c r="C149" s="90">
        <f t="shared" si="11"/>
        <v>3</v>
      </c>
      <c r="D149" s="91">
        <f t="shared" si="12"/>
        <v>1.2343</v>
      </c>
      <c r="E149" s="92" t="str">
        <f t="shared" si="13"/>
        <v>A</v>
      </c>
      <c r="F149" s="114">
        <f t="shared" si="14"/>
        <v>31</v>
      </c>
    </row>
    <row r="150" spans="1:6" x14ac:dyDescent="0.25">
      <c r="A150" s="169" t="s">
        <v>435</v>
      </c>
      <c r="B150" s="89" t="str">
        <f t="shared" si="10"/>
        <v>MAJOR CHEST TRAUMA W/O CC/MCC</v>
      </c>
      <c r="C150" s="90">
        <f t="shared" si="11"/>
        <v>2.4</v>
      </c>
      <c r="D150" s="91">
        <f t="shared" si="12"/>
        <v>1.0490999999999999</v>
      </c>
      <c r="E150" s="92" t="str">
        <f t="shared" si="13"/>
        <v>M</v>
      </c>
      <c r="F150" s="114">
        <f t="shared" si="14"/>
        <v>4</v>
      </c>
    </row>
    <row r="151" spans="1:6" x14ac:dyDescent="0.25">
      <c r="A151" s="169" t="s">
        <v>436</v>
      </c>
      <c r="B151" s="89" t="str">
        <f t="shared" si="10"/>
        <v>PLEURAL EFFUSION W MCC</v>
      </c>
      <c r="C151" s="90">
        <f t="shared" si="11"/>
        <v>5</v>
      </c>
      <c r="D151" s="91">
        <f t="shared" si="12"/>
        <v>1.5431999999999999</v>
      </c>
      <c r="E151" s="92" t="str">
        <f t="shared" si="13"/>
        <v>A</v>
      </c>
      <c r="F151" s="114">
        <f t="shared" si="14"/>
        <v>30</v>
      </c>
    </row>
    <row r="152" spans="1:6" x14ac:dyDescent="0.25">
      <c r="A152" s="169" t="s">
        <v>437</v>
      </c>
      <c r="B152" s="89" t="str">
        <f t="shared" si="10"/>
        <v>PLEURAL EFFUSION W CC</v>
      </c>
      <c r="C152" s="90">
        <f t="shared" si="11"/>
        <v>2.8</v>
      </c>
      <c r="D152" s="91">
        <f t="shared" si="12"/>
        <v>1.1218999999999999</v>
      </c>
      <c r="E152" s="92" t="str">
        <f t="shared" si="13"/>
        <v>A</v>
      </c>
      <c r="F152" s="114">
        <f t="shared" si="14"/>
        <v>42</v>
      </c>
    </row>
    <row r="153" spans="1:6" x14ac:dyDescent="0.25">
      <c r="A153" s="170" t="s">
        <v>438</v>
      </c>
      <c r="B153" s="93" t="str">
        <f t="shared" si="10"/>
        <v>PLEURAL EFFUSION W/O CC/MCC</v>
      </c>
      <c r="C153" s="94">
        <f t="shared" si="11"/>
        <v>1.9</v>
      </c>
      <c r="D153" s="95">
        <f t="shared" si="12"/>
        <v>0.64139999999999997</v>
      </c>
      <c r="E153" s="96" t="str">
        <f t="shared" si="13"/>
        <v>A</v>
      </c>
      <c r="F153" s="115">
        <f t="shared" si="14"/>
        <v>11</v>
      </c>
    </row>
    <row r="154" spans="1:6" x14ac:dyDescent="0.25">
      <c r="A154" s="169" t="s">
        <v>439</v>
      </c>
      <c r="B154" s="89" t="str">
        <f t="shared" si="10"/>
        <v>PULMONARY EDEMA &amp; RESPIRATORY FAILURE</v>
      </c>
      <c r="C154" s="90">
        <f t="shared" si="11"/>
        <v>3.7</v>
      </c>
      <c r="D154" s="91">
        <f t="shared" si="12"/>
        <v>1.3305</v>
      </c>
      <c r="E154" s="92" t="str">
        <f t="shared" si="13"/>
        <v>A</v>
      </c>
      <c r="F154" s="114">
        <f t="shared" si="14"/>
        <v>1143</v>
      </c>
    </row>
    <row r="155" spans="1:6" x14ac:dyDescent="0.25">
      <c r="A155" s="169" t="s">
        <v>440</v>
      </c>
      <c r="B155" s="89" t="str">
        <f t="shared" si="10"/>
        <v>CHRONIC OBSTRUCTIVE PULMONARY DISEASE W MCC</v>
      </c>
      <c r="C155" s="90">
        <f t="shared" si="11"/>
        <v>3.6</v>
      </c>
      <c r="D155" s="91">
        <f t="shared" si="12"/>
        <v>1.2768999999999999</v>
      </c>
      <c r="E155" s="92" t="str">
        <f t="shared" si="13"/>
        <v>A</v>
      </c>
      <c r="F155" s="114">
        <f t="shared" si="14"/>
        <v>853</v>
      </c>
    </row>
    <row r="156" spans="1:6" x14ac:dyDescent="0.25">
      <c r="A156" s="169" t="s">
        <v>441</v>
      </c>
      <c r="B156" s="89" t="str">
        <f t="shared" si="10"/>
        <v>CHRONIC OBSTRUCTIVE PULMONARY DISEASE W CC</v>
      </c>
      <c r="C156" s="90">
        <f t="shared" si="11"/>
        <v>2.8</v>
      </c>
      <c r="D156" s="91">
        <f t="shared" si="12"/>
        <v>0.9718</v>
      </c>
      <c r="E156" s="92" t="str">
        <f t="shared" si="13"/>
        <v>A</v>
      </c>
      <c r="F156" s="114">
        <f t="shared" si="14"/>
        <v>592</v>
      </c>
    </row>
    <row r="157" spans="1:6" x14ac:dyDescent="0.25">
      <c r="A157" s="169" t="s">
        <v>442</v>
      </c>
      <c r="B157" s="89" t="str">
        <f t="shared" si="10"/>
        <v>CHRONIC OBSTRUCTIVE PULMONARY DISEASE W/O CC/MCC</v>
      </c>
      <c r="C157" s="90">
        <f t="shared" si="11"/>
        <v>2.4</v>
      </c>
      <c r="D157" s="91">
        <f t="shared" si="12"/>
        <v>0.78380000000000005</v>
      </c>
      <c r="E157" s="92" t="str">
        <f t="shared" si="13"/>
        <v>A</v>
      </c>
      <c r="F157" s="114">
        <f t="shared" si="14"/>
        <v>297</v>
      </c>
    </row>
    <row r="158" spans="1:6" x14ac:dyDescent="0.25">
      <c r="A158" s="170" t="s">
        <v>443</v>
      </c>
      <c r="B158" s="93" t="str">
        <f t="shared" si="10"/>
        <v>SIMPLE PNEUMONIA &amp; PLEURISY W MCC</v>
      </c>
      <c r="C158" s="94">
        <f t="shared" si="11"/>
        <v>4.2</v>
      </c>
      <c r="D158" s="95">
        <f t="shared" si="12"/>
        <v>1.4819</v>
      </c>
      <c r="E158" s="96" t="str">
        <f t="shared" si="13"/>
        <v>A</v>
      </c>
      <c r="F158" s="115">
        <f t="shared" si="14"/>
        <v>513</v>
      </c>
    </row>
    <row r="159" spans="1:6" x14ac:dyDescent="0.25">
      <c r="A159" s="169" t="s">
        <v>444</v>
      </c>
      <c r="B159" s="89" t="str">
        <f t="shared" si="10"/>
        <v>SIMPLE PNEUMONIA &amp; PLEURISY W CC</v>
      </c>
      <c r="C159" s="90">
        <f t="shared" si="11"/>
        <v>2.9</v>
      </c>
      <c r="D159" s="91">
        <f t="shared" si="12"/>
        <v>0.93879999999999997</v>
      </c>
      <c r="E159" s="92" t="str">
        <f t="shared" si="13"/>
        <v>A</v>
      </c>
      <c r="F159" s="114">
        <f t="shared" si="14"/>
        <v>732</v>
      </c>
    </row>
    <row r="160" spans="1:6" x14ac:dyDescent="0.25">
      <c r="A160" s="169" t="s">
        <v>445</v>
      </c>
      <c r="B160" s="89" t="str">
        <f t="shared" si="10"/>
        <v>SIMPLE PNEUMONIA &amp; PLEURISY W/O CC/MCC</v>
      </c>
      <c r="C160" s="90">
        <f t="shared" si="11"/>
        <v>2.1</v>
      </c>
      <c r="D160" s="91">
        <f t="shared" si="12"/>
        <v>0.61140000000000005</v>
      </c>
      <c r="E160" s="92" t="str">
        <f t="shared" si="13"/>
        <v>A</v>
      </c>
      <c r="F160" s="114">
        <f t="shared" si="14"/>
        <v>401</v>
      </c>
    </row>
    <row r="161" spans="1:6" x14ac:dyDescent="0.25">
      <c r="A161" s="169" t="s">
        <v>446</v>
      </c>
      <c r="B161" s="89" t="str">
        <f t="shared" si="10"/>
        <v>INTERSTITIAL LUNG DISEASE W MCC</v>
      </c>
      <c r="C161" s="90">
        <f t="shared" si="11"/>
        <v>3.6</v>
      </c>
      <c r="D161" s="91">
        <f t="shared" si="12"/>
        <v>1.4547000000000001</v>
      </c>
      <c r="E161" s="92" t="str">
        <f t="shared" si="13"/>
        <v>A</v>
      </c>
      <c r="F161" s="114">
        <f t="shared" si="14"/>
        <v>27</v>
      </c>
    </row>
    <row r="162" spans="1:6" x14ac:dyDescent="0.25">
      <c r="A162" s="169" t="s">
        <v>447</v>
      </c>
      <c r="B162" s="89" t="str">
        <f t="shared" si="10"/>
        <v>INTERSTITIAL LUNG DISEASE W CC</v>
      </c>
      <c r="C162" s="90">
        <f t="shared" si="11"/>
        <v>3.4</v>
      </c>
      <c r="D162" s="91">
        <f t="shared" si="12"/>
        <v>1.0602</v>
      </c>
      <c r="E162" s="92" t="str">
        <f t="shared" si="13"/>
        <v>AO</v>
      </c>
      <c r="F162" s="114">
        <f t="shared" si="14"/>
        <v>15</v>
      </c>
    </row>
    <row r="163" spans="1:6" x14ac:dyDescent="0.25">
      <c r="A163" s="170" t="s">
        <v>448</v>
      </c>
      <c r="B163" s="93" t="str">
        <f t="shared" si="10"/>
        <v>INTERSTITIAL LUNG DISEASE W/O CC/MCC</v>
      </c>
      <c r="C163" s="94">
        <f t="shared" si="11"/>
        <v>3.3</v>
      </c>
      <c r="D163" s="95">
        <f t="shared" si="12"/>
        <v>0.75080000000000002</v>
      </c>
      <c r="E163" s="96" t="str">
        <f t="shared" si="13"/>
        <v>AO</v>
      </c>
      <c r="F163" s="115">
        <f t="shared" si="14"/>
        <v>10</v>
      </c>
    </row>
    <row r="164" spans="1:6" x14ac:dyDescent="0.25">
      <c r="A164" s="169" t="s">
        <v>449</v>
      </c>
      <c r="B164" s="89" t="str">
        <f t="shared" si="10"/>
        <v>PNEUMOTHORAX W MCC</v>
      </c>
      <c r="C164" s="90">
        <f t="shared" si="11"/>
        <v>4.4000000000000004</v>
      </c>
      <c r="D164" s="91">
        <f t="shared" si="12"/>
        <v>1.5784</v>
      </c>
      <c r="E164" s="92" t="str">
        <f t="shared" si="13"/>
        <v>A</v>
      </c>
      <c r="F164" s="114">
        <f t="shared" si="14"/>
        <v>33</v>
      </c>
    </row>
    <row r="165" spans="1:6" x14ac:dyDescent="0.25">
      <c r="A165" s="169" t="s">
        <v>450</v>
      </c>
      <c r="B165" s="89" t="str">
        <f t="shared" si="10"/>
        <v>PNEUMOTHORAX W CC</v>
      </c>
      <c r="C165" s="90">
        <f t="shared" si="11"/>
        <v>3.5</v>
      </c>
      <c r="D165" s="91">
        <f t="shared" si="12"/>
        <v>1.3323</v>
      </c>
      <c r="E165" s="92" t="str">
        <f t="shared" si="13"/>
        <v>A</v>
      </c>
      <c r="F165" s="114">
        <f t="shared" si="14"/>
        <v>84</v>
      </c>
    </row>
    <row r="166" spans="1:6" x14ac:dyDescent="0.25">
      <c r="A166" s="169" t="s">
        <v>451</v>
      </c>
      <c r="B166" s="89" t="str">
        <f t="shared" si="10"/>
        <v>PNEUMOTHORAX W/O CC/MCC</v>
      </c>
      <c r="C166" s="90">
        <f t="shared" si="11"/>
        <v>2.8</v>
      </c>
      <c r="D166" s="91">
        <f t="shared" si="12"/>
        <v>0.83879999999999999</v>
      </c>
      <c r="E166" s="92" t="str">
        <f t="shared" si="13"/>
        <v>A</v>
      </c>
      <c r="F166" s="114">
        <f t="shared" si="14"/>
        <v>68</v>
      </c>
    </row>
    <row r="167" spans="1:6" x14ac:dyDescent="0.25">
      <c r="A167" s="169" t="s">
        <v>452</v>
      </c>
      <c r="B167" s="89" t="str">
        <f t="shared" si="10"/>
        <v>BRONCHITIS &amp; ASTHMA W CC/MCC</v>
      </c>
      <c r="C167" s="90">
        <f t="shared" si="11"/>
        <v>2.8</v>
      </c>
      <c r="D167" s="91">
        <f t="shared" si="12"/>
        <v>0.88639999999999997</v>
      </c>
      <c r="E167" s="92" t="str">
        <f t="shared" si="13"/>
        <v>A</v>
      </c>
      <c r="F167" s="114">
        <f t="shared" si="14"/>
        <v>463</v>
      </c>
    </row>
    <row r="168" spans="1:6" x14ac:dyDescent="0.25">
      <c r="A168" s="170" t="s">
        <v>453</v>
      </c>
      <c r="B168" s="93" t="str">
        <f t="shared" si="10"/>
        <v>BRONCHITIS &amp; ASTHMA W/O CC/MCC</v>
      </c>
      <c r="C168" s="94">
        <f t="shared" si="11"/>
        <v>2.1</v>
      </c>
      <c r="D168" s="95">
        <f t="shared" si="12"/>
        <v>0.50949999999999995</v>
      </c>
      <c r="E168" s="96" t="str">
        <f t="shared" si="13"/>
        <v>A</v>
      </c>
      <c r="F168" s="115">
        <f t="shared" si="14"/>
        <v>500</v>
      </c>
    </row>
    <row r="169" spans="1:6" x14ac:dyDescent="0.25">
      <c r="A169" s="169" t="s">
        <v>454</v>
      </c>
      <c r="B169" s="89" t="str">
        <f t="shared" si="10"/>
        <v>RESPIRATORY SIGNS &amp; SYMPTOMS</v>
      </c>
      <c r="C169" s="90">
        <f t="shared" si="11"/>
        <v>2.1</v>
      </c>
      <c r="D169" s="91">
        <f t="shared" si="12"/>
        <v>0.81399999999999995</v>
      </c>
      <c r="E169" s="92" t="str">
        <f t="shared" si="13"/>
        <v>A</v>
      </c>
      <c r="F169" s="114">
        <f t="shared" si="14"/>
        <v>70</v>
      </c>
    </row>
    <row r="170" spans="1:6" x14ac:dyDescent="0.25">
      <c r="A170" s="169" t="s">
        <v>455</v>
      </c>
      <c r="B170" s="89" t="str">
        <f t="shared" si="10"/>
        <v>OTHER RESPIRATORY SYSTEM DIAGNOSES W MCC</v>
      </c>
      <c r="C170" s="90">
        <f t="shared" si="11"/>
        <v>3.5</v>
      </c>
      <c r="D170" s="91">
        <f t="shared" si="12"/>
        <v>1.0605</v>
      </c>
      <c r="E170" s="92" t="str">
        <f t="shared" si="13"/>
        <v>AO</v>
      </c>
      <c r="F170" s="114">
        <f t="shared" si="14"/>
        <v>41</v>
      </c>
    </row>
    <row r="171" spans="1:6" x14ac:dyDescent="0.25">
      <c r="A171" s="169" t="s">
        <v>456</v>
      </c>
      <c r="B171" s="89" t="str">
        <f t="shared" si="10"/>
        <v>OTHER RESPIRATORY SYSTEM DIAGNOSES W/O MCC</v>
      </c>
      <c r="C171" s="90">
        <f t="shared" si="11"/>
        <v>2.2000000000000002</v>
      </c>
      <c r="D171" s="91">
        <f t="shared" si="12"/>
        <v>0.63919999999999999</v>
      </c>
      <c r="E171" s="92" t="str">
        <f t="shared" si="13"/>
        <v>AO</v>
      </c>
      <c r="F171" s="114">
        <f t="shared" si="14"/>
        <v>45</v>
      </c>
    </row>
    <row r="172" spans="1:6" x14ac:dyDescent="0.25">
      <c r="A172" s="169" t="s">
        <v>457</v>
      </c>
      <c r="B172" s="89" t="str">
        <f t="shared" si="10"/>
        <v>RESPIRATORY SYSTEM DIAGNOSIS W VENTILATOR SUPPORT &gt;96 HOURS OR PERIPHERAL EXTRACORPOREAL MEMBRANE OXYGENATION (ECMO)</v>
      </c>
      <c r="C172" s="90">
        <f t="shared" si="11"/>
        <v>13.4</v>
      </c>
      <c r="D172" s="91">
        <f t="shared" si="12"/>
        <v>6.6425000000000001</v>
      </c>
      <c r="E172" s="92" t="str">
        <f t="shared" si="13"/>
        <v>A</v>
      </c>
      <c r="F172" s="114">
        <f t="shared" si="14"/>
        <v>179</v>
      </c>
    </row>
    <row r="173" spans="1:6" x14ac:dyDescent="0.25">
      <c r="A173" s="170" t="s">
        <v>458</v>
      </c>
      <c r="B173" s="93" t="str">
        <f t="shared" si="10"/>
        <v>RESPIRATORY SYSTEM DIAGNOSIS W VENTILATOR SUPPORT &lt;=96 HOURS</v>
      </c>
      <c r="C173" s="94">
        <f t="shared" si="11"/>
        <v>4.7</v>
      </c>
      <c r="D173" s="95">
        <f t="shared" si="12"/>
        <v>2.4771999999999998</v>
      </c>
      <c r="E173" s="96" t="str">
        <f t="shared" si="13"/>
        <v>A</v>
      </c>
      <c r="F173" s="115">
        <f t="shared" si="14"/>
        <v>431</v>
      </c>
    </row>
    <row r="174" spans="1:6" x14ac:dyDescent="0.25">
      <c r="A174" s="169" t="s">
        <v>459</v>
      </c>
      <c r="B174" s="89" t="str">
        <f t="shared" si="10"/>
        <v>OTHER HEART ASSIST SYSTEM IMPLANT</v>
      </c>
      <c r="C174" s="90">
        <f t="shared" si="11"/>
        <v>4.2</v>
      </c>
      <c r="D174" s="91">
        <f t="shared" si="12"/>
        <v>7.9615999999999998</v>
      </c>
      <c r="E174" s="92" t="str">
        <f t="shared" si="13"/>
        <v>A</v>
      </c>
      <c r="F174" s="114">
        <f t="shared" si="14"/>
        <v>11</v>
      </c>
    </row>
    <row r="175" spans="1:6" x14ac:dyDescent="0.25">
      <c r="A175" s="169" t="s">
        <v>460</v>
      </c>
      <c r="B175" s="89" t="str">
        <f t="shared" si="10"/>
        <v>CARDIAC VALVE &amp; OTH MAJ CARDIOTHORACIC PROC W CARD CATH W MCC</v>
      </c>
      <c r="C175" s="90">
        <f t="shared" si="11"/>
        <v>12.9</v>
      </c>
      <c r="D175" s="91">
        <f t="shared" si="12"/>
        <v>9.8112999999999992</v>
      </c>
      <c r="E175" s="92" t="str">
        <f t="shared" si="13"/>
        <v>A</v>
      </c>
      <c r="F175" s="114">
        <f t="shared" si="14"/>
        <v>24</v>
      </c>
    </row>
    <row r="176" spans="1:6" x14ac:dyDescent="0.25">
      <c r="A176" s="169" t="s">
        <v>461</v>
      </c>
      <c r="B176" s="89" t="str">
        <f t="shared" si="10"/>
        <v>CARDIAC VALVE &amp; OTH MAJ CARDIOTHORACIC PROC W CARD CATH W CC</v>
      </c>
      <c r="C176" s="90">
        <f t="shared" si="11"/>
        <v>9.4</v>
      </c>
      <c r="D176" s="91">
        <f t="shared" si="12"/>
        <v>8.8436000000000003</v>
      </c>
      <c r="E176" s="92" t="str">
        <f t="shared" si="13"/>
        <v>AO</v>
      </c>
      <c r="F176" s="114">
        <f t="shared" si="14"/>
        <v>15</v>
      </c>
    </row>
    <row r="177" spans="1:6" x14ac:dyDescent="0.25">
      <c r="A177" s="169" t="s">
        <v>462</v>
      </c>
      <c r="B177" s="89" t="str">
        <f t="shared" si="10"/>
        <v>CARDIAC VALVE &amp; OTH MAJ CARDIOTHORACIC PROC W CARD CATH W/O CC/MCC</v>
      </c>
      <c r="C177" s="90">
        <f t="shared" si="11"/>
        <v>4.0999999999999996</v>
      </c>
      <c r="D177" s="91">
        <f t="shared" si="12"/>
        <v>6.2628000000000004</v>
      </c>
      <c r="E177" s="92" t="str">
        <f t="shared" si="13"/>
        <v>MO</v>
      </c>
      <c r="F177" s="114">
        <f t="shared" si="14"/>
        <v>2</v>
      </c>
    </row>
    <row r="178" spans="1:6" x14ac:dyDescent="0.25">
      <c r="A178" s="170" t="s">
        <v>463</v>
      </c>
      <c r="B178" s="93" t="str">
        <f t="shared" si="10"/>
        <v>CARDIAC VALVE &amp; OTH MAJ CARDIOTHORACIC PROC W/O CARD CATH W MCC</v>
      </c>
      <c r="C178" s="94">
        <f t="shared" si="11"/>
        <v>12.5</v>
      </c>
      <c r="D178" s="95">
        <f t="shared" si="12"/>
        <v>10.394399999999999</v>
      </c>
      <c r="E178" s="96" t="str">
        <f t="shared" si="13"/>
        <v>A</v>
      </c>
      <c r="F178" s="115">
        <f t="shared" si="14"/>
        <v>74</v>
      </c>
    </row>
    <row r="179" spans="1:6" x14ac:dyDescent="0.25">
      <c r="A179" s="169" t="s">
        <v>464</v>
      </c>
      <c r="B179" s="89" t="str">
        <f t="shared" si="10"/>
        <v>CARDIAC VALVE &amp; OTH MAJ CARDIOTHORACIC PROC W/O CARD CATH W CC</v>
      </c>
      <c r="C179" s="90">
        <f t="shared" si="11"/>
        <v>6.5</v>
      </c>
      <c r="D179" s="91">
        <f t="shared" si="12"/>
        <v>6.3674999999999997</v>
      </c>
      <c r="E179" s="92" t="str">
        <f t="shared" si="13"/>
        <v>A</v>
      </c>
      <c r="F179" s="114">
        <f t="shared" si="14"/>
        <v>105</v>
      </c>
    </row>
    <row r="180" spans="1:6" x14ac:dyDescent="0.25">
      <c r="A180" s="169" t="s">
        <v>465</v>
      </c>
      <c r="B180" s="89" t="str">
        <f t="shared" si="10"/>
        <v>CARDIAC VALVE &amp; OTH MAJ CARDIOTHORACIC PROC W/O CARD CATH W/O CC/MCC</v>
      </c>
      <c r="C180" s="90">
        <f t="shared" si="11"/>
        <v>4.9000000000000004</v>
      </c>
      <c r="D180" s="91">
        <f t="shared" si="12"/>
        <v>4.4069000000000003</v>
      </c>
      <c r="E180" s="92" t="str">
        <f t="shared" si="13"/>
        <v>A</v>
      </c>
      <c r="F180" s="114">
        <f t="shared" si="14"/>
        <v>18</v>
      </c>
    </row>
    <row r="181" spans="1:6" x14ac:dyDescent="0.25">
      <c r="A181" s="169" t="s">
        <v>466</v>
      </c>
      <c r="B181" s="89" t="str">
        <f t="shared" si="10"/>
        <v>CARDIAC DEFIB IMPLANT W CARDIAC CATH W AMI/HF/SHOCK W MCC</v>
      </c>
      <c r="C181" s="90">
        <f t="shared" si="11"/>
        <v>9.1999999999999993</v>
      </c>
      <c r="D181" s="91">
        <f t="shared" si="12"/>
        <v>11.657</v>
      </c>
      <c r="E181" s="92" t="str">
        <f t="shared" si="13"/>
        <v>M</v>
      </c>
      <c r="F181" s="114">
        <f t="shared" si="14"/>
        <v>4</v>
      </c>
    </row>
    <row r="182" spans="1:6" x14ac:dyDescent="0.25">
      <c r="A182" s="169" t="s">
        <v>467</v>
      </c>
      <c r="B182" s="89" t="str">
        <f t="shared" si="10"/>
        <v>CARDIAC DEFIB IMPLANT W CARDIAC CATH W AMI/HF/SHOCK W/O MCC</v>
      </c>
      <c r="C182" s="90">
        <f t="shared" si="11"/>
        <v>5.3</v>
      </c>
      <c r="D182" s="91">
        <f t="shared" si="12"/>
        <v>9.1057000000000006</v>
      </c>
      <c r="E182" s="92" t="str">
        <f t="shared" si="13"/>
        <v>M</v>
      </c>
      <c r="F182" s="114">
        <f t="shared" si="14"/>
        <v>1</v>
      </c>
    </row>
    <row r="183" spans="1:6" x14ac:dyDescent="0.25">
      <c r="A183" s="170" t="s">
        <v>468</v>
      </c>
      <c r="B183" s="93" t="str">
        <f t="shared" si="10"/>
        <v>CARDIAC DEFIB IMPLANT W CARDIAC CATH W/O AMI/HF/SHOCK W MCC</v>
      </c>
      <c r="C183" s="94">
        <f t="shared" si="11"/>
        <v>7.7</v>
      </c>
      <c r="D183" s="95">
        <f t="shared" si="12"/>
        <v>10.636200000000001</v>
      </c>
      <c r="E183" s="96" t="str">
        <f t="shared" si="13"/>
        <v>M</v>
      </c>
      <c r="F183" s="115">
        <f t="shared" si="14"/>
        <v>4</v>
      </c>
    </row>
    <row r="184" spans="1:6" x14ac:dyDescent="0.25">
      <c r="A184" s="169" t="s">
        <v>469</v>
      </c>
      <c r="B184" s="89" t="str">
        <f t="shared" si="10"/>
        <v>CARDIAC DEFIB IMPLANT W CARDIAC CATH W/O AMI/HF/SHOCK W/O MCC</v>
      </c>
      <c r="C184" s="90">
        <f t="shared" si="11"/>
        <v>4.0999999999999996</v>
      </c>
      <c r="D184" s="91">
        <f t="shared" si="12"/>
        <v>8.1934000000000005</v>
      </c>
      <c r="E184" s="92" t="str">
        <f t="shared" si="13"/>
        <v>M</v>
      </c>
      <c r="F184" s="114">
        <f t="shared" si="14"/>
        <v>6</v>
      </c>
    </row>
    <row r="185" spans="1:6" x14ac:dyDescent="0.25">
      <c r="A185" s="169" t="s">
        <v>470</v>
      </c>
      <c r="B185" s="89" t="str">
        <f t="shared" si="10"/>
        <v>CARDIAC DEFIBRILLATOR IMPLANT W/O CARDIAC CATH W MCC</v>
      </c>
      <c r="C185" s="90">
        <f t="shared" si="11"/>
        <v>8.1999999999999993</v>
      </c>
      <c r="D185" s="91">
        <f t="shared" si="12"/>
        <v>7.6314000000000002</v>
      </c>
      <c r="E185" s="92" t="str">
        <f t="shared" si="13"/>
        <v>A</v>
      </c>
      <c r="F185" s="114">
        <f t="shared" si="14"/>
        <v>11</v>
      </c>
    </row>
    <row r="186" spans="1:6" x14ac:dyDescent="0.25">
      <c r="A186" s="169" t="s">
        <v>471</v>
      </c>
      <c r="B186" s="89" t="str">
        <f t="shared" si="10"/>
        <v>CARDIAC DEFIBRILLATOR IMPLANT W/O CARDIAC CATH W/O MCC</v>
      </c>
      <c r="C186" s="90">
        <f t="shared" si="11"/>
        <v>2.1</v>
      </c>
      <c r="D186" s="91">
        <f t="shared" si="12"/>
        <v>4.4907000000000004</v>
      </c>
      <c r="E186" s="92" t="str">
        <f t="shared" si="13"/>
        <v>A</v>
      </c>
      <c r="F186" s="114">
        <f t="shared" si="14"/>
        <v>42</v>
      </c>
    </row>
    <row r="187" spans="1:6" x14ac:dyDescent="0.25">
      <c r="A187" s="169" t="s">
        <v>472</v>
      </c>
      <c r="B187" s="89" t="str">
        <f t="shared" si="10"/>
        <v>OTHER CARDIOTHORACIC PROCEDURES W MCC</v>
      </c>
      <c r="C187" s="90">
        <f t="shared" si="11"/>
        <v>11</v>
      </c>
      <c r="D187" s="91">
        <f t="shared" si="12"/>
        <v>9.0883000000000003</v>
      </c>
      <c r="E187" s="92" t="str">
        <f t="shared" si="13"/>
        <v>A</v>
      </c>
      <c r="F187" s="114">
        <f t="shared" si="14"/>
        <v>24</v>
      </c>
    </row>
    <row r="188" spans="1:6" x14ac:dyDescent="0.25">
      <c r="A188" s="170" t="s">
        <v>473</v>
      </c>
      <c r="B188" s="93" t="str">
        <f t="shared" si="10"/>
        <v>OTHER CARDIOTHORACIC PROCEDURES W/O MCC</v>
      </c>
      <c r="C188" s="94">
        <f t="shared" si="11"/>
        <v>4.9000000000000004</v>
      </c>
      <c r="D188" s="95">
        <f t="shared" si="12"/>
        <v>4.3765000000000001</v>
      </c>
      <c r="E188" s="96" t="str">
        <f t="shared" si="13"/>
        <v>A</v>
      </c>
      <c r="F188" s="115">
        <f t="shared" si="14"/>
        <v>36</v>
      </c>
    </row>
    <row r="189" spans="1:6" x14ac:dyDescent="0.25">
      <c r="A189" s="169" t="s">
        <v>474</v>
      </c>
      <c r="B189" s="89" t="str">
        <f t="shared" si="10"/>
        <v>CORONARY BYPASS W PTCA W MCC</v>
      </c>
      <c r="C189" s="90">
        <f t="shared" si="11"/>
        <v>12.7</v>
      </c>
      <c r="D189" s="91">
        <f t="shared" si="12"/>
        <v>9.9696999999999996</v>
      </c>
      <c r="E189" s="92" t="str">
        <f t="shared" si="13"/>
        <v>A</v>
      </c>
      <c r="F189" s="114">
        <f t="shared" si="14"/>
        <v>12</v>
      </c>
    </row>
    <row r="190" spans="1:6" x14ac:dyDescent="0.25">
      <c r="A190" s="169" t="s">
        <v>475</v>
      </c>
      <c r="B190" s="89" t="str">
        <f t="shared" si="10"/>
        <v>CORONARY BYPASS W PTCA W/O MCC</v>
      </c>
      <c r="C190" s="90">
        <f t="shared" si="11"/>
        <v>9.5</v>
      </c>
      <c r="D190" s="91">
        <f t="shared" si="12"/>
        <v>7.4840999999999998</v>
      </c>
      <c r="E190" s="92" t="str">
        <f t="shared" si="13"/>
        <v>A</v>
      </c>
      <c r="F190" s="114">
        <f t="shared" si="14"/>
        <v>12</v>
      </c>
    </row>
    <row r="191" spans="1:6" x14ac:dyDescent="0.25">
      <c r="A191" s="169" t="s">
        <v>477</v>
      </c>
      <c r="B191" s="89" t="str">
        <f t="shared" si="10"/>
        <v>CORONARY BYPASS W CARDIAC CATH W MCC</v>
      </c>
      <c r="C191" s="90">
        <f t="shared" si="11"/>
        <v>12.8</v>
      </c>
      <c r="D191" s="91">
        <f t="shared" si="12"/>
        <v>8.4129000000000005</v>
      </c>
      <c r="E191" s="92" t="str">
        <f t="shared" si="13"/>
        <v>A</v>
      </c>
      <c r="F191" s="114">
        <f t="shared" si="14"/>
        <v>83</v>
      </c>
    </row>
    <row r="192" spans="1:6" x14ac:dyDescent="0.25">
      <c r="A192" s="169" t="s">
        <v>478</v>
      </c>
      <c r="B192" s="89" t="str">
        <f t="shared" si="10"/>
        <v>CORONARY BYPASS W CARDIAC CATH W/O MCC</v>
      </c>
      <c r="C192" s="90">
        <f t="shared" si="11"/>
        <v>9</v>
      </c>
      <c r="D192" s="91">
        <f t="shared" si="12"/>
        <v>6.6509999999999998</v>
      </c>
      <c r="E192" s="92" t="str">
        <f t="shared" si="13"/>
        <v>A</v>
      </c>
      <c r="F192" s="114">
        <f t="shared" si="14"/>
        <v>175</v>
      </c>
    </row>
    <row r="193" spans="1:6" x14ac:dyDescent="0.25">
      <c r="A193" s="170" t="s">
        <v>479</v>
      </c>
      <c r="B193" s="93" t="str">
        <f t="shared" si="10"/>
        <v>CORONARY BYPASS W/O CARDIAC CATH W MCC</v>
      </c>
      <c r="C193" s="94">
        <f t="shared" si="11"/>
        <v>9.3000000000000007</v>
      </c>
      <c r="D193" s="95">
        <f t="shared" si="12"/>
        <v>6.2464000000000004</v>
      </c>
      <c r="E193" s="96" t="str">
        <f t="shared" si="13"/>
        <v>A</v>
      </c>
      <c r="F193" s="115">
        <f t="shared" si="14"/>
        <v>89</v>
      </c>
    </row>
    <row r="194" spans="1:6" x14ac:dyDescent="0.25">
      <c r="A194" s="169" t="s">
        <v>480</v>
      </c>
      <c r="B194" s="89" t="str">
        <f t="shared" si="10"/>
        <v>CORONARY BYPASS W/O CARDIAC CATH W/O MCC</v>
      </c>
      <c r="C194" s="90">
        <f t="shared" si="11"/>
        <v>6.5</v>
      </c>
      <c r="D194" s="91">
        <f t="shared" si="12"/>
        <v>5.0551000000000004</v>
      </c>
      <c r="E194" s="92" t="str">
        <f t="shared" si="13"/>
        <v>A</v>
      </c>
      <c r="F194" s="114">
        <f t="shared" si="14"/>
        <v>208</v>
      </c>
    </row>
    <row r="195" spans="1:6" x14ac:dyDescent="0.25">
      <c r="A195" s="169" t="s">
        <v>481</v>
      </c>
      <c r="B195" s="89" t="str">
        <f t="shared" si="10"/>
        <v>AMPUTATION FOR CIRC SYS DISORDERS EXC UPPER LIMB &amp; TOE W MCC</v>
      </c>
      <c r="C195" s="90">
        <f t="shared" si="11"/>
        <v>13.2</v>
      </c>
      <c r="D195" s="91">
        <f t="shared" si="12"/>
        <v>5.7878999999999996</v>
      </c>
      <c r="E195" s="92" t="str">
        <f t="shared" si="13"/>
        <v>A</v>
      </c>
      <c r="F195" s="114">
        <f t="shared" si="14"/>
        <v>13</v>
      </c>
    </row>
    <row r="196" spans="1:6" x14ac:dyDescent="0.25">
      <c r="A196" s="169" t="s">
        <v>482</v>
      </c>
      <c r="B196" s="89" t="str">
        <f t="shared" si="10"/>
        <v>AMPUTATION FOR CIRC SYS DISORDERS EXC UPPER LIMB &amp; TOE W CC</v>
      </c>
      <c r="C196" s="90">
        <f t="shared" si="11"/>
        <v>6.6</v>
      </c>
      <c r="D196" s="91">
        <f t="shared" si="12"/>
        <v>2.4079000000000002</v>
      </c>
      <c r="E196" s="92" t="str">
        <f t="shared" si="13"/>
        <v>A</v>
      </c>
      <c r="F196" s="114">
        <f t="shared" si="14"/>
        <v>46</v>
      </c>
    </row>
    <row r="197" spans="1:6" x14ac:dyDescent="0.25">
      <c r="A197" s="169" t="s">
        <v>483</v>
      </c>
      <c r="B197" s="89" t="str">
        <f t="shared" si="10"/>
        <v>AMPUTATION FOR CIRC SYS DISORDERS EXC UPPER LIMB &amp; TOE W/O CC/MCC</v>
      </c>
      <c r="C197" s="90">
        <f t="shared" si="11"/>
        <v>4.4000000000000004</v>
      </c>
      <c r="D197" s="91">
        <f t="shared" si="12"/>
        <v>2.2863000000000002</v>
      </c>
      <c r="E197" s="92" t="str">
        <f t="shared" si="13"/>
        <v>M</v>
      </c>
      <c r="F197" s="114">
        <f t="shared" si="14"/>
        <v>4</v>
      </c>
    </row>
    <row r="198" spans="1:6" x14ac:dyDescent="0.25">
      <c r="A198" s="170" t="s">
        <v>484</v>
      </c>
      <c r="B198" s="93" t="str">
        <f t="shared" si="10"/>
        <v>PERMANENT CARDIAC PACEMAKER IMPLANT W MCC</v>
      </c>
      <c r="C198" s="94">
        <f t="shared" si="11"/>
        <v>5.0999999999999996</v>
      </c>
      <c r="D198" s="95">
        <f t="shared" si="12"/>
        <v>3.6974999999999998</v>
      </c>
      <c r="E198" s="96" t="str">
        <f t="shared" si="13"/>
        <v>A</v>
      </c>
      <c r="F198" s="115">
        <f t="shared" si="14"/>
        <v>25</v>
      </c>
    </row>
    <row r="199" spans="1:6" x14ac:dyDescent="0.25">
      <c r="A199" s="169" t="s">
        <v>485</v>
      </c>
      <c r="B199" s="89" t="str">
        <f t="shared" si="10"/>
        <v>PERMANENT CARDIAC PACEMAKER IMPLANT W CC</v>
      </c>
      <c r="C199" s="90">
        <f t="shared" si="11"/>
        <v>2.8</v>
      </c>
      <c r="D199" s="91">
        <f t="shared" si="12"/>
        <v>2.9026999999999998</v>
      </c>
      <c r="E199" s="92" t="str">
        <f t="shared" si="13"/>
        <v>A</v>
      </c>
      <c r="F199" s="114">
        <f t="shared" si="14"/>
        <v>64</v>
      </c>
    </row>
    <row r="200" spans="1:6" x14ac:dyDescent="0.25">
      <c r="A200" s="169" t="s">
        <v>486</v>
      </c>
      <c r="B200" s="89" t="str">
        <f t="shared" si="10"/>
        <v>PERMANENT CARDIAC PACEMAKER IMPLANT W/O CC/MCC</v>
      </c>
      <c r="C200" s="90">
        <f t="shared" si="11"/>
        <v>2.6</v>
      </c>
      <c r="D200" s="91">
        <f t="shared" si="12"/>
        <v>2.3367</v>
      </c>
      <c r="E200" s="92" t="str">
        <f t="shared" si="13"/>
        <v>A</v>
      </c>
      <c r="F200" s="114">
        <f t="shared" si="14"/>
        <v>46</v>
      </c>
    </row>
    <row r="201" spans="1:6" x14ac:dyDescent="0.25">
      <c r="A201" s="169" t="s">
        <v>487</v>
      </c>
      <c r="B201" s="89" t="str">
        <f t="shared" ref="B201:B264" si="15">VLOOKUP($A201, DRG_Tab, 2, FALSE)</f>
        <v>AICD GENERATOR PROCEDURES</v>
      </c>
      <c r="C201" s="90">
        <f t="shared" ref="C201:C264" si="16">ROUND(VLOOKUP($A201, DRG_Tab, 14, FALSE), 1)</f>
        <v>3.9</v>
      </c>
      <c r="D201" s="91">
        <f t="shared" ref="D201:D264" si="17">VLOOKUP($A201, DRG_Tab, 22, FALSE)</f>
        <v>5.4635999999999996</v>
      </c>
      <c r="E201" s="92" t="str">
        <f t="shared" ref="E201:E264" si="18">VLOOKUP(A201, DRG_Tab, 18, FALSE)</f>
        <v>A</v>
      </c>
      <c r="F201" s="114">
        <f t="shared" ref="F201:F264" si="19">VLOOKUP($A201, DRG_Tab, 9, FALSE)</f>
        <v>23</v>
      </c>
    </row>
    <row r="202" spans="1:6" x14ac:dyDescent="0.25">
      <c r="A202" s="169" t="s">
        <v>488</v>
      </c>
      <c r="B202" s="89" t="str">
        <f t="shared" si="15"/>
        <v>PERCUTANEOUS CARDIOVASCULAR PROCEDURES W DRUG-ELUTING STENT W MCC OR 4+ ARTERIES OR STENTS</v>
      </c>
      <c r="C202" s="90">
        <f t="shared" si="16"/>
        <v>3.8</v>
      </c>
      <c r="D202" s="91">
        <f t="shared" si="17"/>
        <v>3.9582999999999999</v>
      </c>
      <c r="E202" s="92" t="str">
        <f t="shared" si="18"/>
        <v>A</v>
      </c>
      <c r="F202" s="114">
        <f t="shared" si="19"/>
        <v>187</v>
      </c>
    </row>
    <row r="203" spans="1:6" x14ac:dyDescent="0.25">
      <c r="A203" s="170" t="s">
        <v>489</v>
      </c>
      <c r="B203" s="93" t="str">
        <f t="shared" si="15"/>
        <v>PERC CARDIOVASC PROC W DRUG-ELUTING STENT W/O MCC</v>
      </c>
      <c r="C203" s="94">
        <f t="shared" si="16"/>
        <v>2.4</v>
      </c>
      <c r="D203" s="95">
        <f t="shared" si="17"/>
        <v>2.9830000000000001</v>
      </c>
      <c r="E203" s="96" t="str">
        <f t="shared" si="18"/>
        <v>A</v>
      </c>
      <c r="F203" s="115">
        <f t="shared" si="19"/>
        <v>851</v>
      </c>
    </row>
    <row r="204" spans="1:6" x14ac:dyDescent="0.25">
      <c r="A204" s="169" t="s">
        <v>490</v>
      </c>
      <c r="B204" s="89" t="str">
        <f t="shared" si="15"/>
        <v>PERCUTANEOUS CARDIOVASCULAR PROCEDURES W NON-DRUG-ELUTING STENT W MCC OR 4+ ARTERIES OR STENTS</v>
      </c>
      <c r="C204" s="90">
        <f t="shared" si="16"/>
        <v>5.0999999999999996</v>
      </c>
      <c r="D204" s="91">
        <f t="shared" si="17"/>
        <v>4.0972</v>
      </c>
      <c r="E204" s="92" t="str">
        <f t="shared" si="18"/>
        <v>A</v>
      </c>
      <c r="F204" s="114">
        <f t="shared" si="19"/>
        <v>33</v>
      </c>
    </row>
    <row r="205" spans="1:6" x14ac:dyDescent="0.25">
      <c r="A205" s="169" t="s">
        <v>491</v>
      </c>
      <c r="B205" s="89" t="str">
        <f t="shared" si="15"/>
        <v>PERC CARDIOVASC PROC W NON-DRUG-ELUTING STENT W/O MCC</v>
      </c>
      <c r="C205" s="90">
        <f t="shared" si="16"/>
        <v>2.5</v>
      </c>
      <c r="D205" s="91">
        <f t="shared" si="17"/>
        <v>2.8576999999999999</v>
      </c>
      <c r="E205" s="92" t="str">
        <f t="shared" si="18"/>
        <v>A</v>
      </c>
      <c r="F205" s="114">
        <f t="shared" si="19"/>
        <v>110</v>
      </c>
    </row>
    <row r="206" spans="1:6" x14ac:dyDescent="0.25">
      <c r="A206" s="169" t="s">
        <v>783</v>
      </c>
      <c r="B206" s="89" t="str">
        <f t="shared" si="15"/>
        <v>PERC CARDIOVASC PROC W/O CORONARY ARTERY STENT W MCC</v>
      </c>
      <c r="C206" s="90">
        <f t="shared" si="16"/>
        <v>5.9</v>
      </c>
      <c r="D206" s="91">
        <f t="shared" si="17"/>
        <v>4.4222000000000001</v>
      </c>
      <c r="E206" s="92" t="str">
        <f t="shared" si="18"/>
        <v>A</v>
      </c>
      <c r="F206" s="114">
        <f t="shared" si="19"/>
        <v>12</v>
      </c>
    </row>
    <row r="207" spans="1:6" x14ac:dyDescent="0.25">
      <c r="A207" s="169" t="s">
        <v>784</v>
      </c>
      <c r="B207" s="89" t="str">
        <f t="shared" si="15"/>
        <v>PERC CARDIOVASC PROC W/O CORONARY ARTERY STENT W/O MCC</v>
      </c>
      <c r="C207" s="90">
        <f t="shared" si="16"/>
        <v>2.4</v>
      </c>
      <c r="D207" s="91">
        <f t="shared" si="17"/>
        <v>2.2582</v>
      </c>
      <c r="E207" s="92" t="str">
        <f t="shared" si="18"/>
        <v>A</v>
      </c>
      <c r="F207" s="114">
        <f t="shared" si="19"/>
        <v>56</v>
      </c>
    </row>
    <row r="208" spans="1:6" x14ac:dyDescent="0.25">
      <c r="A208" s="170" t="s">
        <v>785</v>
      </c>
      <c r="B208" s="93" t="str">
        <f t="shared" si="15"/>
        <v>OTHER VASCULAR PROCEDURES W MCC</v>
      </c>
      <c r="C208" s="94">
        <f t="shared" si="16"/>
        <v>6.3</v>
      </c>
      <c r="D208" s="95">
        <f t="shared" si="17"/>
        <v>3.8062</v>
      </c>
      <c r="E208" s="96" t="str">
        <f t="shared" si="18"/>
        <v>A</v>
      </c>
      <c r="F208" s="115">
        <f t="shared" si="19"/>
        <v>101</v>
      </c>
    </row>
    <row r="209" spans="1:6" x14ac:dyDescent="0.25">
      <c r="A209" s="169" t="s">
        <v>786</v>
      </c>
      <c r="B209" s="89" t="str">
        <f t="shared" si="15"/>
        <v>OTHER VASCULAR PROCEDURES W CC</v>
      </c>
      <c r="C209" s="90">
        <f t="shared" si="16"/>
        <v>3.9</v>
      </c>
      <c r="D209" s="91">
        <f t="shared" si="17"/>
        <v>3.2698999999999998</v>
      </c>
      <c r="E209" s="92" t="str">
        <f t="shared" si="18"/>
        <v>A</v>
      </c>
      <c r="F209" s="114">
        <f t="shared" si="19"/>
        <v>167</v>
      </c>
    </row>
    <row r="210" spans="1:6" x14ac:dyDescent="0.25">
      <c r="A210" s="169" t="s">
        <v>787</v>
      </c>
      <c r="B210" s="89" t="str">
        <f t="shared" si="15"/>
        <v>OTHER VASCULAR PROCEDURES W/O CC/MCC</v>
      </c>
      <c r="C210" s="90">
        <f t="shared" si="16"/>
        <v>2.4</v>
      </c>
      <c r="D210" s="91">
        <f t="shared" si="17"/>
        <v>2.3016000000000001</v>
      </c>
      <c r="E210" s="92" t="str">
        <f t="shared" si="18"/>
        <v>A</v>
      </c>
      <c r="F210" s="114">
        <f t="shared" si="19"/>
        <v>131</v>
      </c>
    </row>
    <row r="211" spans="1:6" x14ac:dyDescent="0.25">
      <c r="A211" s="169" t="s">
        <v>788</v>
      </c>
      <c r="B211" s="89" t="str">
        <f t="shared" si="15"/>
        <v>UPPER LIMB &amp; TOE AMPUTATION FOR CIRC SYSTEM DISORDERS W MCC</v>
      </c>
      <c r="C211" s="90">
        <f t="shared" si="16"/>
        <v>6.5</v>
      </c>
      <c r="D211" s="91">
        <f t="shared" si="17"/>
        <v>3.6389999999999998</v>
      </c>
      <c r="E211" s="92" t="str">
        <f t="shared" si="18"/>
        <v>M</v>
      </c>
      <c r="F211" s="114">
        <f t="shared" si="19"/>
        <v>8</v>
      </c>
    </row>
    <row r="212" spans="1:6" x14ac:dyDescent="0.25">
      <c r="A212" s="169" t="s">
        <v>789</v>
      </c>
      <c r="B212" s="89" t="str">
        <f t="shared" si="15"/>
        <v>UPPER LIMB &amp; TOE AMPUTATION FOR CIRC SYSTEM DISORDERS W CC</v>
      </c>
      <c r="C212" s="90">
        <f t="shared" si="16"/>
        <v>6.1</v>
      </c>
      <c r="D212" s="91">
        <f t="shared" si="17"/>
        <v>1.9507000000000001</v>
      </c>
      <c r="E212" s="92" t="str">
        <f t="shared" si="18"/>
        <v>A</v>
      </c>
      <c r="F212" s="114">
        <f t="shared" si="19"/>
        <v>22</v>
      </c>
    </row>
    <row r="213" spans="1:6" x14ac:dyDescent="0.25">
      <c r="A213" s="170" t="s">
        <v>790</v>
      </c>
      <c r="B213" s="93" t="str">
        <f t="shared" si="15"/>
        <v>UPPER LIMB &amp; TOE AMPUTATION FOR CIRC SYSTEM DISORDERS W/O CC/MCC</v>
      </c>
      <c r="C213" s="94">
        <f t="shared" si="16"/>
        <v>3.5</v>
      </c>
      <c r="D213" s="95">
        <f t="shared" si="17"/>
        <v>1.6132</v>
      </c>
      <c r="E213" s="96" t="str">
        <f t="shared" si="18"/>
        <v>M</v>
      </c>
      <c r="F213" s="115">
        <f t="shared" si="19"/>
        <v>4</v>
      </c>
    </row>
    <row r="214" spans="1:6" x14ac:dyDescent="0.25">
      <c r="A214" s="169" t="s">
        <v>791</v>
      </c>
      <c r="B214" s="89" t="str">
        <f t="shared" si="15"/>
        <v>CARDIAC PACEMAKER DEVICE REPLACEMENT W MCC</v>
      </c>
      <c r="C214" s="90">
        <f t="shared" si="16"/>
        <v>4.5999999999999996</v>
      </c>
      <c r="D214" s="91">
        <f t="shared" si="17"/>
        <v>2.3601999999999999</v>
      </c>
      <c r="E214" s="92" t="str">
        <f t="shared" si="18"/>
        <v>A</v>
      </c>
      <c r="F214" s="114">
        <f t="shared" si="19"/>
        <v>3</v>
      </c>
    </row>
    <row r="215" spans="1:6" x14ac:dyDescent="0.25">
      <c r="A215" s="169" t="s">
        <v>792</v>
      </c>
      <c r="B215" s="89" t="str">
        <f t="shared" si="15"/>
        <v>CARDIAC PACEMAKER DEVICE REPLACEMENT W/O MCC</v>
      </c>
      <c r="C215" s="90">
        <f t="shared" si="16"/>
        <v>2</v>
      </c>
      <c r="D215" s="91">
        <f t="shared" si="17"/>
        <v>1.3601000000000001</v>
      </c>
      <c r="E215" s="92" t="str">
        <f t="shared" si="18"/>
        <v>A</v>
      </c>
      <c r="F215" s="114">
        <f t="shared" si="19"/>
        <v>8</v>
      </c>
    </row>
    <row r="216" spans="1:6" x14ac:dyDescent="0.25">
      <c r="A216" s="169" t="s">
        <v>793</v>
      </c>
      <c r="B216" s="89" t="str">
        <f t="shared" si="15"/>
        <v>CARDIAC PACEMAKER REVISION EXCEPT DEVICE REPLACEMENT W MCC</v>
      </c>
      <c r="C216" s="90">
        <f t="shared" si="16"/>
        <v>6.8</v>
      </c>
      <c r="D216" s="91">
        <f t="shared" si="17"/>
        <v>5.1851000000000003</v>
      </c>
      <c r="E216" s="92" t="str">
        <f t="shared" si="18"/>
        <v>M</v>
      </c>
      <c r="F216" s="114">
        <f t="shared" si="19"/>
        <v>6</v>
      </c>
    </row>
    <row r="217" spans="1:6" x14ac:dyDescent="0.25">
      <c r="A217" s="169" t="s">
        <v>794</v>
      </c>
      <c r="B217" s="89" t="str">
        <f t="shared" si="15"/>
        <v>CARDIAC PACEMAKER REVISION EXCEPT DEVICE REPLACEMENT W CC</v>
      </c>
      <c r="C217" s="90">
        <f t="shared" si="16"/>
        <v>3.5</v>
      </c>
      <c r="D217" s="91">
        <f t="shared" si="17"/>
        <v>2.4575999999999998</v>
      </c>
      <c r="E217" s="92" t="str">
        <f t="shared" si="18"/>
        <v>A</v>
      </c>
      <c r="F217" s="114">
        <f t="shared" si="19"/>
        <v>13</v>
      </c>
    </row>
    <row r="218" spans="1:6" x14ac:dyDescent="0.25">
      <c r="A218" s="170" t="s">
        <v>795</v>
      </c>
      <c r="B218" s="93" t="str">
        <f t="shared" si="15"/>
        <v>CARDIAC PACEMAKER REVISION EXCEPT DEVICE REPLACEMENT W/O CC/MCC</v>
      </c>
      <c r="C218" s="94">
        <f t="shared" si="16"/>
        <v>2.2999999999999998</v>
      </c>
      <c r="D218" s="95">
        <f t="shared" si="17"/>
        <v>2.3363999999999998</v>
      </c>
      <c r="E218" s="96" t="str">
        <f t="shared" si="18"/>
        <v>M</v>
      </c>
      <c r="F218" s="115">
        <f t="shared" si="19"/>
        <v>4</v>
      </c>
    </row>
    <row r="219" spans="1:6" x14ac:dyDescent="0.25">
      <c r="A219" s="169" t="s">
        <v>796</v>
      </c>
      <c r="B219" s="89" t="str">
        <f t="shared" si="15"/>
        <v>VEIN LIGATION &amp; STRIPPING</v>
      </c>
      <c r="C219" s="90">
        <f t="shared" si="16"/>
        <v>4.2</v>
      </c>
      <c r="D219" s="91">
        <f t="shared" si="17"/>
        <v>3.4268999999999998</v>
      </c>
      <c r="E219" s="92" t="str">
        <f t="shared" si="18"/>
        <v>M</v>
      </c>
      <c r="F219" s="114">
        <f t="shared" si="19"/>
        <v>5</v>
      </c>
    </row>
    <row r="220" spans="1:6" x14ac:dyDescent="0.25">
      <c r="A220" s="169" t="s">
        <v>797</v>
      </c>
      <c r="B220" s="89" t="str">
        <f t="shared" si="15"/>
        <v>OTHER CIRCULATORY SYSTEM O.R. PROCEDURES</v>
      </c>
      <c r="C220" s="90">
        <f t="shared" si="16"/>
        <v>5.9</v>
      </c>
      <c r="D220" s="91">
        <f t="shared" si="17"/>
        <v>2.9125999999999999</v>
      </c>
      <c r="E220" s="92" t="str">
        <f t="shared" si="18"/>
        <v>A</v>
      </c>
      <c r="F220" s="114">
        <f t="shared" si="19"/>
        <v>54</v>
      </c>
    </row>
    <row r="221" spans="1:6" x14ac:dyDescent="0.25">
      <c r="A221" s="169" t="s">
        <v>798</v>
      </c>
      <c r="B221" s="89" t="str">
        <f t="shared" si="15"/>
        <v>AICD LEAD PROCEDURES</v>
      </c>
      <c r="C221" s="90">
        <f t="shared" si="16"/>
        <v>3.7</v>
      </c>
      <c r="D221" s="91">
        <f t="shared" si="17"/>
        <v>4.4649000000000001</v>
      </c>
      <c r="E221" s="92" t="str">
        <f t="shared" si="18"/>
        <v>M</v>
      </c>
      <c r="F221" s="114">
        <f t="shared" si="19"/>
        <v>3</v>
      </c>
    </row>
    <row r="222" spans="1:6" x14ac:dyDescent="0.25">
      <c r="A222" s="169" t="s">
        <v>799</v>
      </c>
      <c r="B222" s="89" t="str">
        <f t="shared" si="15"/>
        <v>ENDOVASCULAR CARDIAC VALVE REPLACEMENT W MCC</v>
      </c>
      <c r="C222" s="90">
        <f t="shared" si="16"/>
        <v>4</v>
      </c>
      <c r="D222" s="91">
        <f t="shared" si="17"/>
        <v>10.302199999999999</v>
      </c>
      <c r="E222" s="92" t="str">
        <f t="shared" si="18"/>
        <v>M</v>
      </c>
      <c r="F222" s="114">
        <f t="shared" si="19"/>
        <v>6</v>
      </c>
    </row>
    <row r="223" spans="1:6" x14ac:dyDescent="0.25">
      <c r="A223" s="170" t="s">
        <v>800</v>
      </c>
      <c r="B223" s="93" t="str">
        <f t="shared" si="15"/>
        <v>ENDOVASCULAR CARDIAC VALVE REPLACEMENT W/O MCC</v>
      </c>
      <c r="C223" s="94">
        <f t="shared" si="16"/>
        <v>2.2999999999999998</v>
      </c>
      <c r="D223" s="95">
        <f t="shared" si="17"/>
        <v>8.3777000000000008</v>
      </c>
      <c r="E223" s="96" t="str">
        <f t="shared" si="18"/>
        <v>M</v>
      </c>
      <c r="F223" s="115">
        <f t="shared" si="19"/>
        <v>4</v>
      </c>
    </row>
    <row r="224" spans="1:6" x14ac:dyDescent="0.25">
      <c r="A224" s="169" t="s">
        <v>801</v>
      </c>
      <c r="B224" s="89" t="str">
        <f t="shared" si="15"/>
        <v>AORTIC AND HEART ASSIST PROCEDURES EXCEPT PULSATION BALLOON W MCC</v>
      </c>
      <c r="C224" s="90">
        <f t="shared" si="16"/>
        <v>6.4</v>
      </c>
      <c r="D224" s="91">
        <f t="shared" si="17"/>
        <v>6.1531000000000002</v>
      </c>
      <c r="E224" s="92" t="str">
        <f t="shared" si="18"/>
        <v>A</v>
      </c>
      <c r="F224" s="114">
        <f t="shared" si="19"/>
        <v>14</v>
      </c>
    </row>
    <row r="225" spans="1:6" x14ac:dyDescent="0.25">
      <c r="A225" s="169" t="s">
        <v>802</v>
      </c>
      <c r="B225" s="89" t="str">
        <f t="shared" si="15"/>
        <v>AORTIC AND HEART ASSIST PROCEDURES EXCEPT PULSATION BALLOON W/O MCC</v>
      </c>
      <c r="C225" s="90">
        <f t="shared" si="16"/>
        <v>2</v>
      </c>
      <c r="D225" s="91">
        <f t="shared" si="17"/>
        <v>3.6682000000000001</v>
      </c>
      <c r="E225" s="92" t="str">
        <f t="shared" si="18"/>
        <v>A</v>
      </c>
      <c r="F225" s="114">
        <f t="shared" si="19"/>
        <v>40</v>
      </c>
    </row>
    <row r="226" spans="1:6" x14ac:dyDescent="0.25">
      <c r="A226" s="169" t="s">
        <v>803</v>
      </c>
      <c r="B226" s="89" t="str">
        <f t="shared" si="15"/>
        <v>OTHER MAJOR CARDIOVASCULAR PROCEDURES W MCC</v>
      </c>
      <c r="C226" s="90">
        <f t="shared" si="16"/>
        <v>6.7</v>
      </c>
      <c r="D226" s="91">
        <f t="shared" si="17"/>
        <v>5.4668000000000001</v>
      </c>
      <c r="E226" s="92" t="str">
        <f t="shared" si="18"/>
        <v>A</v>
      </c>
      <c r="F226" s="114">
        <f t="shared" si="19"/>
        <v>72</v>
      </c>
    </row>
    <row r="227" spans="1:6" x14ac:dyDescent="0.25">
      <c r="A227" s="169" t="s">
        <v>804</v>
      </c>
      <c r="B227" s="89" t="str">
        <f t="shared" si="15"/>
        <v>OTHER MAJOR CARDIOVASCULAR PROCEDURES W CC</v>
      </c>
      <c r="C227" s="90">
        <f t="shared" si="16"/>
        <v>5.3</v>
      </c>
      <c r="D227" s="91">
        <f t="shared" si="17"/>
        <v>4.4871999999999996</v>
      </c>
      <c r="E227" s="92" t="str">
        <f t="shared" si="18"/>
        <v>A</v>
      </c>
      <c r="F227" s="114">
        <f t="shared" si="19"/>
        <v>100</v>
      </c>
    </row>
    <row r="228" spans="1:6" x14ac:dyDescent="0.25">
      <c r="A228" s="170" t="s">
        <v>805</v>
      </c>
      <c r="B228" s="93" t="str">
        <f t="shared" si="15"/>
        <v>OTHER MAJOR CARDIOVASCULAR PROCEDURES W/O CC/MCC</v>
      </c>
      <c r="C228" s="94">
        <f t="shared" si="16"/>
        <v>2.7</v>
      </c>
      <c r="D228" s="95">
        <f t="shared" si="17"/>
        <v>2.9958</v>
      </c>
      <c r="E228" s="96" t="str">
        <f t="shared" si="18"/>
        <v>A</v>
      </c>
      <c r="F228" s="115">
        <f t="shared" si="19"/>
        <v>42</v>
      </c>
    </row>
    <row r="229" spans="1:6" x14ac:dyDescent="0.25">
      <c r="A229" s="169" t="s">
        <v>806</v>
      </c>
      <c r="B229" s="89" t="str">
        <f t="shared" si="15"/>
        <v>PERCUTANEOUS INTRACARDIAC PROCEDURES W MCC</v>
      </c>
      <c r="C229" s="90">
        <f t="shared" si="16"/>
        <v>5.3</v>
      </c>
      <c r="D229" s="91">
        <f t="shared" si="17"/>
        <v>4.8285</v>
      </c>
      <c r="E229" s="92" t="str">
        <f t="shared" si="18"/>
        <v>A</v>
      </c>
      <c r="F229" s="114">
        <f t="shared" si="19"/>
        <v>18</v>
      </c>
    </row>
    <row r="230" spans="1:6" x14ac:dyDescent="0.25">
      <c r="A230" s="169" t="s">
        <v>807</v>
      </c>
      <c r="B230" s="89" t="str">
        <f t="shared" si="15"/>
        <v>PERCUTANEOUS INTRACARDIAC PROCEDURES W/O MCC</v>
      </c>
      <c r="C230" s="90">
        <f t="shared" si="16"/>
        <v>2.6</v>
      </c>
      <c r="D230" s="91">
        <f t="shared" si="17"/>
        <v>3.7227000000000001</v>
      </c>
      <c r="E230" s="92" t="str">
        <f t="shared" si="18"/>
        <v>A</v>
      </c>
      <c r="F230" s="114">
        <f t="shared" si="19"/>
        <v>68</v>
      </c>
    </row>
    <row r="231" spans="1:6" x14ac:dyDescent="0.25">
      <c r="A231" s="169" t="s">
        <v>808</v>
      </c>
      <c r="B231" s="89" t="str">
        <f t="shared" si="15"/>
        <v>ACUTE MYOCARDIAL INFARCTION, DISCHARGED ALIVE W MCC</v>
      </c>
      <c r="C231" s="90">
        <f t="shared" si="16"/>
        <v>4.5999999999999996</v>
      </c>
      <c r="D231" s="91">
        <f t="shared" si="17"/>
        <v>2.153</v>
      </c>
      <c r="E231" s="92" t="str">
        <f t="shared" si="18"/>
        <v>A</v>
      </c>
      <c r="F231" s="114">
        <f t="shared" si="19"/>
        <v>211</v>
      </c>
    </row>
    <row r="232" spans="1:6" x14ac:dyDescent="0.25">
      <c r="A232" s="169" t="s">
        <v>809</v>
      </c>
      <c r="B232" s="89" t="str">
        <f t="shared" si="15"/>
        <v>ACUTE MYOCARDIAL INFARCTION, DISCHARGED ALIVE W CC</v>
      </c>
      <c r="C232" s="90">
        <f t="shared" si="16"/>
        <v>2.7</v>
      </c>
      <c r="D232" s="91">
        <f t="shared" si="17"/>
        <v>1.458</v>
      </c>
      <c r="E232" s="92" t="str">
        <f t="shared" si="18"/>
        <v>A</v>
      </c>
      <c r="F232" s="114">
        <f t="shared" si="19"/>
        <v>215</v>
      </c>
    </row>
    <row r="233" spans="1:6" x14ac:dyDescent="0.25">
      <c r="A233" s="170" t="s">
        <v>503</v>
      </c>
      <c r="B233" s="93" t="str">
        <f t="shared" si="15"/>
        <v>ACUTE MYOCARDIAL INFARCTION, DISCHARGED ALIVE W/O CC/MCC</v>
      </c>
      <c r="C233" s="94">
        <f t="shared" si="16"/>
        <v>2</v>
      </c>
      <c r="D233" s="95">
        <f t="shared" si="17"/>
        <v>1.2814000000000001</v>
      </c>
      <c r="E233" s="96" t="str">
        <f t="shared" si="18"/>
        <v>A</v>
      </c>
      <c r="F233" s="115">
        <f t="shared" si="19"/>
        <v>150</v>
      </c>
    </row>
    <row r="234" spans="1:6" x14ac:dyDescent="0.25">
      <c r="A234" s="169" t="s">
        <v>504</v>
      </c>
      <c r="B234" s="89" t="str">
        <f t="shared" si="15"/>
        <v>ACUTE MYOCARDIAL INFARCTION, EXPIRED W MCC</v>
      </c>
      <c r="C234" s="90">
        <f t="shared" si="16"/>
        <v>2.6</v>
      </c>
      <c r="D234" s="91">
        <f t="shared" si="17"/>
        <v>2.4582000000000002</v>
      </c>
      <c r="E234" s="92" t="str">
        <f t="shared" si="18"/>
        <v>A</v>
      </c>
      <c r="F234" s="114">
        <f t="shared" si="19"/>
        <v>29</v>
      </c>
    </row>
    <row r="235" spans="1:6" x14ac:dyDescent="0.25">
      <c r="A235" s="169" t="s">
        <v>505</v>
      </c>
      <c r="B235" s="89" t="str">
        <f t="shared" si="15"/>
        <v>ACUTE MYOCARDIAL INFARCTION, EXPIRED W CC</v>
      </c>
      <c r="C235" s="90">
        <f t="shared" si="16"/>
        <v>1.7</v>
      </c>
      <c r="D235" s="91">
        <f t="shared" si="17"/>
        <v>1.0982000000000001</v>
      </c>
      <c r="E235" s="92" t="str">
        <f t="shared" si="18"/>
        <v>M</v>
      </c>
      <c r="F235" s="114">
        <f t="shared" si="19"/>
        <v>5</v>
      </c>
    </row>
    <row r="236" spans="1:6" x14ac:dyDescent="0.25">
      <c r="A236" s="169" t="s">
        <v>506</v>
      </c>
      <c r="B236" s="89" t="str">
        <f t="shared" si="15"/>
        <v>ACUTE MYOCARDIAL INFARCTION, EXPIRED W/O CC/MCC</v>
      </c>
      <c r="C236" s="90">
        <f t="shared" si="16"/>
        <v>1.3</v>
      </c>
      <c r="D236" s="91">
        <f t="shared" si="17"/>
        <v>0.85440000000000005</v>
      </c>
      <c r="E236" s="92" t="str">
        <f t="shared" si="18"/>
        <v>M</v>
      </c>
      <c r="F236" s="114">
        <f t="shared" si="19"/>
        <v>1</v>
      </c>
    </row>
    <row r="237" spans="1:6" x14ac:dyDescent="0.25">
      <c r="A237" s="169" t="s">
        <v>507</v>
      </c>
      <c r="B237" s="89" t="str">
        <f t="shared" si="15"/>
        <v>CIRCULATORY DISORDERS EXCEPT AMI, W CARD CATH W MCC</v>
      </c>
      <c r="C237" s="90">
        <f t="shared" si="16"/>
        <v>4.3</v>
      </c>
      <c r="D237" s="91">
        <f t="shared" si="17"/>
        <v>2.1915</v>
      </c>
      <c r="E237" s="92" t="str">
        <f t="shared" si="18"/>
        <v>A</v>
      </c>
      <c r="F237" s="114">
        <f t="shared" si="19"/>
        <v>128</v>
      </c>
    </row>
    <row r="238" spans="1:6" x14ac:dyDescent="0.25">
      <c r="A238" s="170" t="s">
        <v>508</v>
      </c>
      <c r="B238" s="93" t="str">
        <f t="shared" si="15"/>
        <v>CIRCULATORY DISORDERS EXCEPT AMI, W CARD CATH W/O MCC</v>
      </c>
      <c r="C238" s="94">
        <f t="shared" si="16"/>
        <v>2.2999999999999998</v>
      </c>
      <c r="D238" s="95">
        <f t="shared" si="17"/>
        <v>1.5148999999999999</v>
      </c>
      <c r="E238" s="96" t="str">
        <f t="shared" si="18"/>
        <v>A</v>
      </c>
      <c r="F238" s="115">
        <f t="shared" si="19"/>
        <v>514</v>
      </c>
    </row>
    <row r="239" spans="1:6" x14ac:dyDescent="0.25">
      <c r="A239" s="169" t="s">
        <v>509</v>
      </c>
      <c r="B239" s="89" t="str">
        <f t="shared" si="15"/>
        <v>ACUTE &amp; SUBACUTE ENDOCARDITIS W MCC</v>
      </c>
      <c r="C239" s="90">
        <f t="shared" si="16"/>
        <v>8.8000000000000007</v>
      </c>
      <c r="D239" s="91">
        <f t="shared" si="17"/>
        <v>3.0474000000000001</v>
      </c>
      <c r="E239" s="92" t="str">
        <f t="shared" si="18"/>
        <v>A</v>
      </c>
      <c r="F239" s="114">
        <f t="shared" si="19"/>
        <v>31</v>
      </c>
    </row>
    <row r="240" spans="1:6" x14ac:dyDescent="0.25">
      <c r="A240" s="169" t="s">
        <v>510</v>
      </c>
      <c r="B240" s="89" t="str">
        <f t="shared" si="15"/>
        <v>ACUTE &amp; SUBACUTE ENDOCARDITIS W CC</v>
      </c>
      <c r="C240" s="90">
        <f t="shared" si="16"/>
        <v>5.5</v>
      </c>
      <c r="D240" s="91">
        <f t="shared" si="17"/>
        <v>1.9538</v>
      </c>
      <c r="E240" s="92" t="str">
        <f t="shared" si="18"/>
        <v>A</v>
      </c>
      <c r="F240" s="114">
        <f t="shared" si="19"/>
        <v>17</v>
      </c>
    </row>
    <row r="241" spans="1:6" x14ac:dyDescent="0.25">
      <c r="A241" s="169" t="s">
        <v>511</v>
      </c>
      <c r="B241" s="89" t="str">
        <f t="shared" si="15"/>
        <v>ACUTE &amp; SUBACUTE ENDOCARDITIS W/O CC/MCC</v>
      </c>
      <c r="C241" s="90">
        <f t="shared" si="16"/>
        <v>3.4</v>
      </c>
      <c r="D241" s="91">
        <f t="shared" si="17"/>
        <v>1.4489000000000001</v>
      </c>
      <c r="E241" s="92" t="str">
        <f t="shared" si="18"/>
        <v>M</v>
      </c>
      <c r="F241" s="114">
        <f t="shared" si="19"/>
        <v>8</v>
      </c>
    </row>
    <row r="242" spans="1:6" x14ac:dyDescent="0.25">
      <c r="A242" s="169" t="s">
        <v>512</v>
      </c>
      <c r="B242" s="89" t="str">
        <f t="shared" si="15"/>
        <v>HEART FAILURE &amp; SHOCK W MCC OR PERIPHERAL EXTRACORPOREAL MEMBRANE OXYGENATION (ECMO)</v>
      </c>
      <c r="C242" s="90">
        <f t="shared" si="16"/>
        <v>4.4000000000000004</v>
      </c>
      <c r="D242" s="91">
        <f t="shared" si="17"/>
        <v>1.6194</v>
      </c>
      <c r="E242" s="92" t="str">
        <f t="shared" si="18"/>
        <v>A</v>
      </c>
      <c r="F242" s="114">
        <f t="shared" si="19"/>
        <v>549</v>
      </c>
    </row>
    <row r="243" spans="1:6" x14ac:dyDescent="0.25">
      <c r="A243" s="170" t="s">
        <v>513</v>
      </c>
      <c r="B243" s="93" t="str">
        <f t="shared" si="15"/>
        <v>HEART FAILURE &amp; SHOCK W CC</v>
      </c>
      <c r="C243" s="94">
        <f t="shared" si="16"/>
        <v>3.2</v>
      </c>
      <c r="D243" s="95">
        <f t="shared" si="17"/>
        <v>1.0447</v>
      </c>
      <c r="E243" s="96" t="str">
        <f t="shared" si="18"/>
        <v>A</v>
      </c>
      <c r="F243" s="115">
        <f t="shared" si="19"/>
        <v>381</v>
      </c>
    </row>
    <row r="244" spans="1:6" x14ac:dyDescent="0.25">
      <c r="A244" s="169" t="s">
        <v>514</v>
      </c>
      <c r="B244" s="89" t="str">
        <f t="shared" si="15"/>
        <v>HEART FAILURE &amp; SHOCK W/O CC/MCC</v>
      </c>
      <c r="C244" s="90">
        <f t="shared" si="16"/>
        <v>2.5</v>
      </c>
      <c r="D244" s="91">
        <f t="shared" si="17"/>
        <v>0.85309999999999997</v>
      </c>
      <c r="E244" s="92" t="str">
        <f t="shared" si="18"/>
        <v>A</v>
      </c>
      <c r="F244" s="114">
        <f t="shared" si="19"/>
        <v>70</v>
      </c>
    </row>
    <row r="245" spans="1:6" x14ac:dyDescent="0.25">
      <c r="A245" s="169" t="s">
        <v>515</v>
      </c>
      <c r="B245" s="89" t="str">
        <f t="shared" si="15"/>
        <v>DEEP VEIN THROMBOPHLEBITIS W CC/MCC</v>
      </c>
      <c r="C245" s="90">
        <f t="shared" si="16"/>
        <v>3.4</v>
      </c>
      <c r="D245" s="91">
        <f t="shared" si="17"/>
        <v>1.6629</v>
      </c>
      <c r="E245" s="92" t="str">
        <f t="shared" si="18"/>
        <v>M</v>
      </c>
      <c r="F245" s="114">
        <f t="shared" si="19"/>
        <v>4</v>
      </c>
    </row>
    <row r="246" spans="1:6" x14ac:dyDescent="0.25">
      <c r="A246" s="169" t="s">
        <v>516</v>
      </c>
      <c r="B246" s="89" t="str">
        <f t="shared" si="15"/>
        <v>DEEP VEIN THROMBOPHLEBITIS W/O CC/MCC</v>
      </c>
      <c r="C246" s="90">
        <f t="shared" si="16"/>
        <v>2.2999999999999998</v>
      </c>
      <c r="D246" s="91">
        <f t="shared" si="17"/>
        <v>0.78969999999999996</v>
      </c>
      <c r="E246" s="92" t="str">
        <f t="shared" si="18"/>
        <v>M</v>
      </c>
      <c r="F246" s="114">
        <f t="shared" si="19"/>
        <v>1</v>
      </c>
    </row>
    <row r="247" spans="1:6" x14ac:dyDescent="0.25">
      <c r="A247" s="169" t="s">
        <v>517</v>
      </c>
      <c r="B247" s="89" t="str">
        <f t="shared" si="15"/>
        <v>CARDIAC ARREST, UNEXPLAINED W MCC OR PERIPHERAL EXTRACORPOREAL MEMBRANE OXYGENATION (ECMO)</v>
      </c>
      <c r="C247" s="90">
        <f t="shared" si="16"/>
        <v>2</v>
      </c>
      <c r="D247" s="91">
        <f t="shared" si="17"/>
        <v>2.4108999999999998</v>
      </c>
      <c r="E247" s="92" t="str">
        <f t="shared" si="18"/>
        <v>A</v>
      </c>
      <c r="F247" s="114">
        <f t="shared" si="19"/>
        <v>24</v>
      </c>
    </row>
    <row r="248" spans="1:6" x14ac:dyDescent="0.25">
      <c r="A248" s="170" t="s">
        <v>518</v>
      </c>
      <c r="B248" s="93" t="str">
        <f t="shared" si="15"/>
        <v>CARDIAC ARREST, UNEXPLAINED W CC</v>
      </c>
      <c r="C248" s="94">
        <f t="shared" si="16"/>
        <v>1.3</v>
      </c>
      <c r="D248" s="95">
        <f t="shared" si="17"/>
        <v>0.93459999999999999</v>
      </c>
      <c r="E248" s="96" t="str">
        <f t="shared" si="18"/>
        <v>M</v>
      </c>
      <c r="F248" s="115">
        <f t="shared" si="19"/>
        <v>2</v>
      </c>
    </row>
    <row r="249" spans="1:6" x14ac:dyDescent="0.25">
      <c r="A249" s="169" t="s">
        <v>519</v>
      </c>
      <c r="B249" s="89" t="str">
        <f t="shared" si="15"/>
        <v>CARDIAC ARREST, UNEXPLAINED W/O CC/MCC</v>
      </c>
      <c r="C249" s="90">
        <f t="shared" si="16"/>
        <v>1.1000000000000001</v>
      </c>
      <c r="D249" s="91">
        <f t="shared" si="17"/>
        <v>0.66879999999999995</v>
      </c>
      <c r="E249" s="92" t="str">
        <f t="shared" si="18"/>
        <v>M</v>
      </c>
      <c r="F249" s="114">
        <f t="shared" si="19"/>
        <v>0</v>
      </c>
    </row>
    <row r="250" spans="1:6" x14ac:dyDescent="0.25">
      <c r="A250" s="169" t="s">
        <v>520</v>
      </c>
      <c r="B250" s="89" t="str">
        <f t="shared" si="15"/>
        <v>PERIPHERAL VASCULAR DISORDERS W MCC</v>
      </c>
      <c r="C250" s="90">
        <f t="shared" si="16"/>
        <v>3.2</v>
      </c>
      <c r="D250" s="91">
        <f t="shared" si="17"/>
        <v>1.3527</v>
      </c>
      <c r="E250" s="92" t="str">
        <f t="shared" si="18"/>
        <v>A</v>
      </c>
      <c r="F250" s="114">
        <f t="shared" si="19"/>
        <v>83</v>
      </c>
    </row>
    <row r="251" spans="1:6" x14ac:dyDescent="0.25">
      <c r="A251" s="169" t="s">
        <v>521</v>
      </c>
      <c r="B251" s="89" t="str">
        <f t="shared" si="15"/>
        <v>PERIPHERAL VASCULAR DISORDERS W CC</v>
      </c>
      <c r="C251" s="90">
        <f t="shared" si="16"/>
        <v>3.4</v>
      </c>
      <c r="D251" s="91">
        <f t="shared" si="17"/>
        <v>1.0161</v>
      </c>
      <c r="E251" s="92" t="str">
        <f t="shared" si="18"/>
        <v>A</v>
      </c>
      <c r="F251" s="114">
        <f t="shared" si="19"/>
        <v>191</v>
      </c>
    </row>
    <row r="252" spans="1:6" x14ac:dyDescent="0.25">
      <c r="A252" s="169" t="s">
        <v>522</v>
      </c>
      <c r="B252" s="89" t="str">
        <f t="shared" si="15"/>
        <v>PERIPHERAL VASCULAR DISORDERS W/O CC/MCC</v>
      </c>
      <c r="C252" s="90">
        <f t="shared" si="16"/>
        <v>2.2999999999999998</v>
      </c>
      <c r="D252" s="91">
        <f t="shared" si="17"/>
        <v>0.73119999999999996</v>
      </c>
      <c r="E252" s="92" t="str">
        <f t="shared" si="18"/>
        <v>A</v>
      </c>
      <c r="F252" s="114">
        <f t="shared" si="19"/>
        <v>91</v>
      </c>
    </row>
    <row r="253" spans="1:6" x14ac:dyDescent="0.25">
      <c r="A253" s="170" t="s">
        <v>523</v>
      </c>
      <c r="B253" s="93" t="str">
        <f t="shared" si="15"/>
        <v>ATHEROSCLEROSIS W MCC</v>
      </c>
      <c r="C253" s="94">
        <f t="shared" si="16"/>
        <v>3.9</v>
      </c>
      <c r="D253" s="95">
        <f t="shared" si="17"/>
        <v>1.5445</v>
      </c>
      <c r="E253" s="96" t="str">
        <f t="shared" si="18"/>
        <v>A</v>
      </c>
      <c r="F253" s="115">
        <f t="shared" si="19"/>
        <v>19</v>
      </c>
    </row>
    <row r="254" spans="1:6" x14ac:dyDescent="0.25">
      <c r="A254" s="169" t="s">
        <v>525</v>
      </c>
      <c r="B254" s="89" t="str">
        <f t="shared" si="15"/>
        <v>ATHEROSCLEROSIS W/O MCC</v>
      </c>
      <c r="C254" s="90">
        <f t="shared" si="16"/>
        <v>2.1</v>
      </c>
      <c r="D254" s="91">
        <f t="shared" si="17"/>
        <v>0.96099999999999997</v>
      </c>
      <c r="E254" s="92" t="str">
        <f t="shared" si="18"/>
        <v>A</v>
      </c>
      <c r="F254" s="114">
        <f t="shared" si="19"/>
        <v>100</v>
      </c>
    </row>
    <row r="255" spans="1:6" x14ac:dyDescent="0.25">
      <c r="A255" s="169" t="s">
        <v>526</v>
      </c>
      <c r="B255" s="89" t="str">
        <f t="shared" si="15"/>
        <v>HYPERTENSION W MCC</v>
      </c>
      <c r="C255" s="90">
        <f t="shared" si="16"/>
        <v>3.9</v>
      </c>
      <c r="D255" s="91">
        <f t="shared" si="17"/>
        <v>1.3360000000000001</v>
      </c>
      <c r="E255" s="92" t="str">
        <f t="shared" si="18"/>
        <v>A</v>
      </c>
      <c r="F255" s="114">
        <f t="shared" si="19"/>
        <v>47</v>
      </c>
    </row>
    <row r="256" spans="1:6" x14ac:dyDescent="0.25">
      <c r="A256" s="169" t="s">
        <v>527</v>
      </c>
      <c r="B256" s="89" t="str">
        <f t="shared" si="15"/>
        <v>HYPERTENSION W/O MCC</v>
      </c>
      <c r="C256" s="90">
        <f t="shared" si="16"/>
        <v>2</v>
      </c>
      <c r="D256" s="91">
        <f t="shared" si="17"/>
        <v>0.87919999999999998</v>
      </c>
      <c r="E256" s="92" t="str">
        <f t="shared" si="18"/>
        <v>A</v>
      </c>
      <c r="F256" s="114">
        <f t="shared" si="19"/>
        <v>192</v>
      </c>
    </row>
    <row r="257" spans="1:6" x14ac:dyDescent="0.25">
      <c r="A257" s="169" t="s">
        <v>528</v>
      </c>
      <c r="B257" s="89" t="str">
        <f t="shared" si="15"/>
        <v>CARDIAC CONGENITAL &amp; VALVULAR DISORDERS W MCC</v>
      </c>
      <c r="C257" s="90">
        <f t="shared" si="16"/>
        <v>5.9</v>
      </c>
      <c r="D257" s="91">
        <f t="shared" si="17"/>
        <v>2.2806000000000002</v>
      </c>
      <c r="E257" s="92" t="str">
        <f t="shared" si="18"/>
        <v>A</v>
      </c>
      <c r="F257" s="114">
        <f t="shared" si="19"/>
        <v>15</v>
      </c>
    </row>
    <row r="258" spans="1:6" x14ac:dyDescent="0.25">
      <c r="A258" s="170" t="s">
        <v>529</v>
      </c>
      <c r="B258" s="93" t="str">
        <f t="shared" si="15"/>
        <v>CARDIAC CONGENITAL &amp; VALVULAR DISORDERS W/O MCC</v>
      </c>
      <c r="C258" s="94">
        <f t="shared" si="16"/>
        <v>2.1</v>
      </c>
      <c r="D258" s="95">
        <f t="shared" si="17"/>
        <v>0.73609999999999998</v>
      </c>
      <c r="E258" s="96" t="str">
        <f t="shared" si="18"/>
        <v>A</v>
      </c>
      <c r="F258" s="115">
        <f t="shared" si="19"/>
        <v>19</v>
      </c>
    </row>
    <row r="259" spans="1:6" x14ac:dyDescent="0.25">
      <c r="A259" s="169" t="s">
        <v>530</v>
      </c>
      <c r="B259" s="89" t="str">
        <f t="shared" si="15"/>
        <v>CARDIAC ARRHYTHMIA &amp; CONDUCTION DISORDERS W MCC</v>
      </c>
      <c r="C259" s="90">
        <f t="shared" si="16"/>
        <v>3.9</v>
      </c>
      <c r="D259" s="91">
        <f t="shared" si="17"/>
        <v>1.3649</v>
      </c>
      <c r="E259" s="92" t="str">
        <f t="shared" si="18"/>
        <v>A</v>
      </c>
      <c r="F259" s="114">
        <f t="shared" si="19"/>
        <v>153</v>
      </c>
    </row>
    <row r="260" spans="1:6" x14ac:dyDescent="0.25">
      <c r="A260" s="169" t="s">
        <v>531</v>
      </c>
      <c r="B260" s="89" t="str">
        <f t="shared" si="15"/>
        <v>CARDIAC ARRHYTHMIA &amp; CONDUCTION DISORDERS W CC</v>
      </c>
      <c r="C260" s="90">
        <f t="shared" si="16"/>
        <v>2.4</v>
      </c>
      <c r="D260" s="91">
        <f t="shared" si="17"/>
        <v>0.86870000000000003</v>
      </c>
      <c r="E260" s="92" t="str">
        <f t="shared" si="18"/>
        <v>A</v>
      </c>
      <c r="F260" s="114">
        <f t="shared" si="19"/>
        <v>411</v>
      </c>
    </row>
    <row r="261" spans="1:6" x14ac:dyDescent="0.25">
      <c r="A261" s="169" t="s">
        <v>532</v>
      </c>
      <c r="B261" s="89" t="str">
        <f t="shared" si="15"/>
        <v>CARDIAC ARRHYTHMIA &amp; CONDUCTION DISORDERS W/O CC/MCC</v>
      </c>
      <c r="C261" s="90">
        <f t="shared" si="16"/>
        <v>1.8</v>
      </c>
      <c r="D261" s="91">
        <f t="shared" si="17"/>
        <v>0.60629999999999995</v>
      </c>
      <c r="E261" s="92" t="str">
        <f t="shared" si="18"/>
        <v>A</v>
      </c>
      <c r="F261" s="114">
        <f t="shared" si="19"/>
        <v>359</v>
      </c>
    </row>
    <row r="262" spans="1:6" x14ac:dyDescent="0.25">
      <c r="A262" s="169" t="s">
        <v>533</v>
      </c>
      <c r="B262" s="89" t="str">
        <f t="shared" si="15"/>
        <v>ANGINA PECTORIS</v>
      </c>
      <c r="C262" s="90">
        <f t="shared" si="16"/>
        <v>1.7</v>
      </c>
      <c r="D262" s="91">
        <f t="shared" si="17"/>
        <v>0.83430000000000004</v>
      </c>
      <c r="E262" s="92" t="str">
        <f t="shared" si="18"/>
        <v>A</v>
      </c>
      <c r="F262" s="114">
        <f t="shared" si="19"/>
        <v>36</v>
      </c>
    </row>
    <row r="263" spans="1:6" x14ac:dyDescent="0.25">
      <c r="A263" s="170" t="s">
        <v>534</v>
      </c>
      <c r="B263" s="93" t="str">
        <f t="shared" si="15"/>
        <v>SYNCOPE &amp; COLLAPSE</v>
      </c>
      <c r="C263" s="94">
        <f t="shared" si="16"/>
        <v>2.2000000000000002</v>
      </c>
      <c r="D263" s="95">
        <f t="shared" si="17"/>
        <v>1.0111000000000001</v>
      </c>
      <c r="E263" s="96" t="str">
        <f t="shared" si="18"/>
        <v>A</v>
      </c>
      <c r="F263" s="115">
        <f t="shared" si="19"/>
        <v>185</v>
      </c>
    </row>
    <row r="264" spans="1:6" x14ac:dyDescent="0.25">
      <c r="A264" s="169" t="s">
        <v>535</v>
      </c>
      <c r="B264" s="89" t="str">
        <f t="shared" si="15"/>
        <v>CHEST PAIN</v>
      </c>
      <c r="C264" s="90">
        <f t="shared" si="16"/>
        <v>1.8</v>
      </c>
      <c r="D264" s="91">
        <f t="shared" si="17"/>
        <v>0.87019999999999997</v>
      </c>
      <c r="E264" s="92" t="str">
        <f t="shared" si="18"/>
        <v>A</v>
      </c>
      <c r="F264" s="114">
        <f t="shared" si="19"/>
        <v>374</v>
      </c>
    </row>
    <row r="265" spans="1:6" x14ac:dyDescent="0.25">
      <c r="A265" s="169" t="s">
        <v>840</v>
      </c>
      <c r="B265" s="89" t="str">
        <f t="shared" ref="B265:B328" si="20">VLOOKUP($A265, DRG_Tab, 2, FALSE)</f>
        <v>OTHER CIRCULATORY SYSTEM DIAGNOSES W MCC</v>
      </c>
      <c r="C265" s="90">
        <f t="shared" ref="C265:C328" si="21">ROUND(VLOOKUP($A265, DRG_Tab, 14, FALSE), 1)</f>
        <v>5.7</v>
      </c>
      <c r="D265" s="91">
        <f t="shared" ref="D265:D328" si="22">VLOOKUP($A265, DRG_Tab, 22, FALSE)</f>
        <v>2.2302</v>
      </c>
      <c r="E265" s="92" t="str">
        <f t="shared" ref="E265:E328" si="23">VLOOKUP(A265, DRG_Tab, 18, FALSE)</f>
        <v>A</v>
      </c>
      <c r="F265" s="114">
        <f t="shared" ref="F265:F328" si="24">VLOOKUP($A265, DRG_Tab, 9, FALSE)</f>
        <v>200</v>
      </c>
    </row>
    <row r="266" spans="1:6" x14ac:dyDescent="0.25">
      <c r="A266" s="169" t="s">
        <v>841</v>
      </c>
      <c r="B266" s="89" t="str">
        <f t="shared" si="20"/>
        <v>OTHER CIRCULATORY SYSTEM DIAGNOSES W CC</v>
      </c>
      <c r="C266" s="90">
        <f t="shared" si="21"/>
        <v>3.2</v>
      </c>
      <c r="D266" s="91">
        <f t="shared" si="22"/>
        <v>1.1135999999999999</v>
      </c>
      <c r="E266" s="92" t="str">
        <f t="shared" si="23"/>
        <v>A</v>
      </c>
      <c r="F266" s="114">
        <f t="shared" si="24"/>
        <v>146</v>
      </c>
    </row>
    <row r="267" spans="1:6" x14ac:dyDescent="0.25">
      <c r="A267" s="169" t="s">
        <v>842</v>
      </c>
      <c r="B267" s="89" t="str">
        <f t="shared" si="20"/>
        <v>OTHER CIRCULATORY SYSTEM DIAGNOSES W/O CC/MCC</v>
      </c>
      <c r="C267" s="90">
        <f t="shared" si="21"/>
        <v>1.9</v>
      </c>
      <c r="D267" s="91">
        <f t="shared" si="22"/>
        <v>0.77159999999999995</v>
      </c>
      <c r="E267" s="92" t="str">
        <f t="shared" si="23"/>
        <v>A</v>
      </c>
      <c r="F267" s="114">
        <f t="shared" si="24"/>
        <v>37</v>
      </c>
    </row>
    <row r="268" spans="1:6" x14ac:dyDescent="0.25">
      <c r="A268" s="170" t="s">
        <v>843</v>
      </c>
      <c r="B268" s="93" t="str">
        <f t="shared" si="20"/>
        <v>STOMACH, ESOPHAGEAL &amp; DUODENAL PROC W MCC</v>
      </c>
      <c r="C268" s="94">
        <f t="shared" si="21"/>
        <v>8.8000000000000007</v>
      </c>
      <c r="D268" s="95">
        <f t="shared" si="22"/>
        <v>4.4855999999999998</v>
      </c>
      <c r="E268" s="96" t="str">
        <f t="shared" si="23"/>
        <v>A</v>
      </c>
      <c r="F268" s="115">
        <f t="shared" si="24"/>
        <v>71</v>
      </c>
    </row>
    <row r="269" spans="1:6" x14ac:dyDescent="0.25">
      <c r="A269" s="169" t="s">
        <v>844</v>
      </c>
      <c r="B269" s="89" t="str">
        <f t="shared" si="20"/>
        <v>STOMACH, ESOPHAGEAL &amp; DUODENAL PROC W CC</v>
      </c>
      <c r="C269" s="90">
        <f t="shared" si="21"/>
        <v>4.8</v>
      </c>
      <c r="D269" s="91">
        <f t="shared" si="22"/>
        <v>2.5956000000000001</v>
      </c>
      <c r="E269" s="92" t="str">
        <f t="shared" si="23"/>
        <v>A</v>
      </c>
      <c r="F269" s="114">
        <f t="shared" si="24"/>
        <v>113</v>
      </c>
    </row>
    <row r="270" spans="1:6" x14ac:dyDescent="0.25">
      <c r="A270" s="169" t="s">
        <v>845</v>
      </c>
      <c r="B270" s="89" t="str">
        <f t="shared" si="20"/>
        <v>STOMACH, ESOPHAGEAL &amp; DUODENAL PROC W/O CC/MCC</v>
      </c>
      <c r="C270" s="90">
        <f t="shared" si="21"/>
        <v>2.2999999999999998</v>
      </c>
      <c r="D270" s="91">
        <f t="shared" si="22"/>
        <v>1.5136000000000001</v>
      </c>
      <c r="E270" s="92" t="str">
        <f t="shared" si="23"/>
        <v>A</v>
      </c>
      <c r="F270" s="114">
        <f t="shared" si="24"/>
        <v>125</v>
      </c>
    </row>
    <row r="271" spans="1:6" x14ac:dyDescent="0.25">
      <c r="A271" s="169" t="s">
        <v>846</v>
      </c>
      <c r="B271" s="89" t="str">
        <f t="shared" si="20"/>
        <v>MAJOR SMALL &amp; LARGE BOWEL PROCEDURES W MCC</v>
      </c>
      <c r="C271" s="90">
        <f t="shared" si="21"/>
        <v>10.4</v>
      </c>
      <c r="D271" s="91">
        <f t="shared" si="22"/>
        <v>4.5964999999999998</v>
      </c>
      <c r="E271" s="92" t="str">
        <f t="shared" si="23"/>
        <v>A</v>
      </c>
      <c r="F271" s="114">
        <f t="shared" si="24"/>
        <v>176</v>
      </c>
    </row>
    <row r="272" spans="1:6" x14ac:dyDescent="0.25">
      <c r="A272" s="169" t="s">
        <v>847</v>
      </c>
      <c r="B272" s="89" t="str">
        <f t="shared" si="20"/>
        <v>MAJOR SMALL &amp; LARGE BOWEL PROCEDURES W CC</v>
      </c>
      <c r="C272" s="90">
        <f t="shared" si="21"/>
        <v>6.6</v>
      </c>
      <c r="D272" s="91">
        <f t="shared" si="22"/>
        <v>2.9771000000000001</v>
      </c>
      <c r="E272" s="92" t="str">
        <f t="shared" si="23"/>
        <v>A</v>
      </c>
      <c r="F272" s="114">
        <f t="shared" si="24"/>
        <v>388</v>
      </c>
    </row>
    <row r="273" spans="1:6" x14ac:dyDescent="0.25">
      <c r="A273" s="170" t="s">
        <v>848</v>
      </c>
      <c r="B273" s="93" t="str">
        <f t="shared" si="20"/>
        <v>MAJOR SMALL &amp; LARGE BOWEL PROCEDURES W/O CC/MCC</v>
      </c>
      <c r="C273" s="94">
        <f t="shared" si="21"/>
        <v>4.5</v>
      </c>
      <c r="D273" s="95">
        <f t="shared" si="22"/>
        <v>2.1840000000000002</v>
      </c>
      <c r="E273" s="96" t="str">
        <f t="shared" si="23"/>
        <v>A</v>
      </c>
      <c r="F273" s="115">
        <f t="shared" si="24"/>
        <v>217</v>
      </c>
    </row>
    <row r="274" spans="1:6" x14ac:dyDescent="0.25">
      <c r="A274" s="169" t="s">
        <v>849</v>
      </c>
      <c r="B274" s="89" t="str">
        <f t="shared" si="20"/>
        <v>RECTAL RESECTION W MCC</v>
      </c>
      <c r="C274" s="90">
        <f t="shared" si="21"/>
        <v>6.9</v>
      </c>
      <c r="D274" s="91">
        <f t="shared" si="22"/>
        <v>4.8681000000000001</v>
      </c>
      <c r="E274" s="92" t="str">
        <f t="shared" si="23"/>
        <v>M</v>
      </c>
      <c r="F274" s="114">
        <f t="shared" si="24"/>
        <v>5</v>
      </c>
    </row>
    <row r="275" spans="1:6" x14ac:dyDescent="0.25">
      <c r="A275" s="169" t="s">
        <v>850</v>
      </c>
      <c r="B275" s="89" t="str">
        <f t="shared" si="20"/>
        <v>RECTAL RESECTION W CC</v>
      </c>
      <c r="C275" s="90">
        <f t="shared" si="21"/>
        <v>4.4000000000000004</v>
      </c>
      <c r="D275" s="91">
        <f t="shared" si="22"/>
        <v>2.7616000000000001</v>
      </c>
      <c r="E275" s="92" t="str">
        <f t="shared" si="23"/>
        <v>M</v>
      </c>
      <c r="F275" s="114">
        <f t="shared" si="24"/>
        <v>4</v>
      </c>
    </row>
    <row r="276" spans="1:6" x14ac:dyDescent="0.25">
      <c r="A276" s="169" t="s">
        <v>851</v>
      </c>
      <c r="B276" s="89" t="str">
        <f t="shared" si="20"/>
        <v>RECTAL RESECTION W/O CC/MCC</v>
      </c>
      <c r="C276" s="90">
        <f t="shared" si="21"/>
        <v>2.4</v>
      </c>
      <c r="D276" s="91">
        <f t="shared" si="22"/>
        <v>1.8712</v>
      </c>
      <c r="E276" s="92" t="str">
        <f t="shared" si="23"/>
        <v>M</v>
      </c>
      <c r="F276" s="114">
        <f t="shared" si="24"/>
        <v>7</v>
      </c>
    </row>
    <row r="277" spans="1:6" x14ac:dyDescent="0.25">
      <c r="A277" s="169" t="s">
        <v>852</v>
      </c>
      <c r="B277" s="89" t="str">
        <f t="shared" si="20"/>
        <v>PERITONEAL ADHESIOLYSIS W MCC</v>
      </c>
      <c r="C277" s="90">
        <f t="shared" si="21"/>
        <v>11</v>
      </c>
      <c r="D277" s="91">
        <f t="shared" si="22"/>
        <v>4.2198000000000002</v>
      </c>
      <c r="E277" s="92" t="str">
        <f t="shared" si="23"/>
        <v>A</v>
      </c>
      <c r="F277" s="114">
        <f t="shared" si="24"/>
        <v>22</v>
      </c>
    </row>
    <row r="278" spans="1:6" x14ac:dyDescent="0.25">
      <c r="A278" s="170" t="s">
        <v>853</v>
      </c>
      <c r="B278" s="93" t="str">
        <f t="shared" si="20"/>
        <v>PERITONEAL ADHESIOLYSIS W CC</v>
      </c>
      <c r="C278" s="94">
        <f t="shared" si="21"/>
        <v>5.3</v>
      </c>
      <c r="D278" s="95">
        <f t="shared" si="22"/>
        <v>2.3837999999999999</v>
      </c>
      <c r="E278" s="96" t="str">
        <f t="shared" si="23"/>
        <v>A</v>
      </c>
      <c r="F278" s="115">
        <f t="shared" si="24"/>
        <v>62</v>
      </c>
    </row>
    <row r="279" spans="1:6" x14ac:dyDescent="0.25">
      <c r="A279" s="169" t="s">
        <v>854</v>
      </c>
      <c r="B279" s="89" t="str">
        <f t="shared" si="20"/>
        <v>PERITONEAL ADHESIOLYSIS W/O CC/MCC</v>
      </c>
      <c r="C279" s="90">
        <f t="shared" si="21"/>
        <v>3.4</v>
      </c>
      <c r="D279" s="91">
        <f t="shared" si="22"/>
        <v>1.5177</v>
      </c>
      <c r="E279" s="92" t="str">
        <f t="shared" si="23"/>
        <v>A</v>
      </c>
      <c r="F279" s="114">
        <f t="shared" si="24"/>
        <v>40</v>
      </c>
    </row>
    <row r="280" spans="1:6" x14ac:dyDescent="0.25">
      <c r="A280" s="169" t="s">
        <v>855</v>
      </c>
      <c r="B280" s="89" t="str">
        <f t="shared" si="20"/>
        <v>APPENDECTOMY W COMPLICATED PRINCIPAL DIAG W MCC</v>
      </c>
      <c r="C280" s="90">
        <f t="shared" si="21"/>
        <v>5.9</v>
      </c>
      <c r="D280" s="91">
        <f t="shared" si="22"/>
        <v>2.2881</v>
      </c>
      <c r="E280" s="92" t="str">
        <f t="shared" si="23"/>
        <v>A</v>
      </c>
      <c r="F280" s="114">
        <f t="shared" si="24"/>
        <v>12</v>
      </c>
    </row>
    <row r="281" spans="1:6" x14ac:dyDescent="0.25">
      <c r="A281" s="169" t="s">
        <v>856</v>
      </c>
      <c r="B281" s="89" t="str">
        <f t="shared" si="20"/>
        <v>APPENDECTOMY W COMPLICATED PRINCIPAL DIAG W CC</v>
      </c>
      <c r="C281" s="90">
        <f t="shared" si="21"/>
        <v>3.6</v>
      </c>
      <c r="D281" s="91">
        <f t="shared" si="22"/>
        <v>1.7141</v>
      </c>
      <c r="E281" s="92" t="str">
        <f t="shared" si="23"/>
        <v>A</v>
      </c>
      <c r="F281" s="114">
        <f t="shared" si="24"/>
        <v>44</v>
      </c>
    </row>
    <row r="282" spans="1:6" x14ac:dyDescent="0.25">
      <c r="A282" s="169" t="s">
        <v>857</v>
      </c>
      <c r="B282" s="89" t="str">
        <f t="shared" si="20"/>
        <v>APPENDECTOMY W COMPLICATED PRINCIPAL DIAG W/O CC/MCC</v>
      </c>
      <c r="C282" s="90">
        <f t="shared" si="21"/>
        <v>2.9</v>
      </c>
      <c r="D282" s="91">
        <f t="shared" si="22"/>
        <v>1.5325</v>
      </c>
      <c r="E282" s="92" t="str">
        <f t="shared" si="23"/>
        <v>A</v>
      </c>
      <c r="F282" s="114">
        <f t="shared" si="24"/>
        <v>88</v>
      </c>
    </row>
    <row r="283" spans="1:6" x14ac:dyDescent="0.25">
      <c r="A283" s="170" t="s">
        <v>858</v>
      </c>
      <c r="B283" s="93" t="str">
        <f t="shared" si="20"/>
        <v>APPENDECTOMY W/O COMPLICATED PRINCIPAL DIAG W MCC</v>
      </c>
      <c r="C283" s="94">
        <f t="shared" si="21"/>
        <v>4.5999999999999996</v>
      </c>
      <c r="D283" s="95">
        <f t="shared" si="22"/>
        <v>3.2726999999999999</v>
      </c>
      <c r="E283" s="96" t="str">
        <f t="shared" si="23"/>
        <v>M</v>
      </c>
      <c r="F283" s="115">
        <f t="shared" si="24"/>
        <v>9</v>
      </c>
    </row>
    <row r="284" spans="1:6" x14ac:dyDescent="0.25">
      <c r="A284" s="169" t="s">
        <v>859</v>
      </c>
      <c r="B284" s="89" t="str">
        <f t="shared" si="20"/>
        <v>APPENDECTOMY W/O COMPLICATED PRINCIPAL DIAG W CC</v>
      </c>
      <c r="C284" s="90">
        <f t="shared" si="21"/>
        <v>2.7</v>
      </c>
      <c r="D284" s="91">
        <f t="shared" si="22"/>
        <v>1.6603000000000001</v>
      </c>
      <c r="E284" s="92" t="str">
        <f t="shared" si="23"/>
        <v>A</v>
      </c>
      <c r="F284" s="114">
        <f t="shared" si="24"/>
        <v>39</v>
      </c>
    </row>
    <row r="285" spans="1:6" x14ac:dyDescent="0.25">
      <c r="A285" s="169" t="s">
        <v>860</v>
      </c>
      <c r="B285" s="89" t="str">
        <f t="shared" si="20"/>
        <v>APPENDECTOMY W/O COMPLICATED PRINCIPAL DIAG W/O CC/MCC</v>
      </c>
      <c r="C285" s="90">
        <f t="shared" si="21"/>
        <v>1.5</v>
      </c>
      <c r="D285" s="91">
        <f t="shared" si="22"/>
        <v>1.2326999999999999</v>
      </c>
      <c r="E285" s="92" t="str">
        <f t="shared" si="23"/>
        <v>A</v>
      </c>
      <c r="F285" s="114">
        <f t="shared" si="24"/>
        <v>112</v>
      </c>
    </row>
    <row r="286" spans="1:6" x14ac:dyDescent="0.25">
      <c r="A286" s="169" t="s">
        <v>861</v>
      </c>
      <c r="B286" s="89" t="str">
        <f t="shared" si="20"/>
        <v>MINOR SMALL &amp; LARGE BOWEL PROCEDURES W MCC</v>
      </c>
      <c r="C286" s="90">
        <f t="shared" si="21"/>
        <v>7.6</v>
      </c>
      <c r="D286" s="91">
        <f t="shared" si="22"/>
        <v>3.8860000000000001</v>
      </c>
      <c r="E286" s="92" t="str">
        <f t="shared" si="23"/>
        <v>M</v>
      </c>
      <c r="F286" s="114">
        <f t="shared" si="24"/>
        <v>4</v>
      </c>
    </row>
    <row r="287" spans="1:6" x14ac:dyDescent="0.25">
      <c r="A287" s="169" t="s">
        <v>863</v>
      </c>
      <c r="B287" s="89" t="str">
        <f t="shared" si="20"/>
        <v>MINOR SMALL &amp; LARGE BOWEL PROCEDURES W CC</v>
      </c>
      <c r="C287" s="90">
        <f t="shared" si="21"/>
        <v>4.2</v>
      </c>
      <c r="D287" s="91">
        <f t="shared" si="22"/>
        <v>1.5174000000000001</v>
      </c>
      <c r="E287" s="92" t="str">
        <f t="shared" si="23"/>
        <v>A</v>
      </c>
      <c r="F287" s="114">
        <f t="shared" si="24"/>
        <v>20</v>
      </c>
    </row>
    <row r="288" spans="1:6" x14ac:dyDescent="0.25">
      <c r="A288" s="170" t="s">
        <v>574</v>
      </c>
      <c r="B288" s="93" t="str">
        <f t="shared" si="20"/>
        <v>MINOR SMALL &amp; LARGE BOWEL PROCEDURES W/O CC/MCC</v>
      </c>
      <c r="C288" s="94">
        <f t="shared" si="21"/>
        <v>2.8</v>
      </c>
      <c r="D288" s="95">
        <f t="shared" si="22"/>
        <v>1.0708</v>
      </c>
      <c r="E288" s="96" t="str">
        <f t="shared" si="23"/>
        <v>A</v>
      </c>
      <c r="F288" s="115">
        <f t="shared" si="24"/>
        <v>28</v>
      </c>
    </row>
    <row r="289" spans="1:6" x14ac:dyDescent="0.25">
      <c r="A289" s="169" t="s">
        <v>575</v>
      </c>
      <c r="B289" s="89" t="str">
        <f t="shared" si="20"/>
        <v>ANAL &amp; STOMAL PROCEDURES W MCC</v>
      </c>
      <c r="C289" s="90">
        <f t="shared" si="21"/>
        <v>5.7</v>
      </c>
      <c r="D289" s="91">
        <f t="shared" si="22"/>
        <v>3.4540999999999999</v>
      </c>
      <c r="E289" s="92" t="str">
        <f t="shared" si="23"/>
        <v>M</v>
      </c>
      <c r="F289" s="114">
        <f t="shared" si="24"/>
        <v>2</v>
      </c>
    </row>
    <row r="290" spans="1:6" x14ac:dyDescent="0.25">
      <c r="A290" s="169" t="s">
        <v>576</v>
      </c>
      <c r="B290" s="89" t="str">
        <f t="shared" si="20"/>
        <v>ANAL &amp; STOMAL PROCEDURES W CC</v>
      </c>
      <c r="C290" s="90">
        <f t="shared" si="21"/>
        <v>2.9</v>
      </c>
      <c r="D290" s="91">
        <f t="shared" si="22"/>
        <v>1.1619999999999999</v>
      </c>
      <c r="E290" s="92" t="str">
        <f t="shared" si="23"/>
        <v>A</v>
      </c>
      <c r="F290" s="114">
        <f t="shared" si="24"/>
        <v>16</v>
      </c>
    </row>
    <row r="291" spans="1:6" x14ac:dyDescent="0.25">
      <c r="A291" s="169" t="s">
        <v>580</v>
      </c>
      <c r="B291" s="89" t="str">
        <f t="shared" si="20"/>
        <v>ANAL &amp; STOMAL PROCEDURES W/O CC/MCC</v>
      </c>
      <c r="C291" s="90">
        <f t="shared" si="21"/>
        <v>2.6</v>
      </c>
      <c r="D291" s="91">
        <f t="shared" si="22"/>
        <v>0.97140000000000004</v>
      </c>
      <c r="E291" s="92" t="str">
        <f t="shared" si="23"/>
        <v>A</v>
      </c>
      <c r="F291" s="114">
        <f t="shared" si="24"/>
        <v>16</v>
      </c>
    </row>
    <row r="292" spans="1:6" x14ac:dyDescent="0.25">
      <c r="A292" s="169" t="s">
        <v>581</v>
      </c>
      <c r="B292" s="89" t="str">
        <f t="shared" si="20"/>
        <v>INGUINAL &amp; FEMORAL HERNIA PROCEDURES W MCC</v>
      </c>
      <c r="C292" s="90">
        <f t="shared" si="21"/>
        <v>2.2000000000000002</v>
      </c>
      <c r="D292" s="91">
        <f t="shared" si="22"/>
        <v>2.1149</v>
      </c>
      <c r="E292" s="92" t="str">
        <f t="shared" si="23"/>
        <v>AP</v>
      </c>
      <c r="F292" s="114">
        <f t="shared" si="24"/>
        <v>10</v>
      </c>
    </row>
    <row r="293" spans="1:6" x14ac:dyDescent="0.25">
      <c r="A293" s="170" t="s">
        <v>582</v>
      </c>
      <c r="B293" s="93" t="str">
        <f t="shared" si="20"/>
        <v>INGUINAL &amp; FEMORAL HERNIA PROCEDURES W CC</v>
      </c>
      <c r="C293" s="94">
        <f t="shared" si="21"/>
        <v>3.4</v>
      </c>
      <c r="D293" s="95">
        <f t="shared" si="22"/>
        <v>1.2245999999999999</v>
      </c>
      <c r="E293" s="96" t="str">
        <f t="shared" si="23"/>
        <v>MP</v>
      </c>
      <c r="F293" s="115">
        <f t="shared" si="24"/>
        <v>7</v>
      </c>
    </row>
    <row r="294" spans="1:6" x14ac:dyDescent="0.25">
      <c r="A294" s="169" t="s">
        <v>583</v>
      </c>
      <c r="B294" s="89" t="str">
        <f t="shared" si="20"/>
        <v>INGUINAL &amp; FEMORAL HERNIA PROCEDURES W/O CC/MCC</v>
      </c>
      <c r="C294" s="90">
        <f t="shared" si="21"/>
        <v>1.2</v>
      </c>
      <c r="D294" s="91">
        <f t="shared" si="22"/>
        <v>0.71699999999999997</v>
      </c>
      <c r="E294" s="92" t="str">
        <f t="shared" si="23"/>
        <v>A</v>
      </c>
      <c r="F294" s="114">
        <f t="shared" si="24"/>
        <v>17</v>
      </c>
    </row>
    <row r="295" spans="1:6" x14ac:dyDescent="0.25">
      <c r="A295" s="169" t="s">
        <v>584</v>
      </c>
      <c r="B295" s="89" t="str">
        <f t="shared" si="20"/>
        <v>HERNIA PROCEDURES EXCEPT INGUINAL &amp; FEMORAL W MCC</v>
      </c>
      <c r="C295" s="90">
        <f t="shared" si="21"/>
        <v>7.8</v>
      </c>
      <c r="D295" s="91">
        <f t="shared" si="22"/>
        <v>2.6000999999999999</v>
      </c>
      <c r="E295" s="92" t="str">
        <f t="shared" si="23"/>
        <v>A</v>
      </c>
      <c r="F295" s="114">
        <f t="shared" si="24"/>
        <v>20</v>
      </c>
    </row>
    <row r="296" spans="1:6" x14ac:dyDescent="0.25">
      <c r="A296" s="169" t="s">
        <v>585</v>
      </c>
      <c r="B296" s="89" t="str">
        <f t="shared" si="20"/>
        <v>HERNIA PROCEDURES EXCEPT INGUINAL &amp; FEMORAL W CC</v>
      </c>
      <c r="C296" s="90">
        <f t="shared" si="21"/>
        <v>3.3</v>
      </c>
      <c r="D296" s="91">
        <f t="shared" si="22"/>
        <v>1.8311999999999999</v>
      </c>
      <c r="E296" s="92" t="str">
        <f t="shared" si="23"/>
        <v>A</v>
      </c>
      <c r="F296" s="114">
        <f t="shared" si="24"/>
        <v>69</v>
      </c>
    </row>
    <row r="297" spans="1:6" x14ac:dyDescent="0.25">
      <c r="A297" s="169" t="s">
        <v>586</v>
      </c>
      <c r="B297" s="89" t="str">
        <f t="shared" si="20"/>
        <v>HERNIA PROCEDURES EXCEPT INGUINAL &amp; FEMORAL W/O CC/MCC</v>
      </c>
      <c r="C297" s="90">
        <f t="shared" si="21"/>
        <v>2.2000000000000002</v>
      </c>
      <c r="D297" s="91">
        <f t="shared" si="22"/>
        <v>1.3536999999999999</v>
      </c>
      <c r="E297" s="92" t="str">
        <f t="shared" si="23"/>
        <v>A</v>
      </c>
      <c r="F297" s="114">
        <f t="shared" si="24"/>
        <v>79</v>
      </c>
    </row>
    <row r="298" spans="1:6" x14ac:dyDescent="0.25">
      <c r="A298" s="170" t="s">
        <v>587</v>
      </c>
      <c r="B298" s="93" t="str">
        <f t="shared" si="20"/>
        <v>OTHER DIGESTIVE SYSTEM O.R. PROCEDURES W MCC</v>
      </c>
      <c r="C298" s="94">
        <f t="shared" si="21"/>
        <v>5.5</v>
      </c>
      <c r="D298" s="95">
        <f t="shared" si="22"/>
        <v>2.7273999999999998</v>
      </c>
      <c r="E298" s="96" t="str">
        <f t="shared" si="23"/>
        <v>A</v>
      </c>
      <c r="F298" s="115">
        <f t="shared" si="24"/>
        <v>16</v>
      </c>
    </row>
    <row r="299" spans="1:6" x14ac:dyDescent="0.25">
      <c r="A299" s="169" t="s">
        <v>589</v>
      </c>
      <c r="B299" s="89" t="str">
        <f t="shared" si="20"/>
        <v>OTHER DIGESTIVE SYSTEM O.R. PROCEDURES W CC</v>
      </c>
      <c r="C299" s="90">
        <f t="shared" si="21"/>
        <v>5.0999999999999996</v>
      </c>
      <c r="D299" s="91">
        <f t="shared" si="22"/>
        <v>2.4523000000000001</v>
      </c>
      <c r="E299" s="92" t="str">
        <f t="shared" si="23"/>
        <v>A</v>
      </c>
      <c r="F299" s="114">
        <f t="shared" si="24"/>
        <v>35</v>
      </c>
    </row>
    <row r="300" spans="1:6" x14ac:dyDescent="0.25">
      <c r="A300" s="169" t="s">
        <v>590</v>
      </c>
      <c r="B300" s="89" t="str">
        <f t="shared" si="20"/>
        <v>OTHER DIGESTIVE SYSTEM O.R. PROCEDURES W/O CC/MCC</v>
      </c>
      <c r="C300" s="90">
        <f t="shared" si="21"/>
        <v>3.3</v>
      </c>
      <c r="D300" s="91">
        <f t="shared" si="22"/>
        <v>1.4025000000000001</v>
      </c>
      <c r="E300" s="92" t="str">
        <f t="shared" si="23"/>
        <v>A</v>
      </c>
      <c r="F300" s="114">
        <f t="shared" si="24"/>
        <v>28</v>
      </c>
    </row>
    <row r="301" spans="1:6" x14ac:dyDescent="0.25">
      <c r="A301" s="169" t="s">
        <v>591</v>
      </c>
      <c r="B301" s="89" t="str">
        <f t="shared" si="20"/>
        <v>MAJOR ESOPHAGEAL DISORDERS W MCC</v>
      </c>
      <c r="C301" s="90">
        <f t="shared" si="21"/>
        <v>4.7</v>
      </c>
      <c r="D301" s="91">
        <f t="shared" si="22"/>
        <v>2.6383999999999999</v>
      </c>
      <c r="E301" s="92" t="str">
        <f t="shared" si="23"/>
        <v>M</v>
      </c>
      <c r="F301" s="114">
        <f t="shared" si="24"/>
        <v>9</v>
      </c>
    </row>
    <row r="302" spans="1:6" x14ac:dyDescent="0.25">
      <c r="A302" s="169" t="s">
        <v>592</v>
      </c>
      <c r="B302" s="89" t="str">
        <f t="shared" si="20"/>
        <v>MAJOR ESOPHAGEAL DISORDERS W CC</v>
      </c>
      <c r="C302" s="90">
        <f t="shared" si="21"/>
        <v>3.2</v>
      </c>
      <c r="D302" s="91">
        <f t="shared" si="22"/>
        <v>1.3487</v>
      </c>
      <c r="E302" s="92" t="str">
        <f t="shared" si="23"/>
        <v>A</v>
      </c>
      <c r="F302" s="114">
        <f t="shared" si="24"/>
        <v>42</v>
      </c>
    </row>
    <row r="303" spans="1:6" x14ac:dyDescent="0.25">
      <c r="A303" s="170" t="s">
        <v>593</v>
      </c>
      <c r="B303" s="93" t="str">
        <f t="shared" si="20"/>
        <v>MAJOR ESOPHAGEAL DISORDERS W/O CC/MCC</v>
      </c>
      <c r="C303" s="94">
        <f t="shared" si="21"/>
        <v>2.2000000000000002</v>
      </c>
      <c r="D303" s="95">
        <f t="shared" si="22"/>
        <v>1.0648</v>
      </c>
      <c r="E303" s="96" t="str">
        <f t="shared" si="23"/>
        <v>M</v>
      </c>
      <c r="F303" s="115">
        <f t="shared" si="24"/>
        <v>4</v>
      </c>
    </row>
    <row r="304" spans="1:6" x14ac:dyDescent="0.25">
      <c r="A304" s="169" t="s">
        <v>594</v>
      </c>
      <c r="B304" s="89" t="str">
        <f t="shared" si="20"/>
        <v>MAJOR GASTROINTESTINAL DISORDERS &amp; PERITONEAL INFECTIONS W MCC</v>
      </c>
      <c r="C304" s="90">
        <f t="shared" si="21"/>
        <v>4.8</v>
      </c>
      <c r="D304" s="91">
        <f t="shared" si="22"/>
        <v>1.7827</v>
      </c>
      <c r="E304" s="92" t="str">
        <f t="shared" si="23"/>
        <v>A</v>
      </c>
      <c r="F304" s="114">
        <f t="shared" si="24"/>
        <v>46</v>
      </c>
    </row>
    <row r="305" spans="1:6" x14ac:dyDescent="0.25">
      <c r="A305" s="169" t="s">
        <v>595</v>
      </c>
      <c r="B305" s="89" t="str">
        <f t="shared" si="20"/>
        <v>MAJOR GASTROINTESTINAL DISORDERS &amp; PERITONEAL INFECTIONS W CC</v>
      </c>
      <c r="C305" s="90">
        <f t="shared" si="21"/>
        <v>3.5</v>
      </c>
      <c r="D305" s="91">
        <f t="shared" si="22"/>
        <v>1.0443</v>
      </c>
      <c r="E305" s="92" t="str">
        <f t="shared" si="23"/>
        <v>A</v>
      </c>
      <c r="F305" s="114">
        <f t="shared" si="24"/>
        <v>185</v>
      </c>
    </row>
    <row r="306" spans="1:6" x14ac:dyDescent="0.25">
      <c r="A306" s="169" t="s">
        <v>596</v>
      </c>
      <c r="B306" s="89" t="str">
        <f t="shared" si="20"/>
        <v>MAJOR GASTROINTESTINAL DISORDERS &amp; PERITONEAL INFECTIONS W/O CC/MCC</v>
      </c>
      <c r="C306" s="90">
        <f t="shared" si="21"/>
        <v>2.9</v>
      </c>
      <c r="D306" s="91">
        <f t="shared" si="22"/>
        <v>0.83819999999999995</v>
      </c>
      <c r="E306" s="92" t="str">
        <f t="shared" si="23"/>
        <v>A</v>
      </c>
      <c r="F306" s="114">
        <f t="shared" si="24"/>
        <v>111</v>
      </c>
    </row>
    <row r="307" spans="1:6" x14ac:dyDescent="0.25">
      <c r="A307" s="169" t="s">
        <v>598</v>
      </c>
      <c r="B307" s="89" t="str">
        <f t="shared" si="20"/>
        <v>DIGESTIVE MALIGNANCY W MCC</v>
      </c>
      <c r="C307" s="90">
        <f t="shared" si="21"/>
        <v>5.2</v>
      </c>
      <c r="D307" s="91">
        <f t="shared" si="22"/>
        <v>2.1943999999999999</v>
      </c>
      <c r="E307" s="92" t="str">
        <f t="shared" si="23"/>
        <v>A</v>
      </c>
      <c r="F307" s="114">
        <f t="shared" si="24"/>
        <v>29</v>
      </c>
    </row>
    <row r="308" spans="1:6" x14ac:dyDescent="0.25">
      <c r="A308" s="170" t="s">
        <v>599</v>
      </c>
      <c r="B308" s="93" t="str">
        <f t="shared" si="20"/>
        <v>DIGESTIVE MALIGNANCY W CC</v>
      </c>
      <c r="C308" s="94">
        <f t="shared" si="21"/>
        <v>4</v>
      </c>
      <c r="D308" s="95">
        <f t="shared" si="22"/>
        <v>1.468</v>
      </c>
      <c r="E308" s="96" t="str">
        <f t="shared" si="23"/>
        <v>A</v>
      </c>
      <c r="F308" s="115">
        <f t="shared" si="24"/>
        <v>53</v>
      </c>
    </row>
    <row r="309" spans="1:6" x14ac:dyDescent="0.25">
      <c r="A309" s="169" t="s">
        <v>600</v>
      </c>
      <c r="B309" s="89" t="str">
        <f t="shared" si="20"/>
        <v>DIGESTIVE MALIGNANCY W/O CC/MCC</v>
      </c>
      <c r="C309" s="90">
        <f t="shared" si="21"/>
        <v>2.5</v>
      </c>
      <c r="D309" s="91">
        <f t="shared" si="22"/>
        <v>1.3117000000000001</v>
      </c>
      <c r="E309" s="92" t="str">
        <f t="shared" si="23"/>
        <v>M</v>
      </c>
      <c r="F309" s="114">
        <f t="shared" si="24"/>
        <v>6</v>
      </c>
    </row>
    <row r="310" spans="1:6" x14ac:dyDescent="0.25">
      <c r="A310" s="169" t="s">
        <v>601</v>
      </c>
      <c r="B310" s="89" t="str">
        <f t="shared" si="20"/>
        <v>G.I. HEMORRHAGE W MCC</v>
      </c>
      <c r="C310" s="90">
        <f t="shared" si="21"/>
        <v>4.8</v>
      </c>
      <c r="D310" s="91">
        <f t="shared" si="22"/>
        <v>2.1968999999999999</v>
      </c>
      <c r="E310" s="92" t="str">
        <f t="shared" si="23"/>
        <v>A</v>
      </c>
      <c r="F310" s="114">
        <f t="shared" si="24"/>
        <v>129</v>
      </c>
    </row>
    <row r="311" spans="1:6" x14ac:dyDescent="0.25">
      <c r="A311" s="169" t="s">
        <v>602</v>
      </c>
      <c r="B311" s="89" t="str">
        <f t="shared" si="20"/>
        <v>G.I. HEMORRHAGE W CC</v>
      </c>
      <c r="C311" s="90">
        <f t="shared" si="21"/>
        <v>2.8</v>
      </c>
      <c r="D311" s="91">
        <f t="shared" si="22"/>
        <v>1.1841999999999999</v>
      </c>
      <c r="E311" s="92" t="str">
        <f t="shared" si="23"/>
        <v>A</v>
      </c>
      <c r="F311" s="114">
        <f t="shared" si="24"/>
        <v>446</v>
      </c>
    </row>
    <row r="312" spans="1:6" x14ac:dyDescent="0.25">
      <c r="A312" s="169" t="s">
        <v>80</v>
      </c>
      <c r="B312" s="89" t="str">
        <f t="shared" si="20"/>
        <v>G.I. HEMORRHAGE W/O CC/MCC</v>
      </c>
      <c r="C312" s="90">
        <f t="shared" si="21"/>
        <v>1.8</v>
      </c>
      <c r="D312" s="91">
        <f t="shared" si="22"/>
        <v>0.72640000000000005</v>
      </c>
      <c r="E312" s="92" t="str">
        <f t="shared" si="23"/>
        <v>A</v>
      </c>
      <c r="F312" s="114">
        <f t="shared" si="24"/>
        <v>90</v>
      </c>
    </row>
    <row r="313" spans="1:6" x14ac:dyDescent="0.25">
      <c r="A313" s="170" t="s">
        <v>82</v>
      </c>
      <c r="B313" s="93" t="str">
        <f t="shared" si="20"/>
        <v>COMPLICATED PEPTIC ULCER W MCC</v>
      </c>
      <c r="C313" s="94">
        <f t="shared" si="21"/>
        <v>5.2</v>
      </c>
      <c r="D313" s="95">
        <f t="shared" si="22"/>
        <v>2.2198000000000002</v>
      </c>
      <c r="E313" s="96" t="str">
        <f t="shared" si="23"/>
        <v>A</v>
      </c>
      <c r="F313" s="115">
        <f t="shared" si="24"/>
        <v>17</v>
      </c>
    </row>
    <row r="314" spans="1:6" x14ac:dyDescent="0.25">
      <c r="A314" s="169" t="s">
        <v>83</v>
      </c>
      <c r="B314" s="89" t="str">
        <f t="shared" si="20"/>
        <v>COMPLICATED PEPTIC ULCER W CC</v>
      </c>
      <c r="C314" s="90">
        <f t="shared" si="21"/>
        <v>3.9</v>
      </c>
      <c r="D314" s="91">
        <f t="shared" si="22"/>
        <v>1.1926000000000001</v>
      </c>
      <c r="E314" s="92" t="str">
        <f t="shared" si="23"/>
        <v>A</v>
      </c>
      <c r="F314" s="114">
        <f t="shared" si="24"/>
        <v>31</v>
      </c>
    </row>
    <row r="315" spans="1:6" x14ac:dyDescent="0.25">
      <c r="A315" s="169" t="s">
        <v>87</v>
      </c>
      <c r="B315" s="89" t="str">
        <f t="shared" si="20"/>
        <v>COMPLICATED PEPTIC ULCER W/O CC/MCC</v>
      </c>
      <c r="C315" s="90">
        <f t="shared" si="21"/>
        <v>2.1</v>
      </c>
      <c r="D315" s="91">
        <f t="shared" si="22"/>
        <v>0.63190000000000002</v>
      </c>
      <c r="E315" s="92" t="str">
        <f t="shared" si="23"/>
        <v>A</v>
      </c>
      <c r="F315" s="114">
        <f t="shared" si="24"/>
        <v>11</v>
      </c>
    </row>
    <row r="316" spans="1:6" x14ac:dyDescent="0.25">
      <c r="A316" s="169" t="s">
        <v>89</v>
      </c>
      <c r="B316" s="89" t="str">
        <f t="shared" si="20"/>
        <v>UNCOMPLICATED PEPTIC ULCER W MCC</v>
      </c>
      <c r="C316" s="90">
        <f t="shared" si="21"/>
        <v>4</v>
      </c>
      <c r="D316" s="91">
        <f t="shared" si="22"/>
        <v>1.8725000000000001</v>
      </c>
      <c r="E316" s="92" t="str">
        <f t="shared" si="23"/>
        <v>M</v>
      </c>
      <c r="F316" s="114">
        <f t="shared" si="24"/>
        <v>0</v>
      </c>
    </row>
    <row r="317" spans="1:6" x14ac:dyDescent="0.25">
      <c r="A317" s="169" t="s">
        <v>90</v>
      </c>
      <c r="B317" s="89" t="str">
        <f t="shared" si="20"/>
        <v>UNCOMPLICATED PEPTIC ULCER W/O MCC</v>
      </c>
      <c r="C317" s="90">
        <f t="shared" si="21"/>
        <v>2.4</v>
      </c>
      <c r="D317" s="91">
        <f t="shared" si="22"/>
        <v>0.87649999999999995</v>
      </c>
      <c r="E317" s="92" t="str">
        <f t="shared" si="23"/>
        <v>A</v>
      </c>
      <c r="F317" s="114">
        <f t="shared" si="24"/>
        <v>34</v>
      </c>
    </row>
    <row r="318" spans="1:6" x14ac:dyDescent="0.25">
      <c r="A318" s="170" t="s">
        <v>92</v>
      </c>
      <c r="B318" s="93" t="str">
        <f t="shared" si="20"/>
        <v>INFLAMMATORY BOWEL DISEASE W MCC</v>
      </c>
      <c r="C318" s="94">
        <f t="shared" si="21"/>
        <v>5.2</v>
      </c>
      <c r="D318" s="95">
        <f t="shared" si="22"/>
        <v>1.6208</v>
      </c>
      <c r="E318" s="96" t="str">
        <f t="shared" si="23"/>
        <v>A</v>
      </c>
      <c r="F318" s="115">
        <f t="shared" si="24"/>
        <v>25</v>
      </c>
    </row>
    <row r="319" spans="1:6" x14ac:dyDescent="0.25">
      <c r="A319" s="169" t="s">
        <v>93</v>
      </c>
      <c r="B319" s="89" t="str">
        <f t="shared" si="20"/>
        <v>INFLAMMATORY BOWEL DISEASE W CC</v>
      </c>
      <c r="C319" s="90">
        <f t="shared" si="21"/>
        <v>3.3</v>
      </c>
      <c r="D319" s="91">
        <f t="shared" si="22"/>
        <v>0.94979999999999998</v>
      </c>
      <c r="E319" s="92" t="str">
        <f t="shared" si="23"/>
        <v>A</v>
      </c>
      <c r="F319" s="114">
        <f t="shared" si="24"/>
        <v>176</v>
      </c>
    </row>
    <row r="320" spans="1:6" x14ac:dyDescent="0.25">
      <c r="A320" s="169" t="s">
        <v>94</v>
      </c>
      <c r="B320" s="89" t="str">
        <f t="shared" si="20"/>
        <v>INFLAMMATORY BOWEL DISEASE W/O CC/MCC</v>
      </c>
      <c r="C320" s="90">
        <f t="shared" si="21"/>
        <v>2.9</v>
      </c>
      <c r="D320" s="91">
        <f t="shared" si="22"/>
        <v>0.74890000000000001</v>
      </c>
      <c r="E320" s="92" t="str">
        <f t="shared" si="23"/>
        <v>A</v>
      </c>
      <c r="F320" s="114">
        <f t="shared" si="24"/>
        <v>76</v>
      </c>
    </row>
    <row r="321" spans="1:6" x14ac:dyDescent="0.25">
      <c r="A321" s="169" t="s">
        <v>95</v>
      </c>
      <c r="B321" s="89" t="str">
        <f t="shared" si="20"/>
        <v>G.I. OBSTRUCTION W MCC</v>
      </c>
      <c r="C321" s="90">
        <f t="shared" si="21"/>
        <v>4.0999999999999996</v>
      </c>
      <c r="D321" s="91">
        <f t="shared" si="22"/>
        <v>1.4353</v>
      </c>
      <c r="E321" s="92" t="str">
        <f t="shared" si="23"/>
        <v>A</v>
      </c>
      <c r="F321" s="114">
        <f t="shared" si="24"/>
        <v>57</v>
      </c>
    </row>
    <row r="322" spans="1:6" x14ac:dyDescent="0.25">
      <c r="A322" s="169" t="s">
        <v>97</v>
      </c>
      <c r="B322" s="89" t="str">
        <f t="shared" si="20"/>
        <v>G.I. OBSTRUCTION W CC</v>
      </c>
      <c r="C322" s="90">
        <f t="shared" si="21"/>
        <v>2.9</v>
      </c>
      <c r="D322" s="91">
        <f t="shared" si="22"/>
        <v>0.77100000000000002</v>
      </c>
      <c r="E322" s="92" t="str">
        <f t="shared" si="23"/>
        <v>A</v>
      </c>
      <c r="F322" s="114">
        <f t="shared" si="24"/>
        <v>258</v>
      </c>
    </row>
    <row r="323" spans="1:6" x14ac:dyDescent="0.25">
      <c r="A323" s="170" t="s">
        <v>98</v>
      </c>
      <c r="B323" s="93" t="str">
        <f t="shared" si="20"/>
        <v>G.I. OBSTRUCTION W/O CC/MCC</v>
      </c>
      <c r="C323" s="94">
        <f t="shared" si="21"/>
        <v>2.4</v>
      </c>
      <c r="D323" s="95">
        <f t="shared" si="22"/>
        <v>0.64910000000000001</v>
      </c>
      <c r="E323" s="96" t="str">
        <f t="shared" si="23"/>
        <v>A</v>
      </c>
      <c r="F323" s="115">
        <f t="shared" si="24"/>
        <v>223</v>
      </c>
    </row>
    <row r="324" spans="1:6" x14ac:dyDescent="0.25">
      <c r="A324" s="169" t="s">
        <v>99</v>
      </c>
      <c r="B324" s="89" t="str">
        <f t="shared" si="20"/>
        <v>ESOPHAGITIS, GASTROENT &amp; MISC DIGEST DISORDERS W MCC</v>
      </c>
      <c r="C324" s="90">
        <f t="shared" si="21"/>
        <v>3.8</v>
      </c>
      <c r="D324" s="91">
        <f t="shared" si="22"/>
        <v>1.3140000000000001</v>
      </c>
      <c r="E324" s="92" t="str">
        <f t="shared" si="23"/>
        <v>A</v>
      </c>
      <c r="F324" s="114">
        <f t="shared" si="24"/>
        <v>153</v>
      </c>
    </row>
    <row r="325" spans="1:6" x14ac:dyDescent="0.25">
      <c r="A325" s="169" t="s">
        <v>100</v>
      </c>
      <c r="B325" s="89" t="str">
        <f t="shared" si="20"/>
        <v>ESOPHAGITIS, GASTROENT &amp; MISC DIGEST DISORDERS W/O MCC</v>
      </c>
      <c r="C325" s="90">
        <f t="shared" si="21"/>
        <v>2.4</v>
      </c>
      <c r="D325" s="91">
        <f t="shared" si="22"/>
        <v>0.77080000000000004</v>
      </c>
      <c r="E325" s="92" t="str">
        <f t="shared" si="23"/>
        <v>A</v>
      </c>
      <c r="F325" s="114">
        <f t="shared" si="24"/>
        <v>1290</v>
      </c>
    </row>
    <row r="326" spans="1:6" x14ac:dyDescent="0.25">
      <c r="A326" s="169" t="s">
        <v>101</v>
      </c>
      <c r="B326" s="89" t="str">
        <f t="shared" si="20"/>
        <v>OTHER DIGESTIVE SYSTEM DIAGNOSES W MCC</v>
      </c>
      <c r="C326" s="90">
        <f t="shared" si="21"/>
        <v>4.7</v>
      </c>
      <c r="D326" s="91">
        <f t="shared" si="22"/>
        <v>2.153</v>
      </c>
      <c r="E326" s="92" t="str">
        <f t="shared" si="23"/>
        <v>A</v>
      </c>
      <c r="F326" s="114">
        <f t="shared" si="24"/>
        <v>75</v>
      </c>
    </row>
    <row r="327" spans="1:6" x14ac:dyDescent="0.25">
      <c r="A327" s="169" t="s">
        <v>102</v>
      </c>
      <c r="B327" s="89" t="str">
        <f t="shared" si="20"/>
        <v>OTHER DIGESTIVE SYSTEM DIAGNOSES W CC</v>
      </c>
      <c r="C327" s="90">
        <f t="shared" si="21"/>
        <v>3.6</v>
      </c>
      <c r="D327" s="91">
        <f t="shared" si="22"/>
        <v>1.1741999999999999</v>
      </c>
      <c r="E327" s="92" t="str">
        <f t="shared" si="23"/>
        <v>A</v>
      </c>
      <c r="F327" s="114">
        <f t="shared" si="24"/>
        <v>148</v>
      </c>
    </row>
    <row r="328" spans="1:6" x14ac:dyDescent="0.25">
      <c r="A328" s="170" t="s">
        <v>103</v>
      </c>
      <c r="B328" s="93" t="str">
        <f t="shared" si="20"/>
        <v>OTHER DIGESTIVE SYSTEM DIAGNOSES W/O CC/MCC</v>
      </c>
      <c r="C328" s="94">
        <f t="shared" si="21"/>
        <v>2.2000000000000002</v>
      </c>
      <c r="D328" s="95">
        <f t="shared" si="22"/>
        <v>0.81089999999999995</v>
      </c>
      <c r="E328" s="96" t="str">
        <f t="shared" si="23"/>
        <v>A</v>
      </c>
      <c r="F328" s="115">
        <f t="shared" si="24"/>
        <v>93</v>
      </c>
    </row>
    <row r="329" spans="1:6" x14ac:dyDescent="0.25">
      <c r="A329" s="169" t="s">
        <v>105</v>
      </c>
      <c r="B329" s="89" t="str">
        <f t="shared" ref="B329:B392" si="25">VLOOKUP($A329, DRG_Tab, 2, FALSE)</f>
        <v>PANCREAS, LIVER &amp; SHUNT PROCEDURES W MCC</v>
      </c>
      <c r="C329" s="90">
        <f t="shared" ref="C329:C392" si="26">ROUND(VLOOKUP($A329, DRG_Tab, 14, FALSE), 1)</f>
        <v>8.5</v>
      </c>
      <c r="D329" s="91">
        <f t="shared" ref="D329:D392" si="27">VLOOKUP($A329, DRG_Tab, 22, FALSE)</f>
        <v>5.3181000000000003</v>
      </c>
      <c r="E329" s="92" t="str">
        <f t="shared" ref="E329:E392" si="28">VLOOKUP(A329, DRG_Tab, 18, FALSE)</f>
        <v>A</v>
      </c>
      <c r="F329" s="114">
        <f t="shared" ref="F329:F392" si="29">VLOOKUP($A329, DRG_Tab, 9, FALSE)</f>
        <v>20</v>
      </c>
    </row>
    <row r="330" spans="1:6" x14ac:dyDescent="0.25">
      <c r="A330" s="169" t="s">
        <v>106</v>
      </c>
      <c r="B330" s="89" t="str">
        <f t="shared" si="25"/>
        <v>PANCREAS, LIVER &amp; SHUNT PROCEDURES W CC</v>
      </c>
      <c r="C330" s="90">
        <f t="shared" si="26"/>
        <v>5.9</v>
      </c>
      <c r="D330" s="91">
        <f t="shared" si="27"/>
        <v>4.5033000000000003</v>
      </c>
      <c r="E330" s="92" t="str">
        <f t="shared" si="28"/>
        <v>AP</v>
      </c>
      <c r="F330" s="114">
        <f t="shared" si="29"/>
        <v>24</v>
      </c>
    </row>
    <row r="331" spans="1:6" x14ac:dyDescent="0.25">
      <c r="A331" s="169" t="s">
        <v>107</v>
      </c>
      <c r="B331" s="89" t="str">
        <f t="shared" si="25"/>
        <v>PANCREAS, LIVER &amp; SHUNT PROCEDURES W/O CC/MCC</v>
      </c>
      <c r="C331" s="90">
        <f t="shared" si="26"/>
        <v>3.8</v>
      </c>
      <c r="D331" s="91">
        <f t="shared" si="27"/>
        <v>3.1890999999999998</v>
      </c>
      <c r="E331" s="92" t="str">
        <f t="shared" si="28"/>
        <v>AP</v>
      </c>
      <c r="F331" s="114">
        <f t="shared" si="29"/>
        <v>14</v>
      </c>
    </row>
    <row r="332" spans="1:6" x14ac:dyDescent="0.25">
      <c r="A332" s="169" t="s">
        <v>108</v>
      </c>
      <c r="B332" s="89" t="str">
        <f t="shared" si="25"/>
        <v>BILIARY TRACT PROC EXCEPT ONLY CHOLECYST W OR W/O C.D.E. W MCC</v>
      </c>
      <c r="C332" s="90">
        <f t="shared" si="26"/>
        <v>9.1999999999999993</v>
      </c>
      <c r="D332" s="91">
        <f t="shared" si="27"/>
        <v>5.7968999999999999</v>
      </c>
      <c r="E332" s="92" t="str">
        <f t="shared" si="28"/>
        <v>M</v>
      </c>
      <c r="F332" s="114">
        <f t="shared" si="29"/>
        <v>5</v>
      </c>
    </row>
    <row r="333" spans="1:6" x14ac:dyDescent="0.25">
      <c r="A333" s="170" t="s">
        <v>109</v>
      </c>
      <c r="B333" s="93" t="str">
        <f t="shared" si="25"/>
        <v>BILIARY TRACT PROC EXCEPT ONLY CHOLECYST W OR W/O C.D.E. W CC</v>
      </c>
      <c r="C333" s="94">
        <f t="shared" si="26"/>
        <v>5.6</v>
      </c>
      <c r="D333" s="95">
        <f t="shared" si="27"/>
        <v>3.3273999999999999</v>
      </c>
      <c r="E333" s="96" t="str">
        <f t="shared" si="28"/>
        <v>M</v>
      </c>
      <c r="F333" s="115">
        <f t="shared" si="29"/>
        <v>3</v>
      </c>
    </row>
    <row r="334" spans="1:6" x14ac:dyDescent="0.25">
      <c r="A334" s="169" t="s">
        <v>111</v>
      </c>
      <c r="B334" s="89" t="str">
        <f t="shared" si="25"/>
        <v>BILIARY TRACT PROC EXCEPT ONLY CHOLECYST W OR W/O C.D.E. W/O CC/MCC</v>
      </c>
      <c r="C334" s="90">
        <f t="shared" si="26"/>
        <v>3.7</v>
      </c>
      <c r="D334" s="91">
        <f t="shared" si="27"/>
        <v>2.1417000000000002</v>
      </c>
      <c r="E334" s="92" t="str">
        <f t="shared" si="28"/>
        <v>M</v>
      </c>
      <c r="F334" s="114">
        <f t="shared" si="29"/>
        <v>4</v>
      </c>
    </row>
    <row r="335" spans="1:6" x14ac:dyDescent="0.25">
      <c r="A335" s="169" t="s">
        <v>112</v>
      </c>
      <c r="B335" s="89" t="str">
        <f t="shared" si="25"/>
        <v>CHOLECYSTECTOMY W C.D.E. W MCC</v>
      </c>
      <c r="C335" s="90">
        <f t="shared" si="26"/>
        <v>8.3000000000000007</v>
      </c>
      <c r="D335" s="91">
        <f t="shared" si="27"/>
        <v>5.5412999999999997</v>
      </c>
      <c r="E335" s="92" t="str">
        <f t="shared" si="28"/>
        <v>M</v>
      </c>
      <c r="F335" s="114">
        <f t="shared" si="29"/>
        <v>0</v>
      </c>
    </row>
    <row r="336" spans="1:6" x14ac:dyDescent="0.25">
      <c r="A336" s="169" t="s">
        <v>113</v>
      </c>
      <c r="B336" s="89" t="str">
        <f t="shared" si="25"/>
        <v>CHOLECYSTECTOMY W C.D.E. W CC</v>
      </c>
      <c r="C336" s="90">
        <f t="shared" si="26"/>
        <v>2.9</v>
      </c>
      <c r="D336" s="91">
        <f t="shared" si="27"/>
        <v>2.8277999999999999</v>
      </c>
      <c r="E336" s="92" t="str">
        <f t="shared" si="28"/>
        <v>A</v>
      </c>
      <c r="F336" s="114">
        <f t="shared" si="29"/>
        <v>3</v>
      </c>
    </row>
    <row r="337" spans="1:6" x14ac:dyDescent="0.25">
      <c r="A337" s="169" t="s">
        <v>114</v>
      </c>
      <c r="B337" s="89" t="str">
        <f t="shared" si="25"/>
        <v>CHOLECYSTECTOMY W C.D.E. W/O CC/MCC</v>
      </c>
      <c r="C337" s="90">
        <f t="shared" si="26"/>
        <v>3.5</v>
      </c>
      <c r="D337" s="91">
        <f t="shared" si="27"/>
        <v>2.4157000000000002</v>
      </c>
      <c r="E337" s="92" t="str">
        <f t="shared" si="28"/>
        <v>M</v>
      </c>
      <c r="F337" s="114">
        <f t="shared" si="29"/>
        <v>3</v>
      </c>
    </row>
    <row r="338" spans="1:6" x14ac:dyDescent="0.25">
      <c r="A338" s="170" t="s">
        <v>115</v>
      </c>
      <c r="B338" s="93" t="str">
        <f t="shared" si="25"/>
        <v>CHOLECYSTECTOMY EXCEPT BY LAPAROSCOPE W/O C.D.E. W MCC</v>
      </c>
      <c r="C338" s="94">
        <f t="shared" si="26"/>
        <v>7.3</v>
      </c>
      <c r="D338" s="95">
        <f t="shared" si="27"/>
        <v>3.7985000000000002</v>
      </c>
      <c r="E338" s="96" t="str">
        <f t="shared" si="28"/>
        <v>A</v>
      </c>
      <c r="F338" s="115">
        <f t="shared" si="29"/>
        <v>10</v>
      </c>
    </row>
    <row r="339" spans="1:6" x14ac:dyDescent="0.25">
      <c r="A339" s="169" t="s">
        <v>116</v>
      </c>
      <c r="B339" s="89" t="str">
        <f t="shared" si="25"/>
        <v>CHOLECYSTECTOMY EXCEPT BY LAPAROSCOPE W/O C.D.E. W CC</v>
      </c>
      <c r="C339" s="90">
        <f t="shared" si="26"/>
        <v>3.2</v>
      </c>
      <c r="D339" s="91">
        <f t="shared" si="27"/>
        <v>1.8432999999999999</v>
      </c>
      <c r="E339" s="92" t="str">
        <f t="shared" si="28"/>
        <v>A</v>
      </c>
      <c r="F339" s="114">
        <f t="shared" si="29"/>
        <v>30</v>
      </c>
    </row>
    <row r="340" spans="1:6" x14ac:dyDescent="0.25">
      <c r="A340" s="169" t="s">
        <v>117</v>
      </c>
      <c r="B340" s="89" t="str">
        <f t="shared" si="25"/>
        <v>CHOLECYSTECTOMY EXCEPT BY LAPAROSCOPE W/O C.D.E. W/O CC/MCC</v>
      </c>
      <c r="C340" s="90">
        <f t="shared" si="26"/>
        <v>3.8</v>
      </c>
      <c r="D340" s="91">
        <f t="shared" si="27"/>
        <v>1.7284999999999999</v>
      </c>
      <c r="E340" s="92" t="str">
        <f t="shared" si="28"/>
        <v>A</v>
      </c>
      <c r="F340" s="114">
        <f t="shared" si="29"/>
        <v>27</v>
      </c>
    </row>
    <row r="341" spans="1:6" x14ac:dyDescent="0.25">
      <c r="A341" s="169" t="s">
        <v>118</v>
      </c>
      <c r="B341" s="89" t="str">
        <f t="shared" si="25"/>
        <v>LAPAROSCOPIC CHOLECYSTECTOMY W/O C.D.E. W MCC</v>
      </c>
      <c r="C341" s="90">
        <f t="shared" si="26"/>
        <v>4.3</v>
      </c>
      <c r="D341" s="91">
        <f t="shared" si="27"/>
        <v>2.2235</v>
      </c>
      <c r="E341" s="92" t="str">
        <f t="shared" si="28"/>
        <v>A</v>
      </c>
      <c r="F341" s="114">
        <f t="shared" si="29"/>
        <v>78</v>
      </c>
    </row>
    <row r="342" spans="1:6" x14ac:dyDescent="0.25">
      <c r="A342" s="169" t="s">
        <v>119</v>
      </c>
      <c r="B342" s="89" t="str">
        <f t="shared" si="25"/>
        <v>LAPAROSCOPIC CHOLECYSTECTOMY W/O C.D.E. W CC</v>
      </c>
      <c r="C342" s="90">
        <f t="shared" si="26"/>
        <v>3.3</v>
      </c>
      <c r="D342" s="91">
        <f t="shared" si="27"/>
        <v>1.8645</v>
      </c>
      <c r="E342" s="92" t="str">
        <f t="shared" si="28"/>
        <v>A</v>
      </c>
      <c r="F342" s="114">
        <f t="shared" si="29"/>
        <v>229</v>
      </c>
    </row>
    <row r="343" spans="1:6" x14ac:dyDescent="0.25">
      <c r="A343" s="170" t="s">
        <v>120</v>
      </c>
      <c r="B343" s="93" t="str">
        <f t="shared" si="25"/>
        <v>LAPAROSCOPIC CHOLECYSTECTOMY W/O C.D.E. W/O CC/MCC</v>
      </c>
      <c r="C343" s="94">
        <f t="shared" si="26"/>
        <v>2.2000000000000002</v>
      </c>
      <c r="D343" s="95">
        <f t="shared" si="27"/>
        <v>1.4923999999999999</v>
      </c>
      <c r="E343" s="96" t="str">
        <f t="shared" si="28"/>
        <v>A</v>
      </c>
      <c r="F343" s="115">
        <f t="shared" si="29"/>
        <v>265</v>
      </c>
    </row>
    <row r="344" spans="1:6" x14ac:dyDescent="0.25">
      <c r="A344" s="169" t="s">
        <v>121</v>
      </c>
      <c r="B344" s="89" t="str">
        <f t="shared" si="25"/>
        <v>HEPATOBILIARY DIAGNOSTIC PROCEDURES W MCC</v>
      </c>
      <c r="C344" s="90">
        <f t="shared" si="26"/>
        <v>7.7</v>
      </c>
      <c r="D344" s="91">
        <f t="shared" si="27"/>
        <v>5.0391000000000004</v>
      </c>
      <c r="E344" s="92" t="str">
        <f t="shared" si="28"/>
        <v>M</v>
      </c>
      <c r="F344" s="114">
        <f t="shared" si="29"/>
        <v>5</v>
      </c>
    </row>
    <row r="345" spans="1:6" x14ac:dyDescent="0.25">
      <c r="A345" s="169" t="s">
        <v>122</v>
      </c>
      <c r="B345" s="89" t="str">
        <f t="shared" si="25"/>
        <v>HEPATOBILIARY DIAGNOSTIC PROCEDURES W CC</v>
      </c>
      <c r="C345" s="90">
        <f t="shared" si="26"/>
        <v>5.2</v>
      </c>
      <c r="D345" s="91">
        <f t="shared" si="27"/>
        <v>2.766</v>
      </c>
      <c r="E345" s="92" t="str">
        <f t="shared" si="28"/>
        <v>A</v>
      </c>
      <c r="F345" s="114">
        <f t="shared" si="29"/>
        <v>10</v>
      </c>
    </row>
    <row r="346" spans="1:6" x14ac:dyDescent="0.25">
      <c r="A346" s="169" t="s">
        <v>123</v>
      </c>
      <c r="B346" s="89" t="str">
        <f t="shared" si="25"/>
        <v>HEPATOBILIARY DIAGNOSTIC PROCEDURES W/O CC/MCC</v>
      </c>
      <c r="C346" s="90">
        <f t="shared" si="26"/>
        <v>2.8</v>
      </c>
      <c r="D346" s="91">
        <f t="shared" si="27"/>
        <v>2.1598000000000002</v>
      </c>
      <c r="E346" s="92" t="str">
        <f t="shared" si="28"/>
        <v>M</v>
      </c>
      <c r="F346" s="114">
        <f t="shared" si="29"/>
        <v>3</v>
      </c>
    </row>
    <row r="347" spans="1:6" x14ac:dyDescent="0.25">
      <c r="A347" s="169" t="s">
        <v>124</v>
      </c>
      <c r="B347" s="89" t="str">
        <f t="shared" si="25"/>
        <v>OTHER HEPATOBILIARY OR PANCREAS O.R. PROCEDURES W MCC</v>
      </c>
      <c r="C347" s="90">
        <f t="shared" si="26"/>
        <v>8.6</v>
      </c>
      <c r="D347" s="91">
        <f t="shared" si="27"/>
        <v>5.6528</v>
      </c>
      <c r="E347" s="92" t="str">
        <f t="shared" si="28"/>
        <v>M</v>
      </c>
      <c r="F347" s="114">
        <f t="shared" si="29"/>
        <v>4</v>
      </c>
    </row>
    <row r="348" spans="1:6" x14ac:dyDescent="0.25">
      <c r="A348" s="170" t="s">
        <v>125</v>
      </c>
      <c r="B348" s="93" t="str">
        <f t="shared" si="25"/>
        <v>OTHER HEPATOBILIARY OR PANCREAS O.R. PROCEDURES W CC</v>
      </c>
      <c r="C348" s="94">
        <f t="shared" si="26"/>
        <v>5.6</v>
      </c>
      <c r="D348" s="95">
        <f t="shared" si="27"/>
        <v>3.1389999999999998</v>
      </c>
      <c r="E348" s="96" t="str">
        <f t="shared" si="28"/>
        <v>M</v>
      </c>
      <c r="F348" s="115">
        <f t="shared" si="29"/>
        <v>5</v>
      </c>
    </row>
    <row r="349" spans="1:6" x14ac:dyDescent="0.25">
      <c r="A349" s="169" t="s">
        <v>126</v>
      </c>
      <c r="B349" s="89" t="str">
        <f t="shared" si="25"/>
        <v>OTHER HEPATOBILIARY OR PANCREAS O.R. PROCEDURES W/O CC/MCC</v>
      </c>
      <c r="C349" s="90">
        <f t="shared" si="26"/>
        <v>3.4</v>
      </c>
      <c r="D349" s="91">
        <f t="shared" si="27"/>
        <v>2.0691000000000002</v>
      </c>
      <c r="E349" s="92" t="str">
        <f t="shared" si="28"/>
        <v>M</v>
      </c>
      <c r="F349" s="114">
        <f t="shared" si="29"/>
        <v>0</v>
      </c>
    </row>
    <row r="350" spans="1:6" x14ac:dyDescent="0.25">
      <c r="A350" s="169" t="s">
        <v>130</v>
      </c>
      <c r="B350" s="89" t="str">
        <f t="shared" si="25"/>
        <v>CIRRHOSIS &amp; ALCOHOLIC HEPATITIS W MCC</v>
      </c>
      <c r="C350" s="90">
        <f t="shared" si="26"/>
        <v>5</v>
      </c>
      <c r="D350" s="91">
        <f t="shared" si="27"/>
        <v>1.9677</v>
      </c>
      <c r="E350" s="92" t="str">
        <f t="shared" si="28"/>
        <v>A</v>
      </c>
      <c r="F350" s="114">
        <f t="shared" si="29"/>
        <v>183</v>
      </c>
    </row>
    <row r="351" spans="1:6" x14ac:dyDescent="0.25">
      <c r="A351" s="169" t="s">
        <v>132</v>
      </c>
      <c r="B351" s="89" t="str">
        <f t="shared" si="25"/>
        <v>CIRRHOSIS &amp; ALCOHOLIC HEPATITIS W CC</v>
      </c>
      <c r="C351" s="90">
        <f t="shared" si="26"/>
        <v>3.4</v>
      </c>
      <c r="D351" s="91">
        <f t="shared" si="27"/>
        <v>1.2073</v>
      </c>
      <c r="E351" s="92" t="str">
        <f t="shared" si="28"/>
        <v>A</v>
      </c>
      <c r="F351" s="114">
        <f t="shared" si="29"/>
        <v>214</v>
      </c>
    </row>
    <row r="352" spans="1:6" x14ac:dyDescent="0.25">
      <c r="A352" s="169" t="s">
        <v>133</v>
      </c>
      <c r="B352" s="89" t="str">
        <f t="shared" si="25"/>
        <v>CIRRHOSIS &amp; ALCOHOLIC HEPATITIS W/O CC/MCC</v>
      </c>
      <c r="C352" s="90">
        <f t="shared" si="26"/>
        <v>2.6</v>
      </c>
      <c r="D352" s="91">
        <f t="shared" si="27"/>
        <v>0.90600000000000003</v>
      </c>
      <c r="E352" s="92" t="str">
        <f t="shared" si="28"/>
        <v>A</v>
      </c>
      <c r="F352" s="114">
        <f t="shared" si="29"/>
        <v>20</v>
      </c>
    </row>
    <row r="353" spans="1:6" x14ac:dyDescent="0.25">
      <c r="A353" s="170" t="s">
        <v>134</v>
      </c>
      <c r="B353" s="93" t="str">
        <f t="shared" si="25"/>
        <v>MALIGNANCY OF HEPATOBILIARY SYSTEM OR PANCREAS W MCC</v>
      </c>
      <c r="C353" s="94">
        <f t="shared" si="26"/>
        <v>5.0999999999999996</v>
      </c>
      <c r="D353" s="95">
        <f t="shared" si="27"/>
        <v>1.7472000000000001</v>
      </c>
      <c r="E353" s="96" t="str">
        <f t="shared" si="28"/>
        <v>A</v>
      </c>
      <c r="F353" s="115">
        <f t="shared" si="29"/>
        <v>37</v>
      </c>
    </row>
    <row r="354" spans="1:6" x14ac:dyDescent="0.25">
      <c r="A354" s="169" t="s">
        <v>135</v>
      </c>
      <c r="B354" s="89" t="str">
        <f t="shared" si="25"/>
        <v>MALIGNANCY OF HEPATOBILIARY SYSTEM OR PANCREAS W CC</v>
      </c>
      <c r="C354" s="90">
        <f t="shared" si="26"/>
        <v>3.9</v>
      </c>
      <c r="D354" s="91">
        <f t="shared" si="27"/>
        <v>1.4679</v>
      </c>
      <c r="E354" s="92" t="str">
        <f t="shared" si="28"/>
        <v>A</v>
      </c>
      <c r="F354" s="114">
        <f t="shared" si="29"/>
        <v>36</v>
      </c>
    </row>
    <row r="355" spans="1:6" x14ac:dyDescent="0.25">
      <c r="A355" s="169" t="s">
        <v>136</v>
      </c>
      <c r="B355" s="89" t="str">
        <f t="shared" si="25"/>
        <v>MALIGNANCY OF HEPATOBILIARY SYSTEM OR PANCREAS W/O CC/MCC</v>
      </c>
      <c r="C355" s="90">
        <f t="shared" si="26"/>
        <v>2.4</v>
      </c>
      <c r="D355" s="91">
        <f t="shared" si="27"/>
        <v>1.2403999999999999</v>
      </c>
      <c r="E355" s="92" t="str">
        <f t="shared" si="28"/>
        <v>M</v>
      </c>
      <c r="F355" s="114">
        <f t="shared" si="29"/>
        <v>5</v>
      </c>
    </row>
    <row r="356" spans="1:6" x14ac:dyDescent="0.25">
      <c r="A356" s="169" t="s">
        <v>137</v>
      </c>
      <c r="B356" s="89" t="str">
        <f t="shared" si="25"/>
        <v>DISORDERS OF PANCREAS EXCEPT MALIGNANCY W MCC</v>
      </c>
      <c r="C356" s="90">
        <f t="shared" si="26"/>
        <v>4.9000000000000004</v>
      </c>
      <c r="D356" s="91">
        <f t="shared" si="27"/>
        <v>1.6974</v>
      </c>
      <c r="E356" s="92" t="str">
        <f t="shared" si="28"/>
        <v>A</v>
      </c>
      <c r="F356" s="114">
        <f t="shared" si="29"/>
        <v>159</v>
      </c>
    </row>
    <row r="357" spans="1:6" x14ac:dyDescent="0.25">
      <c r="A357" s="169" t="s">
        <v>138</v>
      </c>
      <c r="B357" s="89" t="str">
        <f t="shared" si="25"/>
        <v>DISORDERS OF PANCREAS EXCEPT MALIGNANCY W CC</v>
      </c>
      <c r="C357" s="90">
        <f t="shared" si="26"/>
        <v>3.2</v>
      </c>
      <c r="D357" s="91">
        <f t="shared" si="27"/>
        <v>0.94810000000000005</v>
      </c>
      <c r="E357" s="92" t="str">
        <f t="shared" si="28"/>
        <v>A</v>
      </c>
      <c r="F357" s="114">
        <f t="shared" si="29"/>
        <v>578</v>
      </c>
    </row>
    <row r="358" spans="1:6" x14ac:dyDescent="0.25">
      <c r="A358" s="170" t="s">
        <v>139</v>
      </c>
      <c r="B358" s="93" t="str">
        <f t="shared" si="25"/>
        <v>DISORDERS OF PANCREAS EXCEPT MALIGNANCY W/O CC/MCC</v>
      </c>
      <c r="C358" s="94">
        <f t="shared" si="26"/>
        <v>2.5</v>
      </c>
      <c r="D358" s="95">
        <f t="shared" si="27"/>
        <v>0.73250000000000004</v>
      </c>
      <c r="E358" s="96" t="str">
        <f t="shared" si="28"/>
        <v>A</v>
      </c>
      <c r="F358" s="115">
        <f t="shared" si="29"/>
        <v>392</v>
      </c>
    </row>
    <row r="359" spans="1:6" x14ac:dyDescent="0.25">
      <c r="A359" s="169" t="s">
        <v>140</v>
      </c>
      <c r="B359" s="89" t="str">
        <f t="shared" si="25"/>
        <v>DISORDERS OF LIVER EXCEPT MALIG,CIRR,ALC HEPA W MCC</v>
      </c>
      <c r="C359" s="90">
        <f t="shared" si="26"/>
        <v>4.9000000000000004</v>
      </c>
      <c r="D359" s="91">
        <f t="shared" si="27"/>
        <v>1.7531000000000001</v>
      </c>
      <c r="E359" s="92" t="str">
        <f t="shared" si="28"/>
        <v>A</v>
      </c>
      <c r="F359" s="114">
        <f t="shared" si="29"/>
        <v>148</v>
      </c>
    </row>
    <row r="360" spans="1:6" x14ac:dyDescent="0.25">
      <c r="A360" s="169" t="s">
        <v>141</v>
      </c>
      <c r="B360" s="89" t="str">
        <f t="shared" si="25"/>
        <v>DISORDERS OF LIVER EXCEPT MALIG,CIRR,ALC HEPA W CC</v>
      </c>
      <c r="C360" s="90">
        <f t="shared" si="26"/>
        <v>2.9</v>
      </c>
      <c r="D360" s="91">
        <f t="shared" si="27"/>
        <v>0.97070000000000001</v>
      </c>
      <c r="E360" s="92" t="str">
        <f t="shared" si="28"/>
        <v>A</v>
      </c>
      <c r="F360" s="114">
        <f t="shared" si="29"/>
        <v>266</v>
      </c>
    </row>
    <row r="361" spans="1:6" x14ac:dyDescent="0.25">
      <c r="A361" s="169" t="s">
        <v>142</v>
      </c>
      <c r="B361" s="89" t="str">
        <f t="shared" si="25"/>
        <v>DISORDERS OF LIVER EXCEPT MALIG,CIRR,ALC HEPA W/O CC/MCC</v>
      </c>
      <c r="C361" s="90">
        <f t="shared" si="26"/>
        <v>2.2999999999999998</v>
      </c>
      <c r="D361" s="91">
        <f t="shared" si="27"/>
        <v>0.78759999999999997</v>
      </c>
      <c r="E361" s="92" t="str">
        <f t="shared" si="28"/>
        <v>A</v>
      </c>
      <c r="F361" s="114">
        <f t="shared" si="29"/>
        <v>97</v>
      </c>
    </row>
    <row r="362" spans="1:6" x14ac:dyDescent="0.25">
      <c r="A362" s="169" t="s">
        <v>143</v>
      </c>
      <c r="B362" s="89" t="str">
        <f t="shared" si="25"/>
        <v>DISORDERS OF THE BILIARY TRACT W MCC</v>
      </c>
      <c r="C362" s="90">
        <f t="shared" si="26"/>
        <v>4.3</v>
      </c>
      <c r="D362" s="91">
        <f t="shared" si="27"/>
        <v>1.5693999999999999</v>
      </c>
      <c r="E362" s="92" t="str">
        <f t="shared" si="28"/>
        <v>A</v>
      </c>
      <c r="F362" s="114">
        <f t="shared" si="29"/>
        <v>54</v>
      </c>
    </row>
    <row r="363" spans="1:6" x14ac:dyDescent="0.25">
      <c r="A363" s="170" t="s">
        <v>144</v>
      </c>
      <c r="B363" s="93" t="str">
        <f t="shared" si="25"/>
        <v>DISORDERS OF THE BILIARY TRACT W CC</v>
      </c>
      <c r="C363" s="94">
        <f t="shared" si="26"/>
        <v>3</v>
      </c>
      <c r="D363" s="95">
        <f t="shared" si="27"/>
        <v>1.2574000000000001</v>
      </c>
      <c r="E363" s="96" t="str">
        <f t="shared" si="28"/>
        <v>A</v>
      </c>
      <c r="F363" s="115">
        <f t="shared" si="29"/>
        <v>104</v>
      </c>
    </row>
    <row r="364" spans="1:6" x14ac:dyDescent="0.25">
      <c r="A364" s="169" t="s">
        <v>145</v>
      </c>
      <c r="B364" s="89" t="str">
        <f t="shared" si="25"/>
        <v>DISORDERS OF THE BILIARY TRACT W/O CC/MCC</v>
      </c>
      <c r="C364" s="90">
        <f t="shared" si="26"/>
        <v>2.1</v>
      </c>
      <c r="D364" s="91">
        <f t="shared" si="27"/>
        <v>0.8921</v>
      </c>
      <c r="E364" s="92" t="str">
        <f t="shared" si="28"/>
        <v>A</v>
      </c>
      <c r="F364" s="114">
        <f t="shared" si="29"/>
        <v>85</v>
      </c>
    </row>
    <row r="365" spans="1:6" x14ac:dyDescent="0.25">
      <c r="A365" s="169" t="s">
        <v>156</v>
      </c>
      <c r="B365" s="89" t="str">
        <f t="shared" si="25"/>
        <v>COMBINED ANTERIOR/POSTERIOR SPINAL FUSION W MCC</v>
      </c>
      <c r="C365" s="90">
        <f t="shared" si="26"/>
        <v>7.6</v>
      </c>
      <c r="D365" s="91">
        <f t="shared" si="27"/>
        <v>13.604799999999999</v>
      </c>
      <c r="E365" s="92" t="str">
        <f t="shared" si="28"/>
        <v>M</v>
      </c>
      <c r="F365" s="114">
        <f t="shared" si="29"/>
        <v>8</v>
      </c>
    </row>
    <row r="366" spans="1:6" x14ac:dyDescent="0.25">
      <c r="A366" s="169" t="s">
        <v>157</v>
      </c>
      <c r="B366" s="89" t="str">
        <f t="shared" si="25"/>
        <v>COMBINED ANTERIOR/POSTERIOR SPINAL FUSION W CC</v>
      </c>
      <c r="C366" s="90">
        <f t="shared" si="26"/>
        <v>3.6</v>
      </c>
      <c r="D366" s="91">
        <f t="shared" si="27"/>
        <v>6.4375999999999998</v>
      </c>
      <c r="E366" s="92" t="str">
        <f t="shared" si="28"/>
        <v>A</v>
      </c>
      <c r="F366" s="114">
        <f t="shared" si="29"/>
        <v>29</v>
      </c>
    </row>
    <row r="367" spans="1:6" x14ac:dyDescent="0.25">
      <c r="A367" s="169" t="s">
        <v>158</v>
      </c>
      <c r="B367" s="89" t="str">
        <f t="shared" si="25"/>
        <v>COMBINED ANTERIOR/POSTERIOR SPINAL FUSION W/O CC/MCC</v>
      </c>
      <c r="C367" s="90">
        <f t="shared" si="26"/>
        <v>2.2000000000000002</v>
      </c>
      <c r="D367" s="91">
        <f t="shared" si="27"/>
        <v>4.8594999999999997</v>
      </c>
      <c r="E367" s="92" t="str">
        <f t="shared" si="28"/>
        <v>A</v>
      </c>
      <c r="F367" s="114">
        <f t="shared" si="29"/>
        <v>45</v>
      </c>
    </row>
    <row r="368" spans="1:6" x14ac:dyDescent="0.25">
      <c r="A368" s="170" t="s">
        <v>159</v>
      </c>
      <c r="B368" s="93" t="str">
        <f t="shared" si="25"/>
        <v>SPINAL FUS EXC CERV W SPINAL CURV/MALIG/INFEC OR EXT FUS W MCC</v>
      </c>
      <c r="C368" s="94">
        <f t="shared" si="26"/>
        <v>11.8</v>
      </c>
      <c r="D368" s="95">
        <f t="shared" si="27"/>
        <v>11.4968</v>
      </c>
      <c r="E368" s="96" t="str">
        <f t="shared" si="28"/>
        <v>A</v>
      </c>
      <c r="F368" s="115">
        <f t="shared" si="29"/>
        <v>15</v>
      </c>
    </row>
    <row r="369" spans="1:6" x14ac:dyDescent="0.25">
      <c r="A369" s="169" t="s">
        <v>160</v>
      </c>
      <c r="B369" s="89" t="str">
        <f t="shared" si="25"/>
        <v>SPINAL FUS EXC CERV W SPINAL CURV/MALIG/INFEC OR EXT FUS W CC</v>
      </c>
      <c r="C369" s="90">
        <f t="shared" si="26"/>
        <v>5.2</v>
      </c>
      <c r="D369" s="91">
        <f t="shared" si="27"/>
        <v>8.6033000000000008</v>
      </c>
      <c r="E369" s="92" t="str">
        <f t="shared" si="28"/>
        <v>A</v>
      </c>
      <c r="F369" s="114">
        <f t="shared" si="29"/>
        <v>23</v>
      </c>
    </row>
    <row r="370" spans="1:6" x14ac:dyDescent="0.25">
      <c r="A370" s="169" t="s">
        <v>161</v>
      </c>
      <c r="B370" s="89" t="str">
        <f t="shared" si="25"/>
        <v>SPINAL FUS EXC CERV W SPINAL CURV/MALIG/INFEC OR EXT FUS W/O CC/MCC</v>
      </c>
      <c r="C370" s="90">
        <f t="shared" si="26"/>
        <v>2.8</v>
      </c>
      <c r="D370" s="91">
        <f t="shared" si="27"/>
        <v>6.0682</v>
      </c>
      <c r="E370" s="92" t="str">
        <f t="shared" si="28"/>
        <v>A</v>
      </c>
      <c r="F370" s="114">
        <f t="shared" si="29"/>
        <v>21</v>
      </c>
    </row>
    <row r="371" spans="1:6" x14ac:dyDescent="0.25">
      <c r="A371" s="169" t="s">
        <v>162</v>
      </c>
      <c r="B371" s="89" t="str">
        <f t="shared" si="25"/>
        <v>SPINAL FUSION EXCEPT CERVICAL W MCC</v>
      </c>
      <c r="C371" s="90">
        <f t="shared" si="26"/>
        <v>6.7</v>
      </c>
      <c r="D371" s="91">
        <f t="shared" si="27"/>
        <v>6.3032000000000004</v>
      </c>
      <c r="E371" s="92" t="str">
        <f t="shared" si="28"/>
        <v>A</v>
      </c>
      <c r="F371" s="114">
        <f t="shared" si="29"/>
        <v>17</v>
      </c>
    </row>
    <row r="372" spans="1:6" x14ac:dyDescent="0.25">
      <c r="A372" s="169" t="s">
        <v>163</v>
      </c>
      <c r="B372" s="89" t="str">
        <f t="shared" si="25"/>
        <v>SPINAL FUSION EXCEPT CERVICAL W/O MCC</v>
      </c>
      <c r="C372" s="90">
        <f t="shared" si="26"/>
        <v>2.4</v>
      </c>
      <c r="D372" s="91">
        <f t="shared" si="27"/>
        <v>4.6871999999999998</v>
      </c>
      <c r="E372" s="92" t="str">
        <f t="shared" si="28"/>
        <v>A</v>
      </c>
      <c r="F372" s="114">
        <f t="shared" si="29"/>
        <v>254</v>
      </c>
    </row>
    <row r="373" spans="1:6" x14ac:dyDescent="0.25">
      <c r="A373" s="170" t="s">
        <v>164</v>
      </c>
      <c r="B373" s="93" t="str">
        <f t="shared" si="25"/>
        <v>BILATERAL OR MULTIPLE MAJOR JOINT PROCS OF LOWER EXTREMITY W MCC</v>
      </c>
      <c r="C373" s="94">
        <f t="shared" si="26"/>
        <v>5.6</v>
      </c>
      <c r="D373" s="95">
        <f t="shared" si="27"/>
        <v>6.2126000000000001</v>
      </c>
      <c r="E373" s="96" t="str">
        <f t="shared" si="28"/>
        <v>M</v>
      </c>
      <c r="F373" s="115">
        <f t="shared" si="29"/>
        <v>0</v>
      </c>
    </row>
    <row r="374" spans="1:6" x14ac:dyDescent="0.25">
      <c r="A374" s="169" t="s">
        <v>165</v>
      </c>
      <c r="B374" s="89" t="str">
        <f t="shared" si="25"/>
        <v>BILATERAL OR MULTIPLE MAJOR JOINT PROCS OF LOWER EXTREMITY W/O MCC</v>
      </c>
      <c r="C374" s="90">
        <f t="shared" si="26"/>
        <v>3.2</v>
      </c>
      <c r="D374" s="91">
        <f t="shared" si="27"/>
        <v>3.1476999999999999</v>
      </c>
      <c r="E374" s="92" t="str">
        <f t="shared" si="28"/>
        <v>A</v>
      </c>
      <c r="F374" s="114">
        <f t="shared" si="29"/>
        <v>17</v>
      </c>
    </row>
    <row r="375" spans="1:6" x14ac:dyDescent="0.25">
      <c r="A375" s="169" t="s">
        <v>166</v>
      </c>
      <c r="B375" s="89" t="str">
        <f t="shared" si="25"/>
        <v>WND DEBRID &amp; SKN GRFT EXC HAND, FOR MUSCULO-CONN TISS DIS W MCC</v>
      </c>
      <c r="C375" s="90">
        <f t="shared" si="26"/>
        <v>10.3</v>
      </c>
      <c r="D375" s="91">
        <f t="shared" si="27"/>
        <v>4.1212</v>
      </c>
      <c r="E375" s="92" t="str">
        <f t="shared" si="28"/>
        <v>A</v>
      </c>
      <c r="F375" s="114">
        <f t="shared" si="29"/>
        <v>35</v>
      </c>
    </row>
    <row r="376" spans="1:6" x14ac:dyDescent="0.25">
      <c r="A376" s="169" t="s">
        <v>167</v>
      </c>
      <c r="B376" s="89" t="str">
        <f t="shared" si="25"/>
        <v>WND DEBRID &amp; SKN GRFT EXC HAND, FOR MUSCULO-CONN TISS DIS W CC</v>
      </c>
      <c r="C376" s="90">
        <f t="shared" si="26"/>
        <v>5.9</v>
      </c>
      <c r="D376" s="91">
        <f t="shared" si="27"/>
        <v>2.8454000000000002</v>
      </c>
      <c r="E376" s="92" t="str">
        <f t="shared" si="28"/>
        <v>A</v>
      </c>
      <c r="F376" s="114">
        <f t="shared" si="29"/>
        <v>93</v>
      </c>
    </row>
    <row r="377" spans="1:6" x14ac:dyDescent="0.25">
      <c r="A377" s="169" t="s">
        <v>168</v>
      </c>
      <c r="B377" s="89" t="str">
        <f t="shared" si="25"/>
        <v>WND DEBRID &amp; SKN GRFT EXC HAND, FOR MUSCULO-CONN TISS DIS W/O CC/MCC</v>
      </c>
      <c r="C377" s="90">
        <f t="shared" si="26"/>
        <v>3.1</v>
      </c>
      <c r="D377" s="91">
        <f t="shared" si="27"/>
        <v>2.1734</v>
      </c>
      <c r="E377" s="92" t="str">
        <f t="shared" si="28"/>
        <v>A</v>
      </c>
      <c r="F377" s="114">
        <f t="shared" si="29"/>
        <v>33</v>
      </c>
    </row>
    <row r="378" spans="1:6" x14ac:dyDescent="0.25">
      <c r="A378" s="170" t="s">
        <v>169</v>
      </c>
      <c r="B378" s="93" t="str">
        <f t="shared" si="25"/>
        <v>REVISION OF HIP OR KNEE REPLACEMENT W MCC</v>
      </c>
      <c r="C378" s="94">
        <f t="shared" si="26"/>
        <v>6.6</v>
      </c>
      <c r="D378" s="95">
        <f t="shared" si="27"/>
        <v>7.3250000000000002</v>
      </c>
      <c r="E378" s="96" t="str">
        <f t="shared" si="28"/>
        <v>M</v>
      </c>
      <c r="F378" s="115">
        <f t="shared" si="29"/>
        <v>4</v>
      </c>
    </row>
    <row r="379" spans="1:6" x14ac:dyDescent="0.25">
      <c r="A379" s="169" t="s">
        <v>170</v>
      </c>
      <c r="B379" s="89" t="str">
        <f t="shared" si="25"/>
        <v>REVISION OF HIP OR KNEE REPLACEMENT W CC</v>
      </c>
      <c r="C379" s="90">
        <f t="shared" si="26"/>
        <v>3.6</v>
      </c>
      <c r="D379" s="91">
        <f t="shared" si="27"/>
        <v>3.8576000000000001</v>
      </c>
      <c r="E379" s="92" t="str">
        <f t="shared" si="28"/>
        <v>A</v>
      </c>
      <c r="F379" s="114">
        <f t="shared" si="29"/>
        <v>69</v>
      </c>
    </row>
    <row r="380" spans="1:6" x14ac:dyDescent="0.25">
      <c r="A380" s="169" t="s">
        <v>172</v>
      </c>
      <c r="B380" s="89" t="str">
        <f t="shared" si="25"/>
        <v>REVISION OF HIP OR KNEE REPLACEMENT W/O CC/MCC</v>
      </c>
      <c r="C380" s="90">
        <f t="shared" si="26"/>
        <v>2</v>
      </c>
      <c r="D380" s="91">
        <f t="shared" si="27"/>
        <v>2.7852999999999999</v>
      </c>
      <c r="E380" s="92" t="str">
        <f t="shared" si="28"/>
        <v>A</v>
      </c>
      <c r="F380" s="114">
        <f t="shared" si="29"/>
        <v>45</v>
      </c>
    </row>
    <row r="381" spans="1:6" x14ac:dyDescent="0.25">
      <c r="A381" s="169" t="s">
        <v>173</v>
      </c>
      <c r="B381" s="89" t="str">
        <f t="shared" si="25"/>
        <v>MAJOR HIP AND KNEE JOINT REPLACEMENT OR REATTACHMENT OF LOWER EXTREMITY W MCC OR TOTAL ANKLE REPLACEMENT</v>
      </c>
      <c r="C381" s="90">
        <f t="shared" si="26"/>
        <v>3.1</v>
      </c>
      <c r="D381" s="91">
        <f t="shared" si="27"/>
        <v>3.7010000000000001</v>
      </c>
      <c r="E381" s="92" t="str">
        <f t="shared" si="28"/>
        <v>A</v>
      </c>
      <c r="F381" s="114">
        <f t="shared" si="29"/>
        <v>40</v>
      </c>
    </row>
    <row r="382" spans="1:6" x14ac:dyDescent="0.25">
      <c r="A382" s="169" t="s">
        <v>174</v>
      </c>
      <c r="B382" s="89" t="str">
        <f t="shared" si="25"/>
        <v>MAJOR HIP AND KNEE JOINT REPLACEMENT OR REATTACHMENT OF LOWER EXTREMITY W/O MCC</v>
      </c>
      <c r="C382" s="90">
        <f t="shared" si="26"/>
        <v>2</v>
      </c>
      <c r="D382" s="91">
        <f t="shared" si="27"/>
        <v>2.2970999999999999</v>
      </c>
      <c r="E382" s="92" t="str">
        <f t="shared" si="28"/>
        <v>A</v>
      </c>
      <c r="F382" s="114">
        <f t="shared" si="29"/>
        <v>1886</v>
      </c>
    </row>
    <row r="383" spans="1:6" x14ac:dyDescent="0.25">
      <c r="A383" s="170" t="s">
        <v>175</v>
      </c>
      <c r="B383" s="93" t="str">
        <f t="shared" si="25"/>
        <v>CERVICAL SPINAL FUSION W MCC</v>
      </c>
      <c r="C383" s="94">
        <f t="shared" si="26"/>
        <v>2.1</v>
      </c>
      <c r="D383" s="95">
        <f t="shared" si="27"/>
        <v>3.9146999999999998</v>
      </c>
      <c r="E383" s="96" t="str">
        <f t="shared" si="28"/>
        <v>A</v>
      </c>
      <c r="F383" s="115">
        <f t="shared" si="29"/>
        <v>16</v>
      </c>
    </row>
    <row r="384" spans="1:6" x14ac:dyDescent="0.25">
      <c r="A384" s="169" t="s">
        <v>176</v>
      </c>
      <c r="B384" s="89" t="str">
        <f t="shared" si="25"/>
        <v>CERVICAL SPINAL FUSION W CC</v>
      </c>
      <c r="C384" s="90">
        <f t="shared" si="26"/>
        <v>1.8</v>
      </c>
      <c r="D384" s="91">
        <f t="shared" si="27"/>
        <v>3.0617000000000001</v>
      </c>
      <c r="E384" s="92" t="str">
        <f t="shared" si="28"/>
        <v>A</v>
      </c>
      <c r="F384" s="114">
        <f t="shared" si="29"/>
        <v>162</v>
      </c>
    </row>
    <row r="385" spans="1:6" x14ac:dyDescent="0.25">
      <c r="A385" s="169" t="s">
        <v>177</v>
      </c>
      <c r="B385" s="89" t="str">
        <f t="shared" si="25"/>
        <v>CERVICAL SPINAL FUSION W/O CC/MCC</v>
      </c>
      <c r="C385" s="90">
        <f t="shared" si="26"/>
        <v>1.2</v>
      </c>
      <c r="D385" s="91">
        <f t="shared" si="27"/>
        <v>2.3702000000000001</v>
      </c>
      <c r="E385" s="92" t="str">
        <f t="shared" si="28"/>
        <v>A</v>
      </c>
      <c r="F385" s="114">
        <f t="shared" si="29"/>
        <v>278</v>
      </c>
    </row>
    <row r="386" spans="1:6" x14ac:dyDescent="0.25">
      <c r="A386" s="169" t="s">
        <v>178</v>
      </c>
      <c r="B386" s="89" t="str">
        <f t="shared" si="25"/>
        <v>AMPUTATION FOR MUSCULOSKELETAL SYS &amp; CONN TISSUE DIS W MCC</v>
      </c>
      <c r="C386" s="90">
        <f t="shared" si="26"/>
        <v>8.1</v>
      </c>
      <c r="D386" s="91">
        <f t="shared" si="27"/>
        <v>2.8538000000000001</v>
      </c>
      <c r="E386" s="92" t="str">
        <f t="shared" si="28"/>
        <v>A</v>
      </c>
      <c r="F386" s="114">
        <f t="shared" si="29"/>
        <v>14</v>
      </c>
    </row>
    <row r="387" spans="1:6" x14ac:dyDescent="0.25">
      <c r="A387" s="169" t="s">
        <v>179</v>
      </c>
      <c r="B387" s="89" t="str">
        <f t="shared" si="25"/>
        <v>AMPUTATION FOR MUSCULOSKELETAL SYS &amp; CONN TISSUE DIS W CC</v>
      </c>
      <c r="C387" s="90">
        <f t="shared" si="26"/>
        <v>6.4</v>
      </c>
      <c r="D387" s="91">
        <f t="shared" si="27"/>
        <v>2.3159999999999998</v>
      </c>
      <c r="E387" s="92" t="str">
        <f t="shared" si="28"/>
        <v>A</v>
      </c>
      <c r="F387" s="114">
        <f t="shared" si="29"/>
        <v>26</v>
      </c>
    </row>
    <row r="388" spans="1:6" x14ac:dyDescent="0.25">
      <c r="A388" s="170" t="s">
        <v>180</v>
      </c>
      <c r="B388" s="93" t="str">
        <f t="shared" si="25"/>
        <v>AMPUTATION FOR MUSCULOSKELETAL SYS &amp; CONN TISSUE DIS W/O CC/MCC</v>
      </c>
      <c r="C388" s="94">
        <f t="shared" si="26"/>
        <v>3.1</v>
      </c>
      <c r="D388" s="95">
        <f t="shared" si="27"/>
        <v>1.6484000000000001</v>
      </c>
      <c r="E388" s="96" t="str">
        <f t="shared" si="28"/>
        <v>M</v>
      </c>
      <c r="F388" s="115">
        <f t="shared" si="29"/>
        <v>9</v>
      </c>
    </row>
    <row r="389" spans="1:6" x14ac:dyDescent="0.25">
      <c r="A389" s="169" t="s">
        <v>181</v>
      </c>
      <c r="B389" s="89" t="str">
        <f t="shared" si="25"/>
        <v>BIOPSIES OF MUSCULOSKELETAL SYSTEM &amp; CONNECTIVE TISSUE W MCC</v>
      </c>
      <c r="C389" s="90">
        <f t="shared" si="26"/>
        <v>9.6999999999999993</v>
      </c>
      <c r="D389" s="91">
        <f t="shared" si="27"/>
        <v>2.9605000000000001</v>
      </c>
      <c r="E389" s="92" t="str">
        <f t="shared" si="28"/>
        <v>A</v>
      </c>
      <c r="F389" s="114">
        <f t="shared" si="29"/>
        <v>17</v>
      </c>
    </row>
    <row r="390" spans="1:6" x14ac:dyDescent="0.25">
      <c r="A390" s="169" t="s">
        <v>182</v>
      </c>
      <c r="B390" s="89" t="str">
        <f t="shared" si="25"/>
        <v>BIOPSIES OF MUSCULOSKELETAL SYSTEM &amp; CONNECTIVE TISSUE W CC</v>
      </c>
      <c r="C390" s="90">
        <f t="shared" si="26"/>
        <v>6.8</v>
      </c>
      <c r="D390" s="91">
        <f t="shared" si="27"/>
        <v>2.613</v>
      </c>
      <c r="E390" s="92" t="str">
        <f t="shared" si="28"/>
        <v>A</v>
      </c>
      <c r="F390" s="114">
        <f t="shared" si="29"/>
        <v>71</v>
      </c>
    </row>
    <row r="391" spans="1:6" x14ac:dyDescent="0.25">
      <c r="A391" s="169" t="s">
        <v>183</v>
      </c>
      <c r="B391" s="89" t="str">
        <f t="shared" si="25"/>
        <v>BIOPSIES OF MUSCULOSKELETAL SYSTEM &amp; CONNECTIVE TISSUE W/O CC/MCC</v>
      </c>
      <c r="C391" s="90">
        <f t="shared" si="26"/>
        <v>4.2</v>
      </c>
      <c r="D391" s="91">
        <f t="shared" si="27"/>
        <v>2.3439999999999999</v>
      </c>
      <c r="E391" s="92" t="str">
        <f t="shared" si="28"/>
        <v>A</v>
      </c>
      <c r="F391" s="114">
        <f t="shared" si="29"/>
        <v>17</v>
      </c>
    </row>
    <row r="392" spans="1:6" x14ac:dyDescent="0.25">
      <c r="A392" s="169" t="s">
        <v>184</v>
      </c>
      <c r="B392" s="89" t="str">
        <f t="shared" si="25"/>
        <v>HIP &amp; FEMUR PROCEDURES EXCEPT MAJOR JOINT W MCC</v>
      </c>
      <c r="C392" s="90">
        <f t="shared" si="26"/>
        <v>7</v>
      </c>
      <c r="D392" s="91">
        <f t="shared" si="27"/>
        <v>4.2477999999999998</v>
      </c>
      <c r="E392" s="92" t="str">
        <f t="shared" si="28"/>
        <v>A</v>
      </c>
      <c r="F392" s="114">
        <f t="shared" si="29"/>
        <v>42</v>
      </c>
    </row>
    <row r="393" spans="1:6" x14ac:dyDescent="0.25">
      <c r="A393" s="170" t="s">
        <v>185</v>
      </c>
      <c r="B393" s="93" t="str">
        <f t="shared" ref="B393:B456" si="30">VLOOKUP($A393, DRG_Tab, 2, FALSE)</f>
        <v>HIP &amp; FEMUR PROCEDURES EXCEPT MAJOR JOINT W CC</v>
      </c>
      <c r="C393" s="94">
        <f t="shared" ref="C393:C456" si="31">ROUND(VLOOKUP($A393, DRG_Tab, 14, FALSE), 1)</f>
        <v>4.0999999999999996</v>
      </c>
      <c r="D393" s="95">
        <f t="shared" ref="D393:D456" si="32">VLOOKUP($A393, DRG_Tab, 22, FALSE)</f>
        <v>2.5377999999999998</v>
      </c>
      <c r="E393" s="96" t="str">
        <f t="shared" ref="E393:E456" si="33">VLOOKUP(A393, DRG_Tab, 18, FALSE)</f>
        <v>A</v>
      </c>
      <c r="F393" s="115">
        <f t="shared" ref="F393:F456" si="34">VLOOKUP($A393, DRG_Tab, 9, FALSE)</f>
        <v>158</v>
      </c>
    </row>
    <row r="394" spans="1:6" x14ac:dyDescent="0.25">
      <c r="A394" s="169" t="s">
        <v>186</v>
      </c>
      <c r="B394" s="89" t="str">
        <f t="shared" si="30"/>
        <v>HIP &amp; FEMUR PROCEDURES EXCEPT MAJOR JOINT W/O CC/MCC</v>
      </c>
      <c r="C394" s="90">
        <f t="shared" si="31"/>
        <v>2.1</v>
      </c>
      <c r="D394" s="91">
        <f t="shared" si="32"/>
        <v>1.661</v>
      </c>
      <c r="E394" s="92" t="str">
        <f t="shared" si="33"/>
        <v>A</v>
      </c>
      <c r="F394" s="114">
        <f t="shared" si="34"/>
        <v>139</v>
      </c>
    </row>
    <row r="395" spans="1:6" x14ac:dyDescent="0.25">
      <c r="A395" s="169" t="s">
        <v>187</v>
      </c>
      <c r="B395" s="89" t="str">
        <f t="shared" si="30"/>
        <v>MAJOR JOINT/LIMB REATTACHMENT PROCEDURE OF UPPER EXTREMITIES</v>
      </c>
      <c r="C395" s="90">
        <f t="shared" si="31"/>
        <v>1.6</v>
      </c>
      <c r="D395" s="91">
        <f t="shared" si="32"/>
        <v>2.5203000000000002</v>
      </c>
      <c r="E395" s="92" t="str">
        <f t="shared" si="33"/>
        <v>A</v>
      </c>
      <c r="F395" s="114">
        <f t="shared" si="34"/>
        <v>107</v>
      </c>
    </row>
    <row r="396" spans="1:6" x14ac:dyDescent="0.25">
      <c r="A396" s="169" t="s">
        <v>188</v>
      </c>
      <c r="B396" s="89" t="str">
        <f t="shared" si="30"/>
        <v>KNEE PROCEDURES W PDX OF INFECTION W MCC</v>
      </c>
      <c r="C396" s="90">
        <f t="shared" si="31"/>
        <v>8</v>
      </c>
      <c r="D396" s="91">
        <f t="shared" si="32"/>
        <v>4.7332000000000001</v>
      </c>
      <c r="E396" s="92" t="str">
        <f t="shared" si="33"/>
        <v>M</v>
      </c>
      <c r="F396" s="114">
        <f t="shared" si="34"/>
        <v>4</v>
      </c>
    </row>
    <row r="397" spans="1:6" x14ac:dyDescent="0.25">
      <c r="A397" s="169" t="s">
        <v>189</v>
      </c>
      <c r="B397" s="89" t="str">
        <f t="shared" si="30"/>
        <v>KNEE PROCEDURES W PDX OF INFECTION W CC</v>
      </c>
      <c r="C397" s="90">
        <f t="shared" si="31"/>
        <v>7.1</v>
      </c>
      <c r="D397" s="91">
        <f t="shared" si="32"/>
        <v>2.6032000000000002</v>
      </c>
      <c r="E397" s="92" t="str">
        <f t="shared" si="33"/>
        <v>A</v>
      </c>
      <c r="F397" s="114">
        <f t="shared" si="34"/>
        <v>11</v>
      </c>
    </row>
    <row r="398" spans="1:6" x14ac:dyDescent="0.25">
      <c r="A398" s="170" t="s">
        <v>190</v>
      </c>
      <c r="B398" s="93" t="str">
        <f t="shared" si="30"/>
        <v>KNEE PROCEDURES W PDX OF INFECTION W/O CC/MCC</v>
      </c>
      <c r="C398" s="94">
        <f t="shared" si="31"/>
        <v>4.0999999999999996</v>
      </c>
      <c r="D398" s="95">
        <f t="shared" si="32"/>
        <v>1.6978</v>
      </c>
      <c r="E398" s="96" t="str">
        <f t="shared" si="33"/>
        <v>A</v>
      </c>
      <c r="F398" s="115">
        <f t="shared" si="34"/>
        <v>12</v>
      </c>
    </row>
    <row r="399" spans="1:6" x14ac:dyDescent="0.25">
      <c r="A399" s="169" t="s">
        <v>191</v>
      </c>
      <c r="B399" s="89" t="str">
        <f t="shared" si="30"/>
        <v>KNEE PROCEDURES W/O PDX OF INFECTION W CC/MCC</v>
      </c>
      <c r="C399" s="90">
        <f t="shared" si="31"/>
        <v>4.3</v>
      </c>
      <c r="D399" s="91">
        <f t="shared" si="32"/>
        <v>2.3443999999999998</v>
      </c>
      <c r="E399" s="92" t="str">
        <f t="shared" si="33"/>
        <v>A</v>
      </c>
      <c r="F399" s="114">
        <f t="shared" si="34"/>
        <v>22</v>
      </c>
    </row>
    <row r="400" spans="1:6" x14ac:dyDescent="0.25">
      <c r="A400" s="169" t="s">
        <v>192</v>
      </c>
      <c r="B400" s="89" t="str">
        <f t="shared" si="30"/>
        <v>KNEE PROCEDURES W/O PDX OF INFECTION W/O CC/MCC</v>
      </c>
      <c r="C400" s="90">
        <f t="shared" si="31"/>
        <v>1.9</v>
      </c>
      <c r="D400" s="91">
        <f t="shared" si="32"/>
        <v>1.3433999999999999</v>
      </c>
      <c r="E400" s="92" t="str">
        <f t="shared" si="33"/>
        <v>A</v>
      </c>
      <c r="F400" s="114">
        <f t="shared" si="34"/>
        <v>19</v>
      </c>
    </row>
    <row r="401" spans="1:6" x14ac:dyDescent="0.25">
      <c r="A401" s="169" t="s">
        <v>864</v>
      </c>
      <c r="B401" s="89" t="str">
        <f t="shared" si="30"/>
        <v>LOWER EXTREM &amp; HUMER PROC EXCEPT HIP,FOOT,FEMUR W MCC</v>
      </c>
      <c r="C401" s="90">
        <f t="shared" si="31"/>
        <v>4.7</v>
      </c>
      <c r="D401" s="91">
        <f t="shared" si="32"/>
        <v>3.5221</v>
      </c>
      <c r="E401" s="92" t="str">
        <f t="shared" si="33"/>
        <v>A</v>
      </c>
      <c r="F401" s="114">
        <f t="shared" si="34"/>
        <v>42</v>
      </c>
    </row>
    <row r="402" spans="1:6" x14ac:dyDescent="0.25">
      <c r="A402" s="169" t="s">
        <v>865</v>
      </c>
      <c r="B402" s="89" t="str">
        <f t="shared" si="30"/>
        <v>LOWER EXTREM &amp; HUMER PROC EXCEPT HIP,FOOT,FEMUR W CC</v>
      </c>
      <c r="C402" s="90">
        <f t="shared" si="31"/>
        <v>3.5</v>
      </c>
      <c r="D402" s="91">
        <f t="shared" si="32"/>
        <v>2.7658</v>
      </c>
      <c r="E402" s="92" t="str">
        <f t="shared" si="33"/>
        <v>A</v>
      </c>
      <c r="F402" s="114">
        <f t="shared" si="34"/>
        <v>148</v>
      </c>
    </row>
    <row r="403" spans="1:6" x14ac:dyDescent="0.25">
      <c r="A403" s="170" t="s">
        <v>866</v>
      </c>
      <c r="B403" s="93" t="str">
        <f t="shared" si="30"/>
        <v>LOWER EXTREM &amp; HUMER PROC EXCEPT HIP,FOOT,FEMUR W/O CC/MCC</v>
      </c>
      <c r="C403" s="94">
        <f t="shared" si="31"/>
        <v>1.8</v>
      </c>
      <c r="D403" s="95">
        <f t="shared" si="32"/>
        <v>1.679</v>
      </c>
      <c r="E403" s="96" t="str">
        <f t="shared" si="33"/>
        <v>A</v>
      </c>
      <c r="F403" s="115">
        <f t="shared" si="34"/>
        <v>274</v>
      </c>
    </row>
    <row r="404" spans="1:6" x14ac:dyDescent="0.25">
      <c r="A404" s="169" t="s">
        <v>867</v>
      </c>
      <c r="B404" s="89" t="str">
        <f t="shared" si="30"/>
        <v>LOCAL EXCISION &amp; REMOVAL INT FIX DEVICES EXC HIP &amp; FEMUR W MCC</v>
      </c>
      <c r="C404" s="90">
        <f t="shared" si="31"/>
        <v>7.3</v>
      </c>
      <c r="D404" s="91">
        <f t="shared" si="32"/>
        <v>4.96</v>
      </c>
      <c r="E404" s="92" t="str">
        <f t="shared" si="33"/>
        <v>M</v>
      </c>
      <c r="F404" s="114">
        <f t="shared" si="34"/>
        <v>3</v>
      </c>
    </row>
    <row r="405" spans="1:6" x14ac:dyDescent="0.25">
      <c r="A405" s="169" t="s">
        <v>869</v>
      </c>
      <c r="B405" s="89" t="str">
        <f t="shared" si="30"/>
        <v>LOCAL EXCISION &amp; REMOVAL INT FIX DEVICES EXC HIP &amp; FEMUR W CC</v>
      </c>
      <c r="C405" s="90">
        <f t="shared" si="31"/>
        <v>3.1</v>
      </c>
      <c r="D405" s="91">
        <f t="shared" si="32"/>
        <v>2.7229999999999999</v>
      </c>
      <c r="E405" s="92" t="str">
        <f t="shared" si="33"/>
        <v>AP</v>
      </c>
      <c r="F405" s="114">
        <f t="shared" si="34"/>
        <v>13</v>
      </c>
    </row>
    <row r="406" spans="1:6" x14ac:dyDescent="0.25">
      <c r="A406" s="169" t="s">
        <v>870</v>
      </c>
      <c r="B406" s="89" t="str">
        <f t="shared" si="30"/>
        <v>LOCAL EXCISION &amp; REMOVAL INT FIX DEVICES EXC HIP &amp; FEMUR W/O CC/MCC</v>
      </c>
      <c r="C406" s="90">
        <f t="shared" si="31"/>
        <v>2.1</v>
      </c>
      <c r="D406" s="91">
        <f t="shared" si="32"/>
        <v>1.9282999999999999</v>
      </c>
      <c r="E406" s="92" t="str">
        <f t="shared" si="33"/>
        <v>AP</v>
      </c>
      <c r="F406" s="114">
        <f t="shared" si="34"/>
        <v>14</v>
      </c>
    </row>
    <row r="407" spans="1:6" x14ac:dyDescent="0.25">
      <c r="A407" s="169" t="s">
        <v>871</v>
      </c>
      <c r="B407" s="89" t="str">
        <f t="shared" si="30"/>
        <v>LOCAL EXCISION &amp; REMOVAL INT FIX DEVICES OF HIP &amp; FEMUR W CC/MCC</v>
      </c>
      <c r="C407" s="90">
        <f t="shared" si="31"/>
        <v>6.1</v>
      </c>
      <c r="D407" s="91">
        <f t="shared" si="32"/>
        <v>3.74</v>
      </c>
      <c r="E407" s="92" t="str">
        <f t="shared" si="33"/>
        <v>A</v>
      </c>
      <c r="F407" s="114">
        <f t="shared" si="34"/>
        <v>11</v>
      </c>
    </row>
    <row r="408" spans="1:6" x14ac:dyDescent="0.25">
      <c r="A408" s="170" t="s">
        <v>872</v>
      </c>
      <c r="B408" s="93" t="str">
        <f t="shared" si="30"/>
        <v>LOCAL EXCISION &amp; REMOVAL INT FIX DEVICES OF HIP &amp; FEMUR W/O CC/MCC</v>
      </c>
      <c r="C408" s="94">
        <f t="shared" si="31"/>
        <v>2.1</v>
      </c>
      <c r="D408" s="95">
        <f t="shared" si="32"/>
        <v>1.6033999999999999</v>
      </c>
      <c r="E408" s="96" t="str">
        <f t="shared" si="33"/>
        <v>M</v>
      </c>
      <c r="F408" s="115">
        <f t="shared" si="34"/>
        <v>7</v>
      </c>
    </row>
    <row r="409" spans="1:6" x14ac:dyDescent="0.25">
      <c r="A409" s="169" t="s">
        <v>873</v>
      </c>
      <c r="B409" s="89" t="str">
        <f t="shared" si="30"/>
        <v>SOFT TISSUE PROCEDURES W MCC</v>
      </c>
      <c r="C409" s="90">
        <f t="shared" si="31"/>
        <v>8</v>
      </c>
      <c r="D409" s="91">
        <f t="shared" si="32"/>
        <v>2.9378000000000002</v>
      </c>
      <c r="E409" s="92" t="str">
        <f t="shared" si="33"/>
        <v>A</v>
      </c>
      <c r="F409" s="114">
        <f t="shared" si="34"/>
        <v>20</v>
      </c>
    </row>
    <row r="410" spans="1:6" x14ac:dyDescent="0.25">
      <c r="A410" s="169" t="s">
        <v>874</v>
      </c>
      <c r="B410" s="89" t="str">
        <f t="shared" si="30"/>
        <v>SOFT TISSUE PROCEDURES W CC</v>
      </c>
      <c r="C410" s="90">
        <f t="shared" si="31"/>
        <v>3.9</v>
      </c>
      <c r="D410" s="91">
        <f t="shared" si="32"/>
        <v>1.7776000000000001</v>
      </c>
      <c r="E410" s="92" t="str">
        <f t="shared" si="33"/>
        <v>A</v>
      </c>
      <c r="F410" s="114">
        <f t="shared" si="34"/>
        <v>74</v>
      </c>
    </row>
    <row r="411" spans="1:6" x14ac:dyDescent="0.25">
      <c r="A411" s="169" t="s">
        <v>875</v>
      </c>
      <c r="B411" s="89" t="str">
        <f t="shared" si="30"/>
        <v>SOFT TISSUE PROCEDURES W/O CC/MCC</v>
      </c>
      <c r="C411" s="90">
        <f t="shared" si="31"/>
        <v>2.1</v>
      </c>
      <c r="D411" s="91">
        <f t="shared" si="32"/>
        <v>1.4533</v>
      </c>
      <c r="E411" s="92" t="str">
        <f t="shared" si="33"/>
        <v>A</v>
      </c>
      <c r="F411" s="114">
        <f t="shared" si="34"/>
        <v>53</v>
      </c>
    </row>
    <row r="412" spans="1:6" x14ac:dyDescent="0.25">
      <c r="A412" s="169" t="s">
        <v>876</v>
      </c>
      <c r="B412" s="89" t="str">
        <f t="shared" si="30"/>
        <v>FOOT PROCEDURES W MCC</v>
      </c>
      <c r="C412" s="90">
        <f t="shared" si="31"/>
        <v>5.5</v>
      </c>
      <c r="D412" s="91">
        <f t="shared" si="32"/>
        <v>2.1244000000000001</v>
      </c>
      <c r="E412" s="92" t="str">
        <f t="shared" si="33"/>
        <v>A</v>
      </c>
      <c r="F412" s="114">
        <f t="shared" si="34"/>
        <v>12</v>
      </c>
    </row>
    <row r="413" spans="1:6" x14ac:dyDescent="0.25">
      <c r="A413" s="170" t="s">
        <v>877</v>
      </c>
      <c r="B413" s="93" t="str">
        <f t="shared" si="30"/>
        <v>FOOT PROCEDURES W CC</v>
      </c>
      <c r="C413" s="94">
        <f t="shared" si="31"/>
        <v>5.4</v>
      </c>
      <c r="D413" s="95">
        <f t="shared" si="32"/>
        <v>1.9959</v>
      </c>
      <c r="E413" s="96" t="str">
        <f t="shared" si="33"/>
        <v>A</v>
      </c>
      <c r="F413" s="115">
        <f t="shared" si="34"/>
        <v>54</v>
      </c>
    </row>
    <row r="414" spans="1:6" x14ac:dyDescent="0.25">
      <c r="A414" s="169" t="s">
        <v>878</v>
      </c>
      <c r="B414" s="89" t="str">
        <f t="shared" si="30"/>
        <v>FOOT PROCEDURES W/O CC/MCC</v>
      </c>
      <c r="C414" s="90">
        <f t="shared" si="31"/>
        <v>2.6</v>
      </c>
      <c r="D414" s="91">
        <f t="shared" si="32"/>
        <v>1.6603000000000001</v>
      </c>
      <c r="E414" s="92" t="str">
        <f t="shared" si="33"/>
        <v>A</v>
      </c>
      <c r="F414" s="114">
        <f t="shared" si="34"/>
        <v>41</v>
      </c>
    </row>
    <row r="415" spans="1:6" x14ac:dyDescent="0.25">
      <c r="A415" s="169" t="s">
        <v>0</v>
      </c>
      <c r="B415" s="89" t="str">
        <f t="shared" si="30"/>
        <v>MAJOR THUMB OR JOINT PROCEDURES</v>
      </c>
      <c r="C415" s="90">
        <f t="shared" si="31"/>
        <v>3.3</v>
      </c>
      <c r="D415" s="91">
        <f t="shared" si="32"/>
        <v>1.4519</v>
      </c>
      <c r="E415" s="92" t="str">
        <f t="shared" si="33"/>
        <v>A</v>
      </c>
      <c r="F415" s="114">
        <f t="shared" si="34"/>
        <v>11</v>
      </c>
    </row>
    <row r="416" spans="1:6" x14ac:dyDescent="0.25">
      <c r="A416" s="169" t="s">
        <v>1</v>
      </c>
      <c r="B416" s="89" t="str">
        <f t="shared" si="30"/>
        <v>MAJOR SHOULDER OR ELBOW JOINT PROCEDURES W CC/MCC</v>
      </c>
      <c r="C416" s="90">
        <f t="shared" si="31"/>
        <v>4.5</v>
      </c>
      <c r="D416" s="91">
        <f t="shared" si="32"/>
        <v>2.7827999999999999</v>
      </c>
      <c r="E416" s="92" t="str">
        <f t="shared" si="33"/>
        <v>M</v>
      </c>
      <c r="F416" s="114">
        <f t="shared" si="34"/>
        <v>8</v>
      </c>
    </row>
    <row r="417" spans="1:6" x14ac:dyDescent="0.25">
      <c r="A417" s="169" t="s">
        <v>2</v>
      </c>
      <c r="B417" s="89" t="str">
        <f t="shared" si="30"/>
        <v>MAJOR SHOULDER OR ELBOW JOINT PROCEDURES W/O CC/MCC</v>
      </c>
      <c r="C417" s="90">
        <f t="shared" si="31"/>
        <v>2.1</v>
      </c>
      <c r="D417" s="91">
        <f t="shared" si="32"/>
        <v>2.0735000000000001</v>
      </c>
      <c r="E417" s="92" t="str">
        <f t="shared" si="33"/>
        <v>M</v>
      </c>
      <c r="F417" s="114">
        <f t="shared" si="34"/>
        <v>7</v>
      </c>
    </row>
    <row r="418" spans="1:6" x14ac:dyDescent="0.25">
      <c r="A418" s="170" t="s">
        <v>4</v>
      </c>
      <c r="B418" s="93" t="str">
        <f t="shared" si="30"/>
        <v>ARTHROSCOPY</v>
      </c>
      <c r="C418" s="94">
        <f t="shared" si="31"/>
        <v>4.4000000000000004</v>
      </c>
      <c r="D418" s="95">
        <f t="shared" si="32"/>
        <v>2.3927999999999998</v>
      </c>
      <c r="E418" s="96" t="str">
        <f t="shared" si="33"/>
        <v>M</v>
      </c>
      <c r="F418" s="115">
        <f t="shared" si="34"/>
        <v>2</v>
      </c>
    </row>
    <row r="419" spans="1:6" x14ac:dyDescent="0.25">
      <c r="A419" s="169" t="s">
        <v>5</v>
      </c>
      <c r="B419" s="89" t="str">
        <f t="shared" si="30"/>
        <v>SHOULDER,ELBOW OR FOREARM PROC,EXC MAJOR JOINT PROC W MCC</v>
      </c>
      <c r="C419" s="90">
        <f t="shared" si="31"/>
        <v>5</v>
      </c>
      <c r="D419" s="91">
        <f t="shared" si="32"/>
        <v>3.9142000000000001</v>
      </c>
      <c r="E419" s="92" t="str">
        <f t="shared" si="33"/>
        <v>M</v>
      </c>
      <c r="F419" s="114">
        <f t="shared" si="34"/>
        <v>4</v>
      </c>
    </row>
    <row r="420" spans="1:6" x14ac:dyDescent="0.25">
      <c r="A420" s="169" t="s">
        <v>6</v>
      </c>
      <c r="B420" s="89" t="str">
        <f t="shared" si="30"/>
        <v>SHOULDER,ELBOW OR FOREARM PROC,EXC MAJOR JOINT PROC W CC</v>
      </c>
      <c r="C420" s="90">
        <f t="shared" si="31"/>
        <v>2.6</v>
      </c>
      <c r="D420" s="91">
        <f t="shared" si="32"/>
        <v>2.2235</v>
      </c>
      <c r="E420" s="92" t="str">
        <f t="shared" si="33"/>
        <v>A</v>
      </c>
      <c r="F420" s="114">
        <f t="shared" si="34"/>
        <v>24</v>
      </c>
    </row>
    <row r="421" spans="1:6" x14ac:dyDescent="0.25">
      <c r="A421" s="169" t="s">
        <v>68</v>
      </c>
      <c r="B421" s="89" t="str">
        <f t="shared" si="30"/>
        <v>SHOULDER,ELBOW OR FOREARM PROC,EXC MAJOR JOINT PROC W/O CC/MCC</v>
      </c>
      <c r="C421" s="90">
        <f t="shared" si="31"/>
        <v>1.5</v>
      </c>
      <c r="D421" s="91">
        <f t="shared" si="32"/>
        <v>1.3595999999999999</v>
      </c>
      <c r="E421" s="92" t="str">
        <f t="shared" si="33"/>
        <v>A</v>
      </c>
      <c r="F421" s="114">
        <f t="shared" si="34"/>
        <v>37</v>
      </c>
    </row>
    <row r="422" spans="1:6" x14ac:dyDescent="0.25">
      <c r="A422" s="169" t="s">
        <v>69</v>
      </c>
      <c r="B422" s="89" t="str">
        <f t="shared" si="30"/>
        <v>HAND OR WRIST PROC, EXCEPT MAJOR THUMB OR JOINT PROC W CC/MCC</v>
      </c>
      <c r="C422" s="90">
        <f t="shared" si="31"/>
        <v>2.7</v>
      </c>
      <c r="D422" s="91">
        <f t="shared" si="32"/>
        <v>1.3222</v>
      </c>
      <c r="E422" s="92" t="str">
        <f t="shared" si="33"/>
        <v>A</v>
      </c>
      <c r="F422" s="114">
        <f t="shared" si="34"/>
        <v>33</v>
      </c>
    </row>
    <row r="423" spans="1:6" x14ac:dyDescent="0.25">
      <c r="A423" s="170" t="s">
        <v>71</v>
      </c>
      <c r="B423" s="93" t="str">
        <f t="shared" si="30"/>
        <v>HAND OR WRIST PROC, EXCEPT MAJOR THUMB OR JOINT PROC W/O CC/MCC</v>
      </c>
      <c r="C423" s="94">
        <f t="shared" si="31"/>
        <v>2.2000000000000002</v>
      </c>
      <c r="D423" s="95">
        <f t="shared" si="32"/>
        <v>1.0137</v>
      </c>
      <c r="E423" s="96" t="str">
        <f t="shared" si="33"/>
        <v>A</v>
      </c>
      <c r="F423" s="115">
        <f t="shared" si="34"/>
        <v>20</v>
      </c>
    </row>
    <row r="424" spans="1:6" x14ac:dyDescent="0.25">
      <c r="A424" s="169" t="s">
        <v>72</v>
      </c>
      <c r="B424" s="89" t="str">
        <f t="shared" si="30"/>
        <v>OTHER MUSCULOSKELET SYS &amp; CONN TISS O.R. PROC W MCC</v>
      </c>
      <c r="C424" s="90">
        <f t="shared" si="31"/>
        <v>7.7</v>
      </c>
      <c r="D424" s="91">
        <f t="shared" si="32"/>
        <v>4.3117000000000001</v>
      </c>
      <c r="E424" s="92" t="str">
        <f t="shared" si="33"/>
        <v>A</v>
      </c>
      <c r="F424" s="114">
        <f t="shared" si="34"/>
        <v>19</v>
      </c>
    </row>
    <row r="425" spans="1:6" x14ac:dyDescent="0.25">
      <c r="A425" s="169" t="s">
        <v>73</v>
      </c>
      <c r="B425" s="89" t="str">
        <f t="shared" si="30"/>
        <v>OTHER MUSCULOSKELET SYS &amp; CONN TISS O.R. PROC W CC</v>
      </c>
      <c r="C425" s="90">
        <f t="shared" si="31"/>
        <v>4.0999999999999996</v>
      </c>
      <c r="D425" s="91">
        <f t="shared" si="32"/>
        <v>3.3409</v>
      </c>
      <c r="E425" s="92" t="str">
        <f t="shared" si="33"/>
        <v>A</v>
      </c>
      <c r="F425" s="114">
        <f t="shared" si="34"/>
        <v>63</v>
      </c>
    </row>
    <row r="426" spans="1:6" x14ac:dyDescent="0.25">
      <c r="A426" s="169" t="s">
        <v>74</v>
      </c>
      <c r="B426" s="89" t="str">
        <f t="shared" si="30"/>
        <v>OTHER MUSCULOSKELET SYS &amp; CONN TISS O.R. PROC W/O CC/MCC</v>
      </c>
      <c r="C426" s="90">
        <f t="shared" si="31"/>
        <v>1.8</v>
      </c>
      <c r="D426" s="91">
        <f t="shared" si="32"/>
        <v>1.8322000000000001</v>
      </c>
      <c r="E426" s="92" t="str">
        <f t="shared" si="33"/>
        <v>A</v>
      </c>
      <c r="F426" s="114">
        <f t="shared" si="34"/>
        <v>89</v>
      </c>
    </row>
    <row r="427" spans="1:6" x14ac:dyDescent="0.25">
      <c r="A427" s="169" t="s">
        <v>1593</v>
      </c>
      <c r="B427" s="89" t="str">
        <f t="shared" si="30"/>
        <v>BACK &amp; NECK PROC EXC SPINAL FUSION W MCC OR DISC DEVICE/NEUROSTIM</v>
      </c>
      <c r="C427" s="90">
        <f t="shared" si="31"/>
        <v>1.7</v>
      </c>
      <c r="D427" s="91">
        <f t="shared" si="32"/>
        <v>2.5981999999999998</v>
      </c>
      <c r="E427" s="92" t="str">
        <f t="shared" si="33"/>
        <v>A</v>
      </c>
      <c r="F427" s="114">
        <f t="shared" si="34"/>
        <v>11</v>
      </c>
    </row>
    <row r="428" spans="1:6" x14ac:dyDescent="0.25">
      <c r="A428" s="170" t="s">
        <v>1595</v>
      </c>
      <c r="B428" s="93" t="str">
        <f t="shared" si="30"/>
        <v>BACK &amp; NECK PROC EXC SPINAL FUSION W CC</v>
      </c>
      <c r="C428" s="94">
        <f t="shared" si="31"/>
        <v>3.3</v>
      </c>
      <c r="D428" s="95">
        <f t="shared" si="32"/>
        <v>2.3788999999999998</v>
      </c>
      <c r="E428" s="96" t="str">
        <f t="shared" si="33"/>
        <v>A</v>
      </c>
      <c r="F428" s="115">
        <f t="shared" si="34"/>
        <v>45</v>
      </c>
    </row>
    <row r="429" spans="1:6" x14ac:dyDescent="0.25">
      <c r="A429" s="169" t="s">
        <v>1597</v>
      </c>
      <c r="B429" s="89" t="str">
        <f t="shared" si="30"/>
        <v>BACK &amp; NECK PROC EXC SPINAL FUSION W/O CC/MCC</v>
      </c>
      <c r="C429" s="90">
        <f t="shared" si="31"/>
        <v>1.7</v>
      </c>
      <c r="D429" s="91">
        <f t="shared" si="32"/>
        <v>1.7703</v>
      </c>
      <c r="E429" s="92" t="str">
        <f t="shared" si="33"/>
        <v>A</v>
      </c>
      <c r="F429" s="114">
        <f t="shared" si="34"/>
        <v>56</v>
      </c>
    </row>
    <row r="430" spans="1:6" x14ac:dyDescent="0.25">
      <c r="A430" s="169" t="s">
        <v>832</v>
      </c>
      <c r="B430" s="89" t="str">
        <f t="shared" si="30"/>
        <v>FRACTURES OF FEMUR W MCC</v>
      </c>
      <c r="C430" s="90">
        <f t="shared" si="31"/>
        <v>4.2</v>
      </c>
      <c r="D430" s="91">
        <f t="shared" si="32"/>
        <v>2.1924999999999999</v>
      </c>
      <c r="E430" s="92" t="str">
        <f t="shared" si="33"/>
        <v>M</v>
      </c>
      <c r="F430" s="114">
        <f t="shared" si="34"/>
        <v>1</v>
      </c>
    </row>
    <row r="431" spans="1:6" x14ac:dyDescent="0.25">
      <c r="A431" s="169" t="s">
        <v>833</v>
      </c>
      <c r="B431" s="89" t="str">
        <f t="shared" si="30"/>
        <v>FRACTURES OF FEMUR W/O MCC</v>
      </c>
      <c r="C431" s="90">
        <f t="shared" si="31"/>
        <v>1.2</v>
      </c>
      <c r="D431" s="91">
        <f t="shared" si="32"/>
        <v>0.58630000000000004</v>
      </c>
      <c r="E431" s="92" t="str">
        <f t="shared" si="33"/>
        <v>A</v>
      </c>
      <c r="F431" s="114">
        <f t="shared" si="34"/>
        <v>24</v>
      </c>
    </row>
    <row r="432" spans="1:6" x14ac:dyDescent="0.25">
      <c r="A432" s="169" t="s">
        <v>834</v>
      </c>
      <c r="B432" s="89" t="str">
        <f t="shared" si="30"/>
        <v>FRACTURES OF HIP &amp; PELVIS W MCC</v>
      </c>
      <c r="C432" s="90">
        <f t="shared" si="31"/>
        <v>3.8</v>
      </c>
      <c r="D432" s="91">
        <f t="shared" si="32"/>
        <v>1.7977000000000001</v>
      </c>
      <c r="E432" s="92" t="str">
        <f t="shared" si="33"/>
        <v>M</v>
      </c>
      <c r="F432" s="114">
        <f t="shared" si="34"/>
        <v>6</v>
      </c>
    </row>
    <row r="433" spans="1:6" x14ac:dyDescent="0.25">
      <c r="A433" s="170" t="s">
        <v>835</v>
      </c>
      <c r="B433" s="93" t="str">
        <f t="shared" si="30"/>
        <v>FRACTURES OF HIP &amp; PELVIS W/O MCC</v>
      </c>
      <c r="C433" s="94">
        <f t="shared" si="31"/>
        <v>3.2</v>
      </c>
      <c r="D433" s="95">
        <f t="shared" si="32"/>
        <v>1.1680999999999999</v>
      </c>
      <c r="E433" s="96" t="str">
        <f t="shared" si="33"/>
        <v>A</v>
      </c>
      <c r="F433" s="115">
        <f t="shared" si="34"/>
        <v>20</v>
      </c>
    </row>
    <row r="434" spans="1:6" x14ac:dyDescent="0.25">
      <c r="A434" s="169" t="s">
        <v>836</v>
      </c>
      <c r="B434" s="89" t="str">
        <f t="shared" si="30"/>
        <v>SPRAINS, STRAINS, &amp; DISLOCATIONS OF HIP, PELVIS &amp; THIGH W CC/MCC</v>
      </c>
      <c r="C434" s="90">
        <f t="shared" si="31"/>
        <v>3.1</v>
      </c>
      <c r="D434" s="91">
        <f t="shared" si="32"/>
        <v>1.3043</v>
      </c>
      <c r="E434" s="92" t="str">
        <f t="shared" si="33"/>
        <v>M</v>
      </c>
      <c r="F434" s="114">
        <f t="shared" si="34"/>
        <v>3</v>
      </c>
    </row>
    <row r="435" spans="1:6" x14ac:dyDescent="0.25">
      <c r="A435" s="169" t="s">
        <v>837</v>
      </c>
      <c r="B435" s="89" t="str">
        <f t="shared" si="30"/>
        <v>SPRAINS, STRAINS, &amp; DISLOCATIONS OF HIP, PELVIS &amp; THIGH W/O CC/MCC</v>
      </c>
      <c r="C435" s="90">
        <f t="shared" si="31"/>
        <v>2.5</v>
      </c>
      <c r="D435" s="91">
        <f t="shared" si="32"/>
        <v>1.0076000000000001</v>
      </c>
      <c r="E435" s="92" t="str">
        <f t="shared" si="33"/>
        <v>M</v>
      </c>
      <c r="F435" s="114">
        <f t="shared" si="34"/>
        <v>0</v>
      </c>
    </row>
    <row r="436" spans="1:6" x14ac:dyDescent="0.25">
      <c r="A436" s="169" t="s">
        <v>838</v>
      </c>
      <c r="B436" s="89" t="str">
        <f t="shared" si="30"/>
        <v>OSTEOMYELITIS W MCC</v>
      </c>
      <c r="C436" s="90">
        <f t="shared" si="31"/>
        <v>6.5</v>
      </c>
      <c r="D436" s="91">
        <f t="shared" si="32"/>
        <v>1.6208</v>
      </c>
      <c r="E436" s="92" t="str">
        <f t="shared" si="33"/>
        <v>A</v>
      </c>
      <c r="F436" s="114">
        <f t="shared" si="34"/>
        <v>26</v>
      </c>
    </row>
    <row r="437" spans="1:6" x14ac:dyDescent="0.25">
      <c r="A437" s="169" t="s">
        <v>839</v>
      </c>
      <c r="B437" s="89" t="str">
        <f t="shared" si="30"/>
        <v>OSTEOMYELITIS W CC</v>
      </c>
      <c r="C437" s="90">
        <f t="shared" si="31"/>
        <v>4.2</v>
      </c>
      <c r="D437" s="91">
        <f t="shared" si="32"/>
        <v>1.2108000000000001</v>
      </c>
      <c r="E437" s="92" t="str">
        <f t="shared" si="33"/>
        <v>A</v>
      </c>
      <c r="F437" s="114">
        <f t="shared" si="34"/>
        <v>81</v>
      </c>
    </row>
    <row r="438" spans="1:6" x14ac:dyDescent="0.25">
      <c r="A438" s="170" t="s">
        <v>577</v>
      </c>
      <c r="B438" s="93" t="str">
        <f t="shared" si="30"/>
        <v>OSTEOMYELITIS W/O CC/MCC</v>
      </c>
      <c r="C438" s="94">
        <f t="shared" si="31"/>
        <v>2.8</v>
      </c>
      <c r="D438" s="95">
        <f t="shared" si="32"/>
        <v>0.83650000000000002</v>
      </c>
      <c r="E438" s="96" t="str">
        <f t="shared" si="33"/>
        <v>A</v>
      </c>
      <c r="F438" s="115">
        <f t="shared" si="34"/>
        <v>26</v>
      </c>
    </row>
    <row r="439" spans="1:6" x14ac:dyDescent="0.25">
      <c r="A439" s="169" t="s">
        <v>578</v>
      </c>
      <c r="B439" s="89" t="str">
        <f t="shared" si="30"/>
        <v>PATHOLOGICAL FRACTURES &amp; MUSCULOSKELET &amp; CONN TISS MALIG W MCC</v>
      </c>
      <c r="C439" s="90">
        <f t="shared" si="31"/>
        <v>5.2</v>
      </c>
      <c r="D439" s="91">
        <f t="shared" si="32"/>
        <v>2.6149</v>
      </c>
      <c r="E439" s="92" t="str">
        <f t="shared" si="33"/>
        <v>M</v>
      </c>
      <c r="F439" s="114">
        <f t="shared" si="34"/>
        <v>8</v>
      </c>
    </row>
    <row r="440" spans="1:6" x14ac:dyDescent="0.25">
      <c r="A440" s="169" t="s">
        <v>579</v>
      </c>
      <c r="B440" s="89" t="str">
        <f t="shared" si="30"/>
        <v>PATHOLOGICAL FRACTURES &amp; MUSCULOSKELET &amp; CONN TISS MALIG W CC</v>
      </c>
      <c r="C440" s="90">
        <f t="shared" si="31"/>
        <v>4</v>
      </c>
      <c r="D440" s="91">
        <f t="shared" si="32"/>
        <v>1.5113000000000001</v>
      </c>
      <c r="E440" s="92" t="str">
        <f t="shared" si="33"/>
        <v>A</v>
      </c>
      <c r="F440" s="114">
        <f t="shared" si="34"/>
        <v>35</v>
      </c>
    </row>
    <row r="441" spans="1:6" x14ac:dyDescent="0.25">
      <c r="A441" s="169" t="s">
        <v>816</v>
      </c>
      <c r="B441" s="89" t="str">
        <f t="shared" si="30"/>
        <v>PATHOLOGICAL FRACTURES &amp; MUSCULOSKELET &amp; CONN TISS MALIG W/O CC/MCC</v>
      </c>
      <c r="C441" s="90">
        <f t="shared" si="31"/>
        <v>2.8</v>
      </c>
      <c r="D441" s="91">
        <f t="shared" si="32"/>
        <v>1.1437999999999999</v>
      </c>
      <c r="E441" s="92" t="str">
        <f t="shared" si="33"/>
        <v>M</v>
      </c>
      <c r="F441" s="114">
        <f t="shared" si="34"/>
        <v>5</v>
      </c>
    </row>
    <row r="442" spans="1:6" x14ac:dyDescent="0.25">
      <c r="A442" s="169" t="s">
        <v>817</v>
      </c>
      <c r="B442" s="89" t="str">
        <f t="shared" si="30"/>
        <v>CONNECTIVE TISSUE DISORDERS W MCC</v>
      </c>
      <c r="C442" s="90">
        <f t="shared" si="31"/>
        <v>5.6</v>
      </c>
      <c r="D442" s="91">
        <f t="shared" si="32"/>
        <v>3.5514000000000001</v>
      </c>
      <c r="E442" s="92" t="str">
        <f t="shared" si="33"/>
        <v>M</v>
      </c>
      <c r="F442" s="114">
        <f t="shared" si="34"/>
        <v>5</v>
      </c>
    </row>
    <row r="443" spans="1:6" x14ac:dyDescent="0.25">
      <c r="A443" s="170" t="s">
        <v>818</v>
      </c>
      <c r="B443" s="93" t="str">
        <f t="shared" si="30"/>
        <v>CONNECTIVE TISSUE DISORDERS W CC</v>
      </c>
      <c r="C443" s="94">
        <f t="shared" si="31"/>
        <v>2.6</v>
      </c>
      <c r="D443" s="95">
        <f t="shared" si="32"/>
        <v>0.98819999999999997</v>
      </c>
      <c r="E443" s="96" t="str">
        <f t="shared" si="33"/>
        <v>A</v>
      </c>
      <c r="F443" s="115">
        <f t="shared" si="34"/>
        <v>14</v>
      </c>
    </row>
    <row r="444" spans="1:6" x14ac:dyDescent="0.25">
      <c r="A444" s="169" t="s">
        <v>819</v>
      </c>
      <c r="B444" s="89" t="str">
        <f t="shared" si="30"/>
        <v>CONNECTIVE TISSUE DISORDERS W/O CC/MCC</v>
      </c>
      <c r="C444" s="90">
        <f t="shared" si="31"/>
        <v>2.6</v>
      </c>
      <c r="D444" s="91">
        <f t="shared" si="32"/>
        <v>0.82389999999999997</v>
      </c>
      <c r="E444" s="92" t="str">
        <f t="shared" si="33"/>
        <v>A</v>
      </c>
      <c r="F444" s="114">
        <f t="shared" si="34"/>
        <v>11</v>
      </c>
    </row>
    <row r="445" spans="1:6" x14ac:dyDescent="0.25">
      <c r="A445" s="169" t="s">
        <v>820</v>
      </c>
      <c r="B445" s="89" t="str">
        <f t="shared" si="30"/>
        <v>SEPTIC ARTHRITIS W MCC</v>
      </c>
      <c r="C445" s="90">
        <f t="shared" si="31"/>
        <v>6.1</v>
      </c>
      <c r="D445" s="91">
        <f t="shared" si="32"/>
        <v>2.9613999999999998</v>
      </c>
      <c r="E445" s="92" t="str">
        <f t="shared" si="33"/>
        <v>M</v>
      </c>
      <c r="F445" s="114">
        <f t="shared" si="34"/>
        <v>5</v>
      </c>
    </row>
    <row r="446" spans="1:6" x14ac:dyDescent="0.25">
      <c r="A446" s="169" t="s">
        <v>821</v>
      </c>
      <c r="B446" s="89" t="str">
        <f t="shared" si="30"/>
        <v>SEPTIC ARTHRITIS W CC</v>
      </c>
      <c r="C446" s="90">
        <f t="shared" si="31"/>
        <v>5</v>
      </c>
      <c r="D446" s="91">
        <f t="shared" si="32"/>
        <v>1.6395999999999999</v>
      </c>
      <c r="E446" s="92" t="str">
        <f t="shared" si="33"/>
        <v>A</v>
      </c>
      <c r="F446" s="114">
        <f t="shared" si="34"/>
        <v>20</v>
      </c>
    </row>
    <row r="447" spans="1:6" x14ac:dyDescent="0.25">
      <c r="A447" s="169" t="s">
        <v>822</v>
      </c>
      <c r="B447" s="89" t="str">
        <f t="shared" si="30"/>
        <v>SEPTIC ARTHRITIS W/O CC/MCC</v>
      </c>
      <c r="C447" s="90">
        <f t="shared" si="31"/>
        <v>3</v>
      </c>
      <c r="D447" s="91">
        <f t="shared" si="32"/>
        <v>1.3234999999999999</v>
      </c>
      <c r="E447" s="92" t="str">
        <f t="shared" si="33"/>
        <v>M</v>
      </c>
      <c r="F447" s="114">
        <f t="shared" si="34"/>
        <v>6</v>
      </c>
    </row>
    <row r="448" spans="1:6" x14ac:dyDescent="0.25">
      <c r="A448" s="170" t="s">
        <v>823</v>
      </c>
      <c r="B448" s="93" t="str">
        <f t="shared" si="30"/>
        <v>MEDICAL BACK PROBLEMS W MCC</v>
      </c>
      <c r="C448" s="94">
        <f t="shared" si="31"/>
        <v>3.1</v>
      </c>
      <c r="D448" s="95">
        <f t="shared" si="32"/>
        <v>1.4887999999999999</v>
      </c>
      <c r="E448" s="96" t="str">
        <f t="shared" si="33"/>
        <v>A</v>
      </c>
      <c r="F448" s="115">
        <f t="shared" si="34"/>
        <v>21</v>
      </c>
    </row>
    <row r="449" spans="1:6" x14ac:dyDescent="0.25">
      <c r="A449" s="169" t="s">
        <v>824</v>
      </c>
      <c r="B449" s="89" t="str">
        <f t="shared" si="30"/>
        <v>MEDICAL BACK PROBLEMS W/O MCC</v>
      </c>
      <c r="C449" s="90">
        <f t="shared" si="31"/>
        <v>2.2000000000000002</v>
      </c>
      <c r="D449" s="91">
        <f t="shared" si="32"/>
        <v>1.0148999999999999</v>
      </c>
      <c r="E449" s="92" t="str">
        <f t="shared" si="33"/>
        <v>A</v>
      </c>
      <c r="F449" s="114">
        <f t="shared" si="34"/>
        <v>177</v>
      </c>
    </row>
    <row r="450" spans="1:6" x14ac:dyDescent="0.25">
      <c r="A450" s="169" t="s">
        <v>825</v>
      </c>
      <c r="B450" s="89" t="str">
        <f t="shared" si="30"/>
        <v>BONE DISEASES &amp; ARTHROPATHIES W MCC</v>
      </c>
      <c r="C450" s="90">
        <f t="shared" si="31"/>
        <v>3.9</v>
      </c>
      <c r="D450" s="91">
        <f t="shared" si="32"/>
        <v>1.7729999999999999</v>
      </c>
      <c r="E450" s="92" t="str">
        <f t="shared" si="33"/>
        <v>M</v>
      </c>
      <c r="F450" s="114">
        <f t="shared" si="34"/>
        <v>5</v>
      </c>
    </row>
    <row r="451" spans="1:6" x14ac:dyDescent="0.25">
      <c r="A451" s="169" t="s">
        <v>826</v>
      </c>
      <c r="B451" s="89" t="str">
        <f t="shared" si="30"/>
        <v>BONE DISEASES &amp; ARTHROPATHIES W/O MCC</v>
      </c>
      <c r="C451" s="90">
        <f t="shared" si="31"/>
        <v>2</v>
      </c>
      <c r="D451" s="91">
        <f t="shared" si="32"/>
        <v>1.2372000000000001</v>
      </c>
      <c r="E451" s="92" t="str">
        <f t="shared" si="33"/>
        <v>A</v>
      </c>
      <c r="F451" s="114">
        <f t="shared" si="34"/>
        <v>24</v>
      </c>
    </row>
    <row r="452" spans="1:6" x14ac:dyDescent="0.25">
      <c r="A452" s="169" t="s">
        <v>827</v>
      </c>
      <c r="B452" s="89" t="str">
        <f t="shared" si="30"/>
        <v>SIGNS &amp; SYMPTOMS OF MUSCULOSKELETAL SYSTEM &amp; CONN TISSUE W MCC</v>
      </c>
      <c r="C452" s="90">
        <f t="shared" si="31"/>
        <v>2.2999999999999998</v>
      </c>
      <c r="D452" s="91">
        <f t="shared" si="32"/>
        <v>1.1212</v>
      </c>
      <c r="E452" s="92" t="str">
        <f t="shared" si="33"/>
        <v>A</v>
      </c>
      <c r="F452" s="114">
        <f t="shared" si="34"/>
        <v>13</v>
      </c>
    </row>
    <row r="453" spans="1:6" x14ac:dyDescent="0.25">
      <c r="A453" s="170" t="s">
        <v>828</v>
      </c>
      <c r="B453" s="93" t="str">
        <f t="shared" si="30"/>
        <v>SIGNS &amp; SYMPTOMS OF MUSCULOSKELETAL SYSTEM &amp; CONN TISSUE W/O MCC</v>
      </c>
      <c r="C453" s="94">
        <f t="shared" si="31"/>
        <v>2.6</v>
      </c>
      <c r="D453" s="95">
        <f t="shared" si="32"/>
        <v>0.79359999999999997</v>
      </c>
      <c r="E453" s="96" t="str">
        <f t="shared" si="33"/>
        <v>A</v>
      </c>
      <c r="F453" s="115">
        <f t="shared" si="34"/>
        <v>45</v>
      </c>
    </row>
    <row r="454" spans="1:6" x14ac:dyDescent="0.25">
      <c r="A454" s="169" t="s">
        <v>829</v>
      </c>
      <c r="B454" s="89" t="str">
        <f t="shared" si="30"/>
        <v>TENDONITIS, MYOSITIS &amp; BURSITIS W MCC</v>
      </c>
      <c r="C454" s="90">
        <f t="shared" si="31"/>
        <v>3.1</v>
      </c>
      <c r="D454" s="91">
        <f t="shared" si="32"/>
        <v>1.1431</v>
      </c>
      <c r="E454" s="92" t="str">
        <f t="shared" si="33"/>
        <v>A</v>
      </c>
      <c r="F454" s="114">
        <f t="shared" si="34"/>
        <v>16</v>
      </c>
    </row>
    <row r="455" spans="1:6" x14ac:dyDescent="0.25">
      <c r="A455" s="169" t="s">
        <v>830</v>
      </c>
      <c r="B455" s="89" t="str">
        <f t="shared" si="30"/>
        <v>TENDONITIS, MYOSITIS &amp; BURSITIS W/O MCC</v>
      </c>
      <c r="C455" s="90">
        <f t="shared" si="31"/>
        <v>2.8</v>
      </c>
      <c r="D455" s="91">
        <f t="shared" si="32"/>
        <v>0.77200000000000002</v>
      </c>
      <c r="E455" s="92" t="str">
        <f t="shared" si="33"/>
        <v>A</v>
      </c>
      <c r="F455" s="114">
        <f t="shared" si="34"/>
        <v>121</v>
      </c>
    </row>
    <row r="456" spans="1:6" x14ac:dyDescent="0.25">
      <c r="A456" s="169" t="s">
        <v>831</v>
      </c>
      <c r="B456" s="89" t="str">
        <f t="shared" si="30"/>
        <v>AFTERCARE, MUSCULOSKELETAL SYSTEM &amp; CONNECTIVE TISSUE W MCC</v>
      </c>
      <c r="C456" s="90">
        <f t="shared" si="31"/>
        <v>4.8</v>
      </c>
      <c r="D456" s="91">
        <f t="shared" si="32"/>
        <v>2.5767000000000002</v>
      </c>
      <c r="E456" s="92" t="str">
        <f t="shared" si="33"/>
        <v>M</v>
      </c>
      <c r="F456" s="114">
        <f t="shared" si="34"/>
        <v>8</v>
      </c>
    </row>
    <row r="457" spans="1:6" x14ac:dyDescent="0.25">
      <c r="A457" s="169" t="s">
        <v>352</v>
      </c>
      <c r="B457" s="89" t="str">
        <f t="shared" ref="B457:B520" si="35">VLOOKUP($A457, DRG_Tab, 2, FALSE)</f>
        <v>AFTERCARE, MUSCULOSKELETAL SYSTEM &amp; CONNECTIVE TISSUE W CC</v>
      </c>
      <c r="C457" s="90">
        <f t="shared" ref="C457:C520" si="36">ROUND(VLOOKUP($A457, DRG_Tab, 14, FALSE), 1)</f>
        <v>6.7</v>
      </c>
      <c r="D457" s="91">
        <f t="shared" ref="D457:D520" si="37">VLOOKUP($A457, DRG_Tab, 22, FALSE)</f>
        <v>1.218</v>
      </c>
      <c r="E457" s="92" t="str">
        <f t="shared" ref="E457:E520" si="38">VLOOKUP(A457, DRG_Tab, 18, FALSE)</f>
        <v>A</v>
      </c>
      <c r="F457" s="114">
        <f t="shared" ref="F457:F520" si="39">VLOOKUP($A457, DRG_Tab, 9, FALSE)</f>
        <v>33</v>
      </c>
    </row>
    <row r="458" spans="1:6" x14ac:dyDescent="0.25">
      <c r="A458" s="170" t="s">
        <v>353</v>
      </c>
      <c r="B458" s="93" t="str">
        <f t="shared" si="35"/>
        <v>AFTERCARE, MUSCULOSKELETAL SYSTEM &amp; CONNECTIVE TISSUE W/O CC/MCC</v>
      </c>
      <c r="C458" s="94">
        <f t="shared" si="36"/>
        <v>4.5999999999999996</v>
      </c>
      <c r="D458" s="95">
        <f t="shared" si="37"/>
        <v>0.78169999999999995</v>
      </c>
      <c r="E458" s="96" t="str">
        <f t="shared" si="38"/>
        <v>A</v>
      </c>
      <c r="F458" s="115">
        <f t="shared" si="39"/>
        <v>17</v>
      </c>
    </row>
    <row r="459" spans="1:6" x14ac:dyDescent="0.25">
      <c r="A459" s="169" t="s">
        <v>354</v>
      </c>
      <c r="B459" s="89" t="str">
        <f t="shared" si="35"/>
        <v>FX, SPRN, STRN &amp; DISL EXCEPT FEMUR, HIP, PELVIS &amp; THIGH W MCC</v>
      </c>
      <c r="C459" s="90">
        <f t="shared" si="36"/>
        <v>4.0999999999999996</v>
      </c>
      <c r="D459" s="91">
        <f t="shared" si="37"/>
        <v>2.0171999999999999</v>
      </c>
      <c r="E459" s="92" t="str">
        <f t="shared" si="38"/>
        <v>M</v>
      </c>
      <c r="F459" s="114">
        <f t="shared" si="39"/>
        <v>7</v>
      </c>
    </row>
    <row r="460" spans="1:6" x14ac:dyDescent="0.25">
      <c r="A460" s="169" t="s">
        <v>355</v>
      </c>
      <c r="B460" s="89" t="str">
        <f t="shared" si="35"/>
        <v>FX, SPRN, STRN &amp; DISL EXCEPT FEMUR, HIP, PELVIS &amp; THIGH W/O MCC</v>
      </c>
      <c r="C460" s="90">
        <f t="shared" si="36"/>
        <v>2.1</v>
      </c>
      <c r="D460" s="91">
        <f t="shared" si="37"/>
        <v>0.84970000000000001</v>
      </c>
      <c r="E460" s="92" t="str">
        <f t="shared" si="38"/>
        <v>A</v>
      </c>
      <c r="F460" s="114">
        <f t="shared" si="39"/>
        <v>92</v>
      </c>
    </row>
    <row r="461" spans="1:6" x14ac:dyDescent="0.25">
      <c r="A461" s="169" t="s">
        <v>356</v>
      </c>
      <c r="B461" s="89" t="str">
        <f t="shared" si="35"/>
        <v>OTHER MUSCULOSKELETAL SYS &amp; CONNECTIVE TISSUE DIAGNOSES W MCC</v>
      </c>
      <c r="C461" s="90">
        <f t="shared" si="36"/>
        <v>4.7</v>
      </c>
      <c r="D461" s="91">
        <f t="shared" si="37"/>
        <v>2.2522000000000002</v>
      </c>
      <c r="E461" s="92" t="str">
        <f t="shared" si="38"/>
        <v>M</v>
      </c>
      <c r="F461" s="114">
        <f t="shared" si="39"/>
        <v>9</v>
      </c>
    </row>
    <row r="462" spans="1:6" x14ac:dyDescent="0.25">
      <c r="A462" s="169" t="s">
        <v>357</v>
      </c>
      <c r="B462" s="89" t="str">
        <f t="shared" si="35"/>
        <v>OTHER MUSCULOSKELETAL SYS &amp; CONNECTIVE TISSUE DIAGNOSES W CC</v>
      </c>
      <c r="C462" s="90">
        <f t="shared" si="36"/>
        <v>3.3</v>
      </c>
      <c r="D462" s="91">
        <f t="shared" si="37"/>
        <v>1.0436000000000001</v>
      </c>
      <c r="E462" s="92" t="str">
        <f t="shared" si="38"/>
        <v>A</v>
      </c>
      <c r="F462" s="114">
        <f t="shared" si="39"/>
        <v>43</v>
      </c>
    </row>
    <row r="463" spans="1:6" x14ac:dyDescent="0.25">
      <c r="A463" s="170" t="s">
        <v>358</v>
      </c>
      <c r="B463" s="93" t="str">
        <f t="shared" si="35"/>
        <v>OTHER MUSCULOSKELETAL SYS &amp; CONNECTIVE TISSUE DIAGNOSES W/O CC/MCC</v>
      </c>
      <c r="C463" s="94">
        <f t="shared" si="36"/>
        <v>1.7</v>
      </c>
      <c r="D463" s="95">
        <f t="shared" si="37"/>
        <v>0.77480000000000004</v>
      </c>
      <c r="E463" s="96" t="str">
        <f t="shared" si="38"/>
        <v>A</v>
      </c>
      <c r="F463" s="115">
        <f t="shared" si="39"/>
        <v>16</v>
      </c>
    </row>
    <row r="464" spans="1:6" x14ac:dyDescent="0.25">
      <c r="A464" s="169" t="s">
        <v>1558</v>
      </c>
      <c r="B464" s="89" t="str">
        <f t="shared" si="35"/>
        <v>SKIN DEBRIDEMENT W MCC</v>
      </c>
      <c r="C464" s="90">
        <f t="shared" si="36"/>
        <v>6.7</v>
      </c>
      <c r="D464" s="91">
        <f t="shared" si="37"/>
        <v>2.2252999999999998</v>
      </c>
      <c r="E464" s="92" t="str">
        <f t="shared" si="38"/>
        <v>A</v>
      </c>
      <c r="F464" s="114">
        <f t="shared" si="39"/>
        <v>32</v>
      </c>
    </row>
    <row r="465" spans="1:6" x14ac:dyDescent="0.25">
      <c r="A465" s="169" t="s">
        <v>1560</v>
      </c>
      <c r="B465" s="89" t="str">
        <f t="shared" si="35"/>
        <v>SKIN DEBRIDEMENT W CC</v>
      </c>
      <c r="C465" s="90">
        <f t="shared" si="36"/>
        <v>4.3</v>
      </c>
      <c r="D465" s="91">
        <f t="shared" si="37"/>
        <v>1.6182000000000001</v>
      </c>
      <c r="E465" s="92" t="str">
        <f t="shared" si="38"/>
        <v>A</v>
      </c>
      <c r="F465" s="114">
        <f t="shared" si="39"/>
        <v>88</v>
      </c>
    </row>
    <row r="466" spans="1:6" x14ac:dyDescent="0.25">
      <c r="A466" s="169" t="s">
        <v>1562</v>
      </c>
      <c r="B466" s="89" t="str">
        <f t="shared" si="35"/>
        <v>SKIN DEBRIDEMENT W/O CC/MCC</v>
      </c>
      <c r="C466" s="90">
        <f t="shared" si="36"/>
        <v>3.4</v>
      </c>
      <c r="D466" s="91">
        <f t="shared" si="37"/>
        <v>1.3486</v>
      </c>
      <c r="E466" s="92" t="str">
        <f t="shared" si="38"/>
        <v>A</v>
      </c>
      <c r="F466" s="114">
        <f t="shared" si="39"/>
        <v>50</v>
      </c>
    </row>
    <row r="467" spans="1:6" x14ac:dyDescent="0.25">
      <c r="A467" s="169" t="s">
        <v>359</v>
      </c>
      <c r="B467" s="89" t="str">
        <f t="shared" si="35"/>
        <v>SKIN GRAFT FOR SKIN ULCER OR CELLULITIS W MCC</v>
      </c>
      <c r="C467" s="90">
        <f t="shared" si="36"/>
        <v>10.7</v>
      </c>
      <c r="D467" s="91">
        <f t="shared" si="37"/>
        <v>7.5231000000000003</v>
      </c>
      <c r="E467" s="92" t="str">
        <f t="shared" si="38"/>
        <v>M</v>
      </c>
      <c r="F467" s="114">
        <f t="shared" si="39"/>
        <v>5</v>
      </c>
    </row>
    <row r="468" spans="1:6" x14ac:dyDescent="0.25">
      <c r="A468" s="170" t="s">
        <v>360</v>
      </c>
      <c r="B468" s="93" t="str">
        <f t="shared" si="35"/>
        <v>SKIN GRAFT FOR SKIN ULCER OR CELLULITIS W CC</v>
      </c>
      <c r="C468" s="94">
        <f t="shared" si="36"/>
        <v>7.5</v>
      </c>
      <c r="D468" s="95">
        <f t="shared" si="37"/>
        <v>4.3632999999999997</v>
      </c>
      <c r="E468" s="96" t="str">
        <f t="shared" si="38"/>
        <v>M</v>
      </c>
      <c r="F468" s="115">
        <f t="shared" si="39"/>
        <v>7</v>
      </c>
    </row>
    <row r="469" spans="1:6" x14ac:dyDescent="0.25">
      <c r="A469" s="169" t="s">
        <v>361</v>
      </c>
      <c r="B469" s="89" t="str">
        <f t="shared" si="35"/>
        <v>SKIN GRAFT FOR SKIN ULCER OR CELLULITIS W/O CC/MCC</v>
      </c>
      <c r="C469" s="90">
        <f t="shared" si="36"/>
        <v>4.8</v>
      </c>
      <c r="D469" s="91">
        <f t="shared" si="37"/>
        <v>2.5192999999999999</v>
      </c>
      <c r="E469" s="92" t="str">
        <f t="shared" si="38"/>
        <v>M</v>
      </c>
      <c r="F469" s="114">
        <f t="shared" si="39"/>
        <v>3</v>
      </c>
    </row>
    <row r="470" spans="1:6" x14ac:dyDescent="0.25">
      <c r="A470" s="169" t="s">
        <v>362</v>
      </c>
      <c r="B470" s="89" t="str">
        <f t="shared" si="35"/>
        <v>SKIN GRAFT EXC FOR SKIN ULCER OR CELLULITIS W MCC</v>
      </c>
      <c r="C470" s="90">
        <f t="shared" si="36"/>
        <v>3</v>
      </c>
      <c r="D470" s="91">
        <f t="shared" si="37"/>
        <v>8.6301000000000005</v>
      </c>
      <c r="E470" s="92" t="str">
        <f t="shared" si="38"/>
        <v>A</v>
      </c>
      <c r="F470" s="114">
        <f t="shared" si="39"/>
        <v>3</v>
      </c>
    </row>
    <row r="471" spans="1:6" x14ac:dyDescent="0.25">
      <c r="A471" s="169" t="s">
        <v>363</v>
      </c>
      <c r="B471" s="89" t="str">
        <f t="shared" si="35"/>
        <v>SKIN GRAFT EXC FOR SKIN ULCER OR CELLULITIS W CC</v>
      </c>
      <c r="C471" s="90">
        <f t="shared" si="36"/>
        <v>3.6</v>
      </c>
      <c r="D471" s="91">
        <f t="shared" si="37"/>
        <v>2.3412000000000002</v>
      </c>
      <c r="E471" s="92" t="str">
        <f t="shared" si="38"/>
        <v>A</v>
      </c>
      <c r="F471" s="114">
        <f t="shared" si="39"/>
        <v>14</v>
      </c>
    </row>
    <row r="472" spans="1:6" x14ac:dyDescent="0.25">
      <c r="A472" s="169" t="s">
        <v>364</v>
      </c>
      <c r="B472" s="89" t="str">
        <f t="shared" si="35"/>
        <v>SKIN GRAFT EXC FOR SKIN ULCER OR CELLULITIS W/O CC/MCC</v>
      </c>
      <c r="C472" s="90">
        <f t="shared" si="36"/>
        <v>2.7</v>
      </c>
      <c r="D472" s="91">
        <f t="shared" si="37"/>
        <v>2.1913</v>
      </c>
      <c r="E472" s="92" t="str">
        <f t="shared" si="38"/>
        <v>M</v>
      </c>
      <c r="F472" s="114">
        <f t="shared" si="39"/>
        <v>9</v>
      </c>
    </row>
    <row r="473" spans="1:6" x14ac:dyDescent="0.25">
      <c r="A473" s="170" t="s">
        <v>365</v>
      </c>
      <c r="B473" s="93" t="str">
        <f t="shared" si="35"/>
        <v>OTHER SKIN, SUBCUT TISS &amp; BREAST PROC W MCC</v>
      </c>
      <c r="C473" s="94">
        <f t="shared" si="36"/>
        <v>6.3</v>
      </c>
      <c r="D473" s="95">
        <f t="shared" si="37"/>
        <v>2.4670999999999998</v>
      </c>
      <c r="E473" s="96" t="str">
        <f t="shared" si="38"/>
        <v>A</v>
      </c>
      <c r="F473" s="115">
        <f t="shared" si="39"/>
        <v>36</v>
      </c>
    </row>
    <row r="474" spans="1:6" x14ac:dyDescent="0.25">
      <c r="A474" s="169" t="s">
        <v>492</v>
      </c>
      <c r="B474" s="89" t="str">
        <f t="shared" si="35"/>
        <v>OTHER SKIN, SUBCUT TISS &amp; BREAST PROC W CC</v>
      </c>
      <c r="C474" s="90">
        <f t="shared" si="36"/>
        <v>3.7</v>
      </c>
      <c r="D474" s="91">
        <f t="shared" si="37"/>
        <v>1.5924</v>
      </c>
      <c r="E474" s="92" t="str">
        <f t="shared" si="38"/>
        <v>A</v>
      </c>
      <c r="F474" s="114">
        <f t="shared" si="39"/>
        <v>221</v>
      </c>
    </row>
    <row r="475" spans="1:6" x14ac:dyDescent="0.25">
      <c r="A475" s="169" t="s">
        <v>493</v>
      </c>
      <c r="B475" s="89" t="str">
        <f t="shared" si="35"/>
        <v>OTHER SKIN, SUBCUT TISS &amp; BREAST PROC W/O CC/MCC</v>
      </c>
      <c r="C475" s="90">
        <f t="shared" si="36"/>
        <v>2.5</v>
      </c>
      <c r="D475" s="91">
        <f t="shared" si="37"/>
        <v>1.2935000000000001</v>
      </c>
      <c r="E475" s="92" t="str">
        <f t="shared" si="38"/>
        <v>A</v>
      </c>
      <c r="F475" s="114">
        <f t="shared" si="39"/>
        <v>176</v>
      </c>
    </row>
    <row r="476" spans="1:6" x14ac:dyDescent="0.25">
      <c r="A476" s="169" t="s">
        <v>494</v>
      </c>
      <c r="B476" s="89" t="str">
        <f t="shared" si="35"/>
        <v>MASTECTOMY FOR MALIGNANCY W CC/MCC</v>
      </c>
      <c r="C476" s="90">
        <f t="shared" si="36"/>
        <v>2.4</v>
      </c>
      <c r="D476" s="91">
        <f t="shared" si="37"/>
        <v>3.0287000000000002</v>
      </c>
      <c r="E476" s="92" t="str">
        <f t="shared" si="38"/>
        <v>MO</v>
      </c>
      <c r="F476" s="114">
        <f t="shared" si="39"/>
        <v>5</v>
      </c>
    </row>
    <row r="477" spans="1:6" x14ac:dyDescent="0.25">
      <c r="A477" s="169" t="s">
        <v>495</v>
      </c>
      <c r="B477" s="89" t="str">
        <f t="shared" si="35"/>
        <v>MASTECTOMY FOR MALIGNANCY W/O CC/MCC</v>
      </c>
      <c r="C477" s="90">
        <f t="shared" si="36"/>
        <v>1.1000000000000001</v>
      </c>
      <c r="D477" s="91">
        <f t="shared" si="37"/>
        <v>1.8485</v>
      </c>
      <c r="E477" s="92" t="str">
        <f t="shared" si="38"/>
        <v>AO</v>
      </c>
      <c r="F477" s="114">
        <f t="shared" si="39"/>
        <v>12</v>
      </c>
    </row>
    <row r="478" spans="1:6" x14ac:dyDescent="0.25">
      <c r="A478" s="170" t="s">
        <v>496</v>
      </c>
      <c r="B478" s="93" t="str">
        <f t="shared" si="35"/>
        <v>BREAST BIOPSY, LOCAL EXCISION &amp; OTHER BREAST PROCEDURES W CC/MCC</v>
      </c>
      <c r="C478" s="94">
        <f t="shared" si="36"/>
        <v>2.8</v>
      </c>
      <c r="D478" s="95">
        <f t="shared" si="37"/>
        <v>3.0467</v>
      </c>
      <c r="E478" s="96" t="str">
        <f t="shared" si="38"/>
        <v>A</v>
      </c>
      <c r="F478" s="115">
        <f t="shared" si="39"/>
        <v>10</v>
      </c>
    </row>
    <row r="479" spans="1:6" x14ac:dyDescent="0.25">
      <c r="A479" s="169" t="s">
        <v>862</v>
      </c>
      <c r="B479" s="89" t="str">
        <f t="shared" si="35"/>
        <v>BREAST BIOPSY, LOCAL EXCISION &amp; OTHER BREAST PROCEDURES W/O CC/MCC</v>
      </c>
      <c r="C479" s="90">
        <f t="shared" si="36"/>
        <v>2.2999999999999998</v>
      </c>
      <c r="D479" s="91">
        <f t="shared" si="37"/>
        <v>1.7796000000000001</v>
      </c>
      <c r="E479" s="92" t="str">
        <f t="shared" si="38"/>
        <v>A</v>
      </c>
      <c r="F479" s="114">
        <f t="shared" si="39"/>
        <v>21</v>
      </c>
    </row>
    <row r="480" spans="1:6" x14ac:dyDescent="0.25">
      <c r="A480" s="169" t="s">
        <v>497</v>
      </c>
      <c r="B480" s="89" t="str">
        <f t="shared" si="35"/>
        <v>SKIN ULCERS W MCC</v>
      </c>
      <c r="C480" s="90">
        <f t="shared" si="36"/>
        <v>3.8</v>
      </c>
      <c r="D480" s="91">
        <f t="shared" si="37"/>
        <v>1.1044</v>
      </c>
      <c r="E480" s="92" t="str">
        <f t="shared" si="38"/>
        <v>AT</v>
      </c>
      <c r="F480" s="114">
        <f t="shared" si="39"/>
        <v>24</v>
      </c>
    </row>
    <row r="481" spans="1:6" x14ac:dyDescent="0.25">
      <c r="A481" s="169" t="s">
        <v>498</v>
      </c>
      <c r="B481" s="89" t="str">
        <f t="shared" si="35"/>
        <v>SKIN ULCERS W CC</v>
      </c>
      <c r="C481" s="90">
        <f t="shared" si="36"/>
        <v>3</v>
      </c>
      <c r="D481" s="91">
        <f t="shared" si="37"/>
        <v>0.63939999999999997</v>
      </c>
      <c r="E481" s="92" t="str">
        <f t="shared" si="38"/>
        <v>AT</v>
      </c>
      <c r="F481" s="114">
        <f t="shared" si="39"/>
        <v>23</v>
      </c>
    </row>
    <row r="482" spans="1:6" x14ac:dyDescent="0.25">
      <c r="A482" s="169" t="s">
        <v>499</v>
      </c>
      <c r="B482" s="89" t="str">
        <f t="shared" si="35"/>
        <v>SKIN ULCERS W/O CC/MCC</v>
      </c>
      <c r="C482" s="90">
        <f t="shared" si="36"/>
        <v>3.2</v>
      </c>
      <c r="D482" s="91">
        <f t="shared" si="37"/>
        <v>0.45290000000000002</v>
      </c>
      <c r="E482" s="92" t="str">
        <f t="shared" si="38"/>
        <v>MT</v>
      </c>
      <c r="F482" s="114">
        <f t="shared" si="39"/>
        <v>3</v>
      </c>
    </row>
    <row r="483" spans="1:6" x14ac:dyDescent="0.25">
      <c r="A483" s="170" t="s">
        <v>500</v>
      </c>
      <c r="B483" s="93" t="str">
        <f t="shared" si="35"/>
        <v>MAJOR SKIN DISORDERS W MCC</v>
      </c>
      <c r="C483" s="94">
        <f t="shared" si="36"/>
        <v>5.2</v>
      </c>
      <c r="D483" s="95">
        <f t="shared" si="37"/>
        <v>2.8462999999999998</v>
      </c>
      <c r="E483" s="96" t="str">
        <f t="shared" si="38"/>
        <v>M</v>
      </c>
      <c r="F483" s="115">
        <f t="shared" si="39"/>
        <v>1</v>
      </c>
    </row>
    <row r="484" spans="1:6" x14ac:dyDescent="0.25">
      <c r="A484" s="169" t="s">
        <v>501</v>
      </c>
      <c r="B484" s="89" t="str">
        <f t="shared" si="35"/>
        <v>MAJOR SKIN DISORDERS W/O MCC</v>
      </c>
      <c r="C484" s="90">
        <f t="shared" si="36"/>
        <v>3</v>
      </c>
      <c r="D484" s="91">
        <f t="shared" si="37"/>
        <v>0.65880000000000005</v>
      </c>
      <c r="E484" s="92" t="str">
        <f t="shared" si="38"/>
        <v>A</v>
      </c>
      <c r="F484" s="114">
        <f t="shared" si="39"/>
        <v>16</v>
      </c>
    </row>
    <row r="485" spans="1:6" x14ac:dyDescent="0.25">
      <c r="A485" s="169" t="s">
        <v>502</v>
      </c>
      <c r="B485" s="89" t="str">
        <f t="shared" si="35"/>
        <v>MALIGNANT BREAST DISORDERS W MCC</v>
      </c>
      <c r="C485" s="90">
        <f t="shared" si="36"/>
        <v>4.9000000000000004</v>
      </c>
      <c r="D485" s="91">
        <f t="shared" si="37"/>
        <v>2.4639000000000002</v>
      </c>
      <c r="E485" s="92" t="str">
        <f t="shared" si="38"/>
        <v>M</v>
      </c>
      <c r="F485" s="114">
        <f t="shared" si="39"/>
        <v>5</v>
      </c>
    </row>
    <row r="486" spans="1:6" x14ac:dyDescent="0.25">
      <c r="A486" s="169" t="s">
        <v>256</v>
      </c>
      <c r="B486" s="89" t="str">
        <f t="shared" si="35"/>
        <v>MALIGNANT BREAST DISORDERS W CC</v>
      </c>
      <c r="C486" s="90">
        <f t="shared" si="36"/>
        <v>3.5</v>
      </c>
      <c r="D486" s="91">
        <f t="shared" si="37"/>
        <v>1.6651</v>
      </c>
      <c r="E486" s="92" t="str">
        <f t="shared" si="38"/>
        <v>M</v>
      </c>
      <c r="F486" s="114">
        <f t="shared" si="39"/>
        <v>8</v>
      </c>
    </row>
    <row r="487" spans="1:6" x14ac:dyDescent="0.25">
      <c r="A487" s="169" t="s">
        <v>257</v>
      </c>
      <c r="B487" s="89" t="str">
        <f t="shared" si="35"/>
        <v>MALIGNANT BREAST DISORDERS W/O CC/MCC</v>
      </c>
      <c r="C487" s="90">
        <f t="shared" si="36"/>
        <v>2.2000000000000002</v>
      </c>
      <c r="D487" s="91">
        <f t="shared" si="37"/>
        <v>1.0264</v>
      </c>
      <c r="E487" s="92" t="str">
        <f t="shared" si="38"/>
        <v>M</v>
      </c>
      <c r="F487" s="114">
        <f t="shared" si="39"/>
        <v>1</v>
      </c>
    </row>
    <row r="488" spans="1:6" x14ac:dyDescent="0.25">
      <c r="A488" s="170" t="s">
        <v>258</v>
      </c>
      <c r="B488" s="93" t="str">
        <f t="shared" si="35"/>
        <v>NON-MALIGNANT BREAST DISORDERS W CC/MCC</v>
      </c>
      <c r="C488" s="94">
        <f t="shared" si="36"/>
        <v>3.2</v>
      </c>
      <c r="D488" s="95">
        <f t="shared" si="37"/>
        <v>0.70120000000000005</v>
      </c>
      <c r="E488" s="96" t="str">
        <f t="shared" si="38"/>
        <v>A</v>
      </c>
      <c r="F488" s="115">
        <f t="shared" si="39"/>
        <v>12</v>
      </c>
    </row>
    <row r="489" spans="1:6" x14ac:dyDescent="0.25">
      <c r="A489" s="169" t="s">
        <v>259</v>
      </c>
      <c r="B489" s="89" t="str">
        <f t="shared" si="35"/>
        <v>NON-MALIGNANT BREAST DISORDERS W/O CC/MCC</v>
      </c>
      <c r="C489" s="90">
        <f t="shared" si="36"/>
        <v>2.6</v>
      </c>
      <c r="D489" s="91">
        <f t="shared" si="37"/>
        <v>0.64880000000000004</v>
      </c>
      <c r="E489" s="92" t="str">
        <f t="shared" si="38"/>
        <v>A</v>
      </c>
      <c r="F489" s="114">
        <f t="shared" si="39"/>
        <v>19</v>
      </c>
    </row>
    <row r="490" spans="1:6" x14ac:dyDescent="0.25">
      <c r="A490" s="169" t="s">
        <v>260</v>
      </c>
      <c r="B490" s="89" t="str">
        <f t="shared" si="35"/>
        <v>CELLULITIS W MCC</v>
      </c>
      <c r="C490" s="90">
        <f t="shared" si="36"/>
        <v>4.8</v>
      </c>
      <c r="D490" s="91">
        <f t="shared" si="37"/>
        <v>1.3554999999999999</v>
      </c>
      <c r="E490" s="92" t="str">
        <f t="shared" si="38"/>
        <v>A</v>
      </c>
      <c r="F490" s="114">
        <f t="shared" si="39"/>
        <v>116</v>
      </c>
    </row>
    <row r="491" spans="1:6" x14ac:dyDescent="0.25">
      <c r="A491" s="169" t="s">
        <v>261</v>
      </c>
      <c r="B491" s="89" t="str">
        <f t="shared" si="35"/>
        <v>CELLULITIS W/O MCC</v>
      </c>
      <c r="C491" s="90">
        <f t="shared" si="36"/>
        <v>2.8</v>
      </c>
      <c r="D491" s="91">
        <f t="shared" si="37"/>
        <v>0.76790000000000003</v>
      </c>
      <c r="E491" s="92" t="str">
        <f t="shared" si="38"/>
        <v>A</v>
      </c>
      <c r="F491" s="114">
        <f t="shared" si="39"/>
        <v>1726</v>
      </c>
    </row>
    <row r="492" spans="1:6" x14ac:dyDescent="0.25">
      <c r="A492" s="169" t="s">
        <v>262</v>
      </c>
      <c r="B492" s="89" t="str">
        <f t="shared" si="35"/>
        <v>TRAUMA TO THE SKIN, SUBCUT TISS &amp; BREAST W MCC</v>
      </c>
      <c r="C492" s="90">
        <f t="shared" si="36"/>
        <v>2.4</v>
      </c>
      <c r="D492" s="91">
        <f t="shared" si="37"/>
        <v>1.7334000000000001</v>
      </c>
      <c r="E492" s="92" t="str">
        <f t="shared" si="38"/>
        <v>A</v>
      </c>
      <c r="F492" s="114">
        <f t="shared" si="39"/>
        <v>14</v>
      </c>
    </row>
    <row r="493" spans="1:6" x14ac:dyDescent="0.25">
      <c r="A493" s="170" t="s">
        <v>263</v>
      </c>
      <c r="B493" s="93" t="str">
        <f t="shared" si="35"/>
        <v>TRAUMA TO THE SKIN, SUBCUT TISS &amp; BREAST W/O MCC</v>
      </c>
      <c r="C493" s="94">
        <f t="shared" si="36"/>
        <v>2</v>
      </c>
      <c r="D493" s="95">
        <f t="shared" si="37"/>
        <v>0.89170000000000005</v>
      </c>
      <c r="E493" s="96" t="str">
        <f t="shared" si="38"/>
        <v>A</v>
      </c>
      <c r="F493" s="115">
        <f t="shared" si="39"/>
        <v>80</v>
      </c>
    </row>
    <row r="494" spans="1:6" x14ac:dyDescent="0.25">
      <c r="A494" s="169" t="s">
        <v>264</v>
      </c>
      <c r="B494" s="89" t="str">
        <f t="shared" si="35"/>
        <v>MINOR SKIN DISORDERS W MCC</v>
      </c>
      <c r="C494" s="90">
        <f t="shared" si="36"/>
        <v>4.2</v>
      </c>
      <c r="D494" s="91">
        <f t="shared" si="37"/>
        <v>1.9779</v>
      </c>
      <c r="E494" s="92" t="str">
        <f t="shared" si="38"/>
        <v>M</v>
      </c>
      <c r="F494" s="114">
        <f t="shared" si="39"/>
        <v>6</v>
      </c>
    </row>
    <row r="495" spans="1:6" x14ac:dyDescent="0.25">
      <c r="A495" s="169" t="s">
        <v>265</v>
      </c>
      <c r="B495" s="89" t="str">
        <f t="shared" si="35"/>
        <v>MINOR SKIN DISORDERS W/O MCC</v>
      </c>
      <c r="C495" s="90">
        <f t="shared" si="36"/>
        <v>2.2999999999999998</v>
      </c>
      <c r="D495" s="91">
        <f t="shared" si="37"/>
        <v>0.67730000000000001</v>
      </c>
      <c r="E495" s="92" t="str">
        <f t="shared" si="38"/>
        <v>A</v>
      </c>
      <c r="F495" s="114">
        <f t="shared" si="39"/>
        <v>70</v>
      </c>
    </row>
    <row r="496" spans="1:6" x14ac:dyDescent="0.25">
      <c r="A496" s="169" t="s">
        <v>266</v>
      </c>
      <c r="B496" s="89" t="str">
        <f t="shared" si="35"/>
        <v>ADRENAL &amp; PITUITARY PROCEDURES W CC/MCC</v>
      </c>
      <c r="C496" s="90">
        <f t="shared" si="36"/>
        <v>2.8</v>
      </c>
      <c r="D496" s="91">
        <f t="shared" si="37"/>
        <v>3.0701000000000001</v>
      </c>
      <c r="E496" s="92" t="str">
        <f t="shared" si="38"/>
        <v>A</v>
      </c>
      <c r="F496" s="114">
        <f t="shared" si="39"/>
        <v>46</v>
      </c>
    </row>
    <row r="497" spans="1:6" x14ac:dyDescent="0.25">
      <c r="A497" s="169" t="s">
        <v>267</v>
      </c>
      <c r="B497" s="89" t="str">
        <f t="shared" si="35"/>
        <v>ADRENAL &amp; PITUITARY PROCEDURES W/O CC/MCC</v>
      </c>
      <c r="C497" s="90">
        <f t="shared" si="36"/>
        <v>1.8</v>
      </c>
      <c r="D497" s="91">
        <f t="shared" si="37"/>
        <v>2.1532</v>
      </c>
      <c r="E497" s="92" t="str">
        <f t="shared" si="38"/>
        <v>A</v>
      </c>
      <c r="F497" s="114">
        <f t="shared" si="39"/>
        <v>10</v>
      </c>
    </row>
    <row r="498" spans="1:6" x14ac:dyDescent="0.25">
      <c r="A498" s="170" t="s">
        <v>268</v>
      </c>
      <c r="B498" s="93" t="str">
        <f t="shared" si="35"/>
        <v>AMPUTAT OF LOWER LIMB FOR ENDOCRINE,NUTRIT,&amp; METABOL DIS W MCC</v>
      </c>
      <c r="C498" s="94">
        <f t="shared" si="36"/>
        <v>11</v>
      </c>
      <c r="D498" s="95">
        <f t="shared" si="37"/>
        <v>3.6328999999999998</v>
      </c>
      <c r="E498" s="96" t="str">
        <f t="shared" si="38"/>
        <v>A</v>
      </c>
      <c r="F498" s="115">
        <f t="shared" si="39"/>
        <v>18</v>
      </c>
    </row>
    <row r="499" spans="1:6" x14ac:dyDescent="0.25">
      <c r="A499" s="169" t="s">
        <v>269</v>
      </c>
      <c r="B499" s="89" t="str">
        <f t="shared" si="35"/>
        <v>AMPUTAT OF LOWER LIMB FOR ENDOCRINE,NUTRIT,&amp; METABOL DIS W CC</v>
      </c>
      <c r="C499" s="90">
        <f t="shared" si="36"/>
        <v>6</v>
      </c>
      <c r="D499" s="91">
        <f t="shared" si="37"/>
        <v>2.1219999999999999</v>
      </c>
      <c r="E499" s="92" t="str">
        <f t="shared" si="38"/>
        <v>A</v>
      </c>
      <c r="F499" s="114">
        <f t="shared" si="39"/>
        <v>125</v>
      </c>
    </row>
    <row r="500" spans="1:6" x14ac:dyDescent="0.25">
      <c r="A500" s="169" t="s">
        <v>270</v>
      </c>
      <c r="B500" s="89" t="str">
        <f t="shared" si="35"/>
        <v>AMPUTAT OF LOWER LIMB FOR ENDOCRINE,NUTRIT,&amp; METABOL DIS W/O CC/MCC</v>
      </c>
      <c r="C500" s="90">
        <f t="shared" si="36"/>
        <v>3.5</v>
      </c>
      <c r="D500" s="91">
        <f t="shared" si="37"/>
        <v>1.6608000000000001</v>
      </c>
      <c r="E500" s="92" t="str">
        <f t="shared" si="38"/>
        <v>M</v>
      </c>
      <c r="F500" s="114">
        <f t="shared" si="39"/>
        <v>1</v>
      </c>
    </row>
    <row r="501" spans="1:6" x14ac:dyDescent="0.25">
      <c r="A501" s="169" t="s">
        <v>271</v>
      </c>
      <c r="B501" s="89" t="str">
        <f t="shared" si="35"/>
        <v>O.R. PROCEDURES FOR OBESITY W MCC</v>
      </c>
      <c r="C501" s="90">
        <f t="shared" si="36"/>
        <v>3</v>
      </c>
      <c r="D501" s="91">
        <f t="shared" si="37"/>
        <v>4.0480999999999998</v>
      </c>
      <c r="E501" s="92" t="str">
        <f t="shared" si="38"/>
        <v>M</v>
      </c>
      <c r="F501" s="114">
        <f t="shared" si="39"/>
        <v>0</v>
      </c>
    </row>
    <row r="502" spans="1:6" x14ac:dyDescent="0.25">
      <c r="A502" s="169" t="s">
        <v>272</v>
      </c>
      <c r="B502" s="89" t="str">
        <f t="shared" si="35"/>
        <v>O.R. PROCEDURES FOR OBESITY W CC</v>
      </c>
      <c r="C502" s="90">
        <f t="shared" si="36"/>
        <v>2</v>
      </c>
      <c r="D502" s="91">
        <f t="shared" si="37"/>
        <v>2.5924</v>
      </c>
      <c r="E502" s="92" t="str">
        <f t="shared" si="38"/>
        <v>M</v>
      </c>
      <c r="F502" s="114">
        <f t="shared" si="39"/>
        <v>8</v>
      </c>
    </row>
    <row r="503" spans="1:6" x14ac:dyDescent="0.25">
      <c r="A503" s="170" t="s">
        <v>273</v>
      </c>
      <c r="B503" s="93" t="str">
        <f t="shared" si="35"/>
        <v>O.R. PROCEDURES FOR OBESITY W/O CC/MCC</v>
      </c>
      <c r="C503" s="94">
        <f t="shared" si="36"/>
        <v>1.5</v>
      </c>
      <c r="D503" s="95">
        <f t="shared" si="37"/>
        <v>1.65</v>
      </c>
      <c r="E503" s="96" t="str">
        <f t="shared" si="38"/>
        <v>A</v>
      </c>
      <c r="F503" s="115">
        <f t="shared" si="39"/>
        <v>78</v>
      </c>
    </row>
    <row r="504" spans="1:6" x14ac:dyDescent="0.25">
      <c r="A504" s="169" t="s">
        <v>274</v>
      </c>
      <c r="B504" s="89" t="str">
        <f t="shared" si="35"/>
        <v>SKIN GRAFTS &amp; WOUND DEBRID FOR ENDOC, NUTRIT &amp; METAB DIS W MCC</v>
      </c>
      <c r="C504" s="90">
        <f t="shared" si="36"/>
        <v>7</v>
      </c>
      <c r="D504" s="91">
        <f t="shared" si="37"/>
        <v>2.0533000000000001</v>
      </c>
      <c r="E504" s="92" t="str">
        <f t="shared" si="38"/>
        <v>A</v>
      </c>
      <c r="F504" s="114">
        <f t="shared" si="39"/>
        <v>11</v>
      </c>
    </row>
    <row r="505" spans="1:6" x14ac:dyDescent="0.25">
      <c r="A505" s="169" t="s">
        <v>275</v>
      </c>
      <c r="B505" s="89" t="str">
        <f t="shared" si="35"/>
        <v>SKIN GRAFTS &amp; WOUND DEBRID FOR ENDOC, NUTRIT &amp; METAB DIS W CC</v>
      </c>
      <c r="C505" s="90">
        <f t="shared" si="36"/>
        <v>5.9</v>
      </c>
      <c r="D505" s="91">
        <f t="shared" si="37"/>
        <v>1.9298</v>
      </c>
      <c r="E505" s="92" t="str">
        <f t="shared" si="38"/>
        <v>AO</v>
      </c>
      <c r="F505" s="114">
        <f t="shared" si="39"/>
        <v>56</v>
      </c>
    </row>
    <row r="506" spans="1:6" x14ac:dyDescent="0.25">
      <c r="A506" s="169" t="s">
        <v>276</v>
      </c>
      <c r="B506" s="89" t="str">
        <f t="shared" si="35"/>
        <v>SKIN GRAFTS &amp; WOUND DEBRID FOR ENDOC, NUTRIT &amp; METAB DIS W/O CC/MCC</v>
      </c>
      <c r="C506" s="90">
        <f t="shared" si="36"/>
        <v>3.3</v>
      </c>
      <c r="D506" s="91">
        <f t="shared" si="37"/>
        <v>1.3667</v>
      </c>
      <c r="E506" s="92" t="str">
        <f t="shared" si="38"/>
        <v>MO</v>
      </c>
      <c r="F506" s="114">
        <f t="shared" si="39"/>
        <v>5</v>
      </c>
    </row>
    <row r="507" spans="1:6" x14ac:dyDescent="0.25">
      <c r="A507" s="169" t="s">
        <v>277</v>
      </c>
      <c r="B507" s="89" t="str">
        <f t="shared" si="35"/>
        <v>THYROID, PARATHYROID &amp; THYROGLOSSAL PROCEDURES W MCC</v>
      </c>
      <c r="C507" s="90">
        <f t="shared" si="36"/>
        <v>3.2</v>
      </c>
      <c r="D507" s="91">
        <f t="shared" si="37"/>
        <v>1.7228000000000001</v>
      </c>
      <c r="E507" s="92" t="str">
        <f t="shared" si="38"/>
        <v>A</v>
      </c>
      <c r="F507" s="114">
        <f t="shared" si="39"/>
        <v>3</v>
      </c>
    </row>
    <row r="508" spans="1:6" x14ac:dyDescent="0.25">
      <c r="A508" s="170" t="s">
        <v>278</v>
      </c>
      <c r="B508" s="93" t="str">
        <f t="shared" si="35"/>
        <v>THYROID, PARATHYROID &amp; THYROGLOSSAL PROCEDURES W CC</v>
      </c>
      <c r="C508" s="94">
        <f t="shared" si="36"/>
        <v>1.6</v>
      </c>
      <c r="D508" s="95">
        <f t="shared" si="37"/>
        <v>1.4843</v>
      </c>
      <c r="E508" s="96" t="str">
        <f t="shared" si="38"/>
        <v>A</v>
      </c>
      <c r="F508" s="115">
        <f t="shared" si="39"/>
        <v>29</v>
      </c>
    </row>
    <row r="509" spans="1:6" x14ac:dyDescent="0.25">
      <c r="A509" s="169" t="s">
        <v>279</v>
      </c>
      <c r="B509" s="89" t="str">
        <f t="shared" si="35"/>
        <v>THYROID, PARATHYROID &amp; THYROGLOSSAL PROCEDURES W/O CC/MCC</v>
      </c>
      <c r="C509" s="90">
        <f t="shared" si="36"/>
        <v>1.2</v>
      </c>
      <c r="D509" s="91">
        <f t="shared" si="37"/>
        <v>1.1847000000000001</v>
      </c>
      <c r="E509" s="92" t="str">
        <f t="shared" si="38"/>
        <v>A</v>
      </c>
      <c r="F509" s="114">
        <f t="shared" si="39"/>
        <v>84</v>
      </c>
    </row>
    <row r="510" spans="1:6" x14ac:dyDescent="0.25">
      <c r="A510" s="169" t="s">
        <v>280</v>
      </c>
      <c r="B510" s="89" t="str">
        <f t="shared" si="35"/>
        <v>OTHER ENDOCRINE, NUTRIT &amp; METAB O.R. PROC W MCC</v>
      </c>
      <c r="C510" s="90">
        <f t="shared" si="36"/>
        <v>8.6</v>
      </c>
      <c r="D510" s="91">
        <f t="shared" si="37"/>
        <v>3.2677999999999998</v>
      </c>
      <c r="E510" s="92" t="str">
        <f t="shared" si="38"/>
        <v>A</v>
      </c>
      <c r="F510" s="114">
        <f t="shared" si="39"/>
        <v>17</v>
      </c>
    </row>
    <row r="511" spans="1:6" x14ac:dyDescent="0.25">
      <c r="A511" s="169" t="s">
        <v>281</v>
      </c>
      <c r="B511" s="89" t="str">
        <f t="shared" si="35"/>
        <v>OTHER ENDOCRINE, NUTRIT &amp; METAB O.R. PROC W CC</v>
      </c>
      <c r="C511" s="90">
        <f t="shared" si="36"/>
        <v>6</v>
      </c>
      <c r="D511" s="91">
        <f t="shared" si="37"/>
        <v>2.1025</v>
      </c>
      <c r="E511" s="92" t="str">
        <f t="shared" si="38"/>
        <v>AP</v>
      </c>
      <c r="F511" s="114">
        <f t="shared" si="39"/>
        <v>45</v>
      </c>
    </row>
    <row r="512" spans="1:6" x14ac:dyDescent="0.25">
      <c r="A512" s="169" t="s">
        <v>282</v>
      </c>
      <c r="B512" s="89" t="str">
        <f t="shared" si="35"/>
        <v>OTHER ENDOCRINE, NUTRIT &amp; METAB O.R. PROC W/O CC/MCC</v>
      </c>
      <c r="C512" s="90">
        <f t="shared" si="36"/>
        <v>2.9</v>
      </c>
      <c r="D512" s="91">
        <f t="shared" si="37"/>
        <v>1.4890000000000001</v>
      </c>
      <c r="E512" s="92" t="str">
        <f t="shared" si="38"/>
        <v>MP</v>
      </c>
      <c r="F512" s="114">
        <f t="shared" si="39"/>
        <v>3</v>
      </c>
    </row>
    <row r="513" spans="1:6" x14ac:dyDescent="0.25">
      <c r="A513" s="170" t="s">
        <v>283</v>
      </c>
      <c r="B513" s="93" t="str">
        <f t="shared" si="35"/>
        <v>DIABETES W MCC</v>
      </c>
      <c r="C513" s="94">
        <f t="shared" si="36"/>
        <v>3.8</v>
      </c>
      <c r="D513" s="95">
        <f t="shared" si="37"/>
        <v>1.5012000000000001</v>
      </c>
      <c r="E513" s="96" t="str">
        <f t="shared" si="38"/>
        <v>A</v>
      </c>
      <c r="F513" s="115">
        <f t="shared" si="39"/>
        <v>261</v>
      </c>
    </row>
    <row r="514" spans="1:6" x14ac:dyDescent="0.25">
      <c r="A514" s="169" t="s">
        <v>284</v>
      </c>
      <c r="B514" s="89" t="str">
        <f t="shared" si="35"/>
        <v>DIABETES W CC</v>
      </c>
      <c r="C514" s="90">
        <f t="shared" si="36"/>
        <v>2.6</v>
      </c>
      <c r="D514" s="91">
        <f t="shared" si="37"/>
        <v>0.8528</v>
      </c>
      <c r="E514" s="92" t="str">
        <f t="shared" si="38"/>
        <v>A</v>
      </c>
      <c r="F514" s="114">
        <f t="shared" si="39"/>
        <v>863</v>
      </c>
    </row>
    <row r="515" spans="1:6" x14ac:dyDescent="0.25">
      <c r="A515" s="169" t="s">
        <v>285</v>
      </c>
      <c r="B515" s="89" t="str">
        <f t="shared" si="35"/>
        <v>DIABETES W/O CC/MCC</v>
      </c>
      <c r="C515" s="90">
        <f t="shared" si="36"/>
        <v>1.8</v>
      </c>
      <c r="D515" s="91">
        <f t="shared" si="37"/>
        <v>0.63300000000000001</v>
      </c>
      <c r="E515" s="92" t="str">
        <f t="shared" si="38"/>
        <v>A</v>
      </c>
      <c r="F515" s="114">
        <f t="shared" si="39"/>
        <v>516</v>
      </c>
    </row>
    <row r="516" spans="1:6" x14ac:dyDescent="0.25">
      <c r="A516" s="169" t="s">
        <v>286</v>
      </c>
      <c r="B516" s="89" t="str">
        <f t="shared" si="35"/>
        <v>MISC DISORDERS OF NUTRITION,METABOLISM,FLUIDS/ELECTROLYTES W MCC</v>
      </c>
      <c r="C516" s="90">
        <f t="shared" si="36"/>
        <v>3.6</v>
      </c>
      <c r="D516" s="91">
        <f t="shared" si="37"/>
        <v>1.3617999999999999</v>
      </c>
      <c r="E516" s="92" t="str">
        <f t="shared" si="38"/>
        <v>A</v>
      </c>
      <c r="F516" s="114">
        <f t="shared" si="39"/>
        <v>202</v>
      </c>
    </row>
    <row r="517" spans="1:6" x14ac:dyDescent="0.25">
      <c r="A517" s="169" t="s">
        <v>287</v>
      </c>
      <c r="B517" s="89" t="str">
        <f t="shared" si="35"/>
        <v>MISC DISORDERS OF NUTRITION,METABOLISM,FLUIDS/ELECTROLYTES W/O MCC</v>
      </c>
      <c r="C517" s="90">
        <f t="shared" si="36"/>
        <v>2.4</v>
      </c>
      <c r="D517" s="91">
        <f t="shared" si="37"/>
        <v>0.74050000000000005</v>
      </c>
      <c r="E517" s="92" t="str">
        <f t="shared" si="38"/>
        <v>A</v>
      </c>
      <c r="F517" s="114">
        <f t="shared" si="39"/>
        <v>588</v>
      </c>
    </row>
    <row r="518" spans="1:6" x14ac:dyDescent="0.25">
      <c r="A518" s="170" t="s">
        <v>288</v>
      </c>
      <c r="B518" s="93" t="str">
        <f t="shared" si="35"/>
        <v>INBORN AND OTHER DISORDERS OF METABOLISM</v>
      </c>
      <c r="C518" s="94">
        <f t="shared" si="36"/>
        <v>2.4</v>
      </c>
      <c r="D518" s="95">
        <f t="shared" si="37"/>
        <v>0.29220000000000002</v>
      </c>
      <c r="E518" s="96" t="str">
        <f t="shared" si="38"/>
        <v>A</v>
      </c>
      <c r="F518" s="115">
        <f t="shared" si="39"/>
        <v>22</v>
      </c>
    </row>
    <row r="519" spans="1:6" x14ac:dyDescent="0.25">
      <c r="A519" s="169" t="s">
        <v>289</v>
      </c>
      <c r="B519" s="89" t="str">
        <f t="shared" si="35"/>
        <v>ENDOCRINE DISORDERS W MCC</v>
      </c>
      <c r="C519" s="90">
        <f t="shared" si="36"/>
        <v>3.6</v>
      </c>
      <c r="D519" s="91">
        <f t="shared" si="37"/>
        <v>1.2099</v>
      </c>
      <c r="E519" s="92" t="str">
        <f t="shared" si="38"/>
        <v>A</v>
      </c>
      <c r="F519" s="114">
        <f t="shared" si="39"/>
        <v>24</v>
      </c>
    </row>
    <row r="520" spans="1:6" x14ac:dyDescent="0.25">
      <c r="A520" s="169" t="s">
        <v>290</v>
      </c>
      <c r="B520" s="89" t="str">
        <f t="shared" si="35"/>
        <v>ENDOCRINE DISORDERS W CC</v>
      </c>
      <c r="C520" s="90">
        <f t="shared" si="36"/>
        <v>3.1</v>
      </c>
      <c r="D520" s="91">
        <f t="shared" si="37"/>
        <v>1.0472999999999999</v>
      </c>
      <c r="E520" s="92" t="str">
        <f t="shared" si="38"/>
        <v>A</v>
      </c>
      <c r="F520" s="114">
        <f t="shared" si="39"/>
        <v>61</v>
      </c>
    </row>
    <row r="521" spans="1:6" x14ac:dyDescent="0.25">
      <c r="A521" s="169" t="s">
        <v>291</v>
      </c>
      <c r="B521" s="89" t="str">
        <f t="shared" ref="B521:B584" si="40">VLOOKUP($A521, DRG_Tab, 2, FALSE)</f>
        <v>ENDOCRINE DISORDERS W/O CC/MCC</v>
      </c>
      <c r="C521" s="90">
        <f t="shared" ref="C521:C584" si="41">ROUND(VLOOKUP($A521, DRG_Tab, 14, FALSE), 1)</f>
        <v>2.2000000000000002</v>
      </c>
      <c r="D521" s="91">
        <f t="shared" ref="D521:D584" si="42">VLOOKUP($A521, DRG_Tab, 22, FALSE)</f>
        <v>0.6169</v>
      </c>
      <c r="E521" s="92" t="str">
        <f t="shared" ref="E521:E584" si="43">VLOOKUP(A521, DRG_Tab, 18, FALSE)</f>
        <v>A</v>
      </c>
      <c r="F521" s="114">
        <f t="shared" ref="F521:F584" si="44">VLOOKUP($A521, DRG_Tab, 9, FALSE)</f>
        <v>28</v>
      </c>
    </row>
    <row r="522" spans="1:6" x14ac:dyDescent="0.25">
      <c r="A522" s="169" t="s">
        <v>292</v>
      </c>
      <c r="B522" s="89" t="str">
        <f t="shared" si="40"/>
        <v>KIDNEY TRANSPLANT</v>
      </c>
      <c r="C522" s="90">
        <f t="shared" si="41"/>
        <v>5.3</v>
      </c>
      <c r="D522" s="91">
        <f t="shared" si="42"/>
        <v>3.3146</v>
      </c>
      <c r="E522" s="92" t="str">
        <f t="shared" si="43"/>
        <v>Z</v>
      </c>
      <c r="F522" s="114">
        <f t="shared" si="44"/>
        <v>0</v>
      </c>
    </row>
    <row r="523" spans="1:6" x14ac:dyDescent="0.25">
      <c r="A523" s="170" t="s">
        <v>293</v>
      </c>
      <c r="B523" s="93" t="str">
        <f t="shared" si="40"/>
        <v>MAJOR BLADDER PROCEDURES W MCC</v>
      </c>
      <c r="C523" s="94">
        <f t="shared" si="41"/>
        <v>10.5</v>
      </c>
      <c r="D523" s="95">
        <f t="shared" si="42"/>
        <v>7.8634000000000004</v>
      </c>
      <c r="E523" s="96" t="str">
        <f t="shared" si="43"/>
        <v>M</v>
      </c>
      <c r="F523" s="115">
        <f t="shared" si="44"/>
        <v>4</v>
      </c>
    </row>
    <row r="524" spans="1:6" x14ac:dyDescent="0.25">
      <c r="A524" s="169" t="s">
        <v>294</v>
      </c>
      <c r="B524" s="89" t="str">
        <f t="shared" si="40"/>
        <v>MAJOR BLADDER PROCEDURES W CC</v>
      </c>
      <c r="C524" s="90">
        <f t="shared" si="41"/>
        <v>5</v>
      </c>
      <c r="D524" s="91">
        <f t="shared" si="42"/>
        <v>3.1495000000000002</v>
      </c>
      <c r="E524" s="92" t="str">
        <f t="shared" si="43"/>
        <v>A</v>
      </c>
      <c r="F524" s="114">
        <f t="shared" si="44"/>
        <v>28</v>
      </c>
    </row>
    <row r="525" spans="1:6" x14ac:dyDescent="0.25">
      <c r="A525" s="169" t="s">
        <v>295</v>
      </c>
      <c r="B525" s="89" t="str">
        <f t="shared" si="40"/>
        <v>MAJOR BLADDER PROCEDURES W/O CC/MCC</v>
      </c>
      <c r="C525" s="90">
        <f t="shared" si="41"/>
        <v>3.7</v>
      </c>
      <c r="D525" s="91">
        <f t="shared" si="42"/>
        <v>2.9756999999999998</v>
      </c>
      <c r="E525" s="92" t="str">
        <f t="shared" si="43"/>
        <v>M</v>
      </c>
      <c r="F525" s="114">
        <f t="shared" si="44"/>
        <v>9</v>
      </c>
    </row>
    <row r="526" spans="1:6" x14ac:dyDescent="0.25">
      <c r="A526" s="169" t="s">
        <v>296</v>
      </c>
      <c r="B526" s="89" t="str">
        <f t="shared" si="40"/>
        <v>KIDNEY &amp; URETER PROCEDURES FOR NEOPLASM W MCC</v>
      </c>
      <c r="C526" s="90">
        <f t="shared" si="41"/>
        <v>5.2</v>
      </c>
      <c r="D526" s="91">
        <f t="shared" si="42"/>
        <v>3.4392</v>
      </c>
      <c r="E526" s="92" t="str">
        <f t="shared" si="43"/>
        <v>A</v>
      </c>
      <c r="F526" s="114">
        <f t="shared" si="44"/>
        <v>10</v>
      </c>
    </row>
    <row r="527" spans="1:6" x14ac:dyDescent="0.25">
      <c r="A527" s="169" t="s">
        <v>536</v>
      </c>
      <c r="B527" s="89" t="str">
        <f t="shared" si="40"/>
        <v>KIDNEY &amp; URETER PROCEDURES FOR NEOPLASM W CC</v>
      </c>
      <c r="C527" s="90">
        <f t="shared" si="41"/>
        <v>3.2</v>
      </c>
      <c r="D527" s="91">
        <f t="shared" si="42"/>
        <v>2.9466999999999999</v>
      </c>
      <c r="E527" s="92" t="str">
        <f t="shared" si="43"/>
        <v>A</v>
      </c>
      <c r="F527" s="114">
        <f t="shared" si="44"/>
        <v>43</v>
      </c>
    </row>
    <row r="528" spans="1:6" x14ac:dyDescent="0.25">
      <c r="A528" s="170" t="s">
        <v>537</v>
      </c>
      <c r="B528" s="93" t="str">
        <f t="shared" si="40"/>
        <v>KIDNEY &amp; URETER PROCEDURES FOR NEOPLASM W/O CC/MCC</v>
      </c>
      <c r="C528" s="94">
        <f t="shared" si="41"/>
        <v>2.2999999999999998</v>
      </c>
      <c r="D528" s="95">
        <f t="shared" si="42"/>
        <v>2.3166000000000002</v>
      </c>
      <c r="E528" s="96" t="str">
        <f t="shared" si="43"/>
        <v>A</v>
      </c>
      <c r="F528" s="115">
        <f t="shared" si="44"/>
        <v>55</v>
      </c>
    </row>
    <row r="529" spans="1:6" x14ac:dyDescent="0.25">
      <c r="A529" s="169" t="s">
        <v>538</v>
      </c>
      <c r="B529" s="89" t="str">
        <f t="shared" si="40"/>
        <v>KIDNEY &amp; URETER PROCEDURES FOR NON-NEOPLASM W MCC</v>
      </c>
      <c r="C529" s="90">
        <f t="shared" si="41"/>
        <v>5.5</v>
      </c>
      <c r="D529" s="91">
        <f t="shared" si="42"/>
        <v>3.3319000000000001</v>
      </c>
      <c r="E529" s="92" t="str">
        <f t="shared" si="43"/>
        <v>A</v>
      </c>
      <c r="F529" s="114">
        <f t="shared" si="44"/>
        <v>21</v>
      </c>
    </row>
    <row r="530" spans="1:6" x14ac:dyDescent="0.25">
      <c r="A530" s="169" t="s">
        <v>539</v>
      </c>
      <c r="B530" s="89" t="str">
        <f t="shared" si="40"/>
        <v>KIDNEY &amp; URETER PROCEDURES FOR NON-NEOPLASM W CC</v>
      </c>
      <c r="C530" s="90">
        <f t="shared" si="41"/>
        <v>2.4</v>
      </c>
      <c r="D530" s="91">
        <f t="shared" si="42"/>
        <v>2.3094999999999999</v>
      </c>
      <c r="E530" s="92" t="str">
        <f t="shared" si="43"/>
        <v>AP</v>
      </c>
      <c r="F530" s="114">
        <f t="shared" si="44"/>
        <v>86</v>
      </c>
    </row>
    <row r="531" spans="1:6" x14ac:dyDescent="0.25">
      <c r="A531" s="169" t="s">
        <v>540</v>
      </c>
      <c r="B531" s="89" t="str">
        <f t="shared" si="40"/>
        <v>KIDNEY &amp; URETER PROCEDURES FOR NON-NEOPLASM W/O CC/MCC</v>
      </c>
      <c r="C531" s="90">
        <f t="shared" si="41"/>
        <v>1.6</v>
      </c>
      <c r="D531" s="91">
        <f t="shared" si="42"/>
        <v>1.6355</v>
      </c>
      <c r="E531" s="92" t="str">
        <f t="shared" si="43"/>
        <v>AP</v>
      </c>
      <c r="F531" s="114">
        <f t="shared" si="44"/>
        <v>44</v>
      </c>
    </row>
    <row r="532" spans="1:6" x14ac:dyDescent="0.25">
      <c r="A532" s="169" t="s">
        <v>541</v>
      </c>
      <c r="B532" s="89" t="str">
        <f t="shared" si="40"/>
        <v>MINOR BLADDER PROCEDURES W MCC</v>
      </c>
      <c r="C532" s="90">
        <f t="shared" si="41"/>
        <v>7.3</v>
      </c>
      <c r="D532" s="91">
        <f t="shared" si="42"/>
        <v>4.5534999999999997</v>
      </c>
      <c r="E532" s="92" t="str">
        <f t="shared" si="43"/>
        <v>M</v>
      </c>
      <c r="F532" s="114">
        <f t="shared" si="44"/>
        <v>1</v>
      </c>
    </row>
    <row r="533" spans="1:6" x14ac:dyDescent="0.25">
      <c r="A533" s="170" t="s">
        <v>542</v>
      </c>
      <c r="B533" s="93" t="str">
        <f t="shared" si="40"/>
        <v>MINOR BLADDER PROCEDURES W CC</v>
      </c>
      <c r="C533" s="94">
        <f t="shared" si="41"/>
        <v>3.9</v>
      </c>
      <c r="D533" s="95">
        <f t="shared" si="42"/>
        <v>2.3498999999999999</v>
      </c>
      <c r="E533" s="96" t="str">
        <f t="shared" si="43"/>
        <v>M</v>
      </c>
      <c r="F533" s="115">
        <f t="shared" si="44"/>
        <v>2</v>
      </c>
    </row>
    <row r="534" spans="1:6" x14ac:dyDescent="0.25">
      <c r="A534" s="169" t="s">
        <v>543</v>
      </c>
      <c r="B534" s="89" t="str">
        <f t="shared" si="40"/>
        <v>MINOR BLADDER PROCEDURES W/O CC/MCC</v>
      </c>
      <c r="C534" s="90">
        <f t="shared" si="41"/>
        <v>1.4</v>
      </c>
      <c r="D534" s="91">
        <f t="shared" si="42"/>
        <v>0.77100000000000002</v>
      </c>
      <c r="E534" s="92" t="str">
        <f t="shared" si="43"/>
        <v>A</v>
      </c>
      <c r="F534" s="114">
        <f t="shared" si="44"/>
        <v>3</v>
      </c>
    </row>
    <row r="535" spans="1:6" x14ac:dyDescent="0.25">
      <c r="A535" s="169" t="s">
        <v>544</v>
      </c>
      <c r="B535" s="89" t="str">
        <f t="shared" si="40"/>
        <v>PROSTATECTOMY W MCC</v>
      </c>
      <c r="C535" s="90">
        <f t="shared" si="41"/>
        <v>8.1999999999999993</v>
      </c>
      <c r="D535" s="91">
        <f t="shared" si="42"/>
        <v>4.5537000000000001</v>
      </c>
      <c r="E535" s="92" t="str">
        <f t="shared" si="43"/>
        <v>M</v>
      </c>
      <c r="F535" s="114">
        <f t="shared" si="44"/>
        <v>2</v>
      </c>
    </row>
    <row r="536" spans="1:6" x14ac:dyDescent="0.25">
      <c r="A536" s="169" t="s">
        <v>545</v>
      </c>
      <c r="B536" s="89" t="str">
        <f t="shared" si="40"/>
        <v>PROSTATECTOMY W CC</v>
      </c>
      <c r="C536" s="90">
        <f t="shared" si="41"/>
        <v>4.2</v>
      </c>
      <c r="D536" s="91">
        <f t="shared" si="42"/>
        <v>2.5486</v>
      </c>
      <c r="E536" s="92" t="str">
        <f t="shared" si="43"/>
        <v>M</v>
      </c>
      <c r="F536" s="114">
        <f t="shared" si="44"/>
        <v>3</v>
      </c>
    </row>
    <row r="537" spans="1:6" x14ac:dyDescent="0.25">
      <c r="A537" s="169" t="s">
        <v>546</v>
      </c>
      <c r="B537" s="89" t="str">
        <f t="shared" si="40"/>
        <v>PROSTATECTOMY W/O CC/MCC</v>
      </c>
      <c r="C537" s="90">
        <f t="shared" si="41"/>
        <v>2.2000000000000002</v>
      </c>
      <c r="D537" s="91">
        <f t="shared" si="42"/>
        <v>1.4975000000000001</v>
      </c>
      <c r="E537" s="92" t="str">
        <f t="shared" si="43"/>
        <v>M</v>
      </c>
      <c r="F537" s="114">
        <f t="shared" si="44"/>
        <v>0</v>
      </c>
    </row>
    <row r="538" spans="1:6" x14ac:dyDescent="0.25">
      <c r="A538" s="170" t="s">
        <v>547</v>
      </c>
      <c r="B538" s="93" t="str">
        <f t="shared" si="40"/>
        <v>TRANSURETHRAL PROCEDURES W MCC</v>
      </c>
      <c r="C538" s="94">
        <f t="shared" si="41"/>
        <v>7.1</v>
      </c>
      <c r="D538" s="95">
        <f t="shared" si="42"/>
        <v>4.0320999999999998</v>
      </c>
      <c r="E538" s="96" t="str">
        <f t="shared" si="43"/>
        <v>M</v>
      </c>
      <c r="F538" s="115">
        <f t="shared" si="44"/>
        <v>7</v>
      </c>
    </row>
    <row r="539" spans="1:6" x14ac:dyDescent="0.25">
      <c r="A539" s="169" t="s">
        <v>548</v>
      </c>
      <c r="B539" s="89" t="str">
        <f t="shared" si="40"/>
        <v>TRANSURETHRAL PROCEDURES W CC</v>
      </c>
      <c r="C539" s="90">
        <f t="shared" si="41"/>
        <v>2.1</v>
      </c>
      <c r="D539" s="91">
        <f t="shared" si="42"/>
        <v>1.3123</v>
      </c>
      <c r="E539" s="92" t="str">
        <f t="shared" si="43"/>
        <v>A</v>
      </c>
      <c r="F539" s="114">
        <f t="shared" si="44"/>
        <v>101</v>
      </c>
    </row>
    <row r="540" spans="1:6" x14ac:dyDescent="0.25">
      <c r="A540" s="169" t="s">
        <v>549</v>
      </c>
      <c r="B540" s="89" t="str">
        <f t="shared" si="40"/>
        <v>TRANSURETHRAL PROCEDURES W/O CC/MCC</v>
      </c>
      <c r="C540" s="90">
        <f t="shared" si="41"/>
        <v>2.1</v>
      </c>
      <c r="D540" s="91">
        <f t="shared" si="42"/>
        <v>1.2134</v>
      </c>
      <c r="E540" s="92" t="str">
        <f t="shared" si="43"/>
        <v>A</v>
      </c>
      <c r="F540" s="114">
        <f t="shared" si="44"/>
        <v>26</v>
      </c>
    </row>
    <row r="541" spans="1:6" x14ac:dyDescent="0.25">
      <c r="A541" s="169" t="s">
        <v>550</v>
      </c>
      <c r="B541" s="89" t="str">
        <f t="shared" si="40"/>
        <v>URETHRAL PROCEDURES W CC/MCC</v>
      </c>
      <c r="C541" s="90">
        <f t="shared" si="41"/>
        <v>3.9</v>
      </c>
      <c r="D541" s="91">
        <f t="shared" si="42"/>
        <v>2.4117000000000002</v>
      </c>
      <c r="E541" s="92" t="str">
        <f t="shared" si="43"/>
        <v>M</v>
      </c>
      <c r="F541" s="114">
        <f t="shared" si="44"/>
        <v>1</v>
      </c>
    </row>
    <row r="542" spans="1:6" x14ac:dyDescent="0.25">
      <c r="A542" s="169" t="s">
        <v>551</v>
      </c>
      <c r="B542" s="89" t="str">
        <f t="shared" si="40"/>
        <v>URETHRAL PROCEDURES W/O CC/MCC</v>
      </c>
      <c r="C542" s="90">
        <f t="shared" si="41"/>
        <v>1.9</v>
      </c>
      <c r="D542" s="91">
        <f t="shared" si="42"/>
        <v>1.514</v>
      </c>
      <c r="E542" s="92" t="str">
        <f t="shared" si="43"/>
        <v>M</v>
      </c>
      <c r="F542" s="114">
        <f t="shared" si="44"/>
        <v>1</v>
      </c>
    </row>
    <row r="543" spans="1:6" x14ac:dyDescent="0.25">
      <c r="A543" s="170" t="s">
        <v>552</v>
      </c>
      <c r="B543" s="93" t="str">
        <f t="shared" si="40"/>
        <v>OTHER KIDNEY &amp; URINARY TRACT PROCEDURES W MCC</v>
      </c>
      <c r="C543" s="94">
        <f t="shared" si="41"/>
        <v>8.1</v>
      </c>
      <c r="D543" s="95">
        <f t="shared" si="42"/>
        <v>3.9110999999999998</v>
      </c>
      <c r="E543" s="96" t="str">
        <f t="shared" si="43"/>
        <v>A</v>
      </c>
      <c r="F543" s="115">
        <f t="shared" si="44"/>
        <v>34</v>
      </c>
    </row>
    <row r="544" spans="1:6" x14ac:dyDescent="0.25">
      <c r="A544" s="169" t="s">
        <v>553</v>
      </c>
      <c r="B544" s="89" t="str">
        <f t="shared" si="40"/>
        <v>OTHER KIDNEY &amp; URINARY TRACT PROCEDURES W CC</v>
      </c>
      <c r="C544" s="90">
        <f t="shared" si="41"/>
        <v>6.5</v>
      </c>
      <c r="D544" s="91">
        <f t="shared" si="42"/>
        <v>2.8308</v>
      </c>
      <c r="E544" s="92" t="str">
        <f t="shared" si="43"/>
        <v>A</v>
      </c>
      <c r="F544" s="114">
        <f t="shared" si="44"/>
        <v>23</v>
      </c>
    </row>
    <row r="545" spans="1:6" x14ac:dyDescent="0.25">
      <c r="A545" s="169" t="s">
        <v>554</v>
      </c>
      <c r="B545" s="89" t="str">
        <f t="shared" si="40"/>
        <v>OTHER KIDNEY &amp; URINARY TRACT PROCEDURES W/O CC/MCC</v>
      </c>
      <c r="C545" s="90">
        <f t="shared" si="41"/>
        <v>2.8</v>
      </c>
      <c r="D545" s="91">
        <f t="shared" si="42"/>
        <v>2.3283999999999998</v>
      </c>
      <c r="E545" s="92" t="str">
        <f t="shared" si="43"/>
        <v>M</v>
      </c>
      <c r="F545" s="114">
        <f t="shared" si="44"/>
        <v>4</v>
      </c>
    </row>
    <row r="546" spans="1:6" x14ac:dyDescent="0.25">
      <c r="A546" s="169" t="s">
        <v>555</v>
      </c>
      <c r="B546" s="89" t="str">
        <f t="shared" si="40"/>
        <v>RENAL FAILURE W MCC</v>
      </c>
      <c r="C546" s="90">
        <f t="shared" si="41"/>
        <v>4.5999999999999996</v>
      </c>
      <c r="D546" s="91">
        <f t="shared" si="42"/>
        <v>1.7027000000000001</v>
      </c>
      <c r="E546" s="92" t="str">
        <f t="shared" si="43"/>
        <v>A</v>
      </c>
      <c r="F546" s="114">
        <f t="shared" si="44"/>
        <v>320</v>
      </c>
    </row>
    <row r="547" spans="1:6" x14ac:dyDescent="0.25">
      <c r="A547" s="169" t="s">
        <v>556</v>
      </c>
      <c r="B547" s="89" t="str">
        <f t="shared" si="40"/>
        <v>RENAL FAILURE W CC</v>
      </c>
      <c r="C547" s="90">
        <f t="shared" si="41"/>
        <v>3</v>
      </c>
      <c r="D547" s="91">
        <f t="shared" si="42"/>
        <v>1.0169999999999999</v>
      </c>
      <c r="E547" s="92" t="str">
        <f t="shared" si="43"/>
        <v>A</v>
      </c>
      <c r="F547" s="114">
        <f t="shared" si="44"/>
        <v>632</v>
      </c>
    </row>
    <row r="548" spans="1:6" x14ac:dyDescent="0.25">
      <c r="A548" s="170" t="s">
        <v>557</v>
      </c>
      <c r="B548" s="93" t="str">
        <f t="shared" si="40"/>
        <v>RENAL FAILURE W/O CC/MCC</v>
      </c>
      <c r="C548" s="94">
        <f t="shared" si="41"/>
        <v>1.9</v>
      </c>
      <c r="D548" s="95">
        <f t="shared" si="42"/>
        <v>0.56510000000000005</v>
      </c>
      <c r="E548" s="96" t="str">
        <f t="shared" si="43"/>
        <v>A</v>
      </c>
      <c r="F548" s="115">
        <f t="shared" si="44"/>
        <v>114</v>
      </c>
    </row>
    <row r="549" spans="1:6" x14ac:dyDescent="0.25">
      <c r="A549" s="169" t="s">
        <v>559</v>
      </c>
      <c r="B549" s="89" t="str">
        <f t="shared" si="40"/>
        <v>KIDNEY &amp; URINARY TRACT NEOPLASMS W MCC</v>
      </c>
      <c r="C549" s="90">
        <f t="shared" si="41"/>
        <v>5.0999999999999996</v>
      </c>
      <c r="D549" s="91">
        <f t="shared" si="42"/>
        <v>2.4605000000000001</v>
      </c>
      <c r="E549" s="92" t="str">
        <f t="shared" si="43"/>
        <v>M</v>
      </c>
      <c r="F549" s="114">
        <f t="shared" si="44"/>
        <v>5</v>
      </c>
    </row>
    <row r="550" spans="1:6" x14ac:dyDescent="0.25">
      <c r="A550" s="169" t="s">
        <v>560</v>
      </c>
      <c r="B550" s="89" t="str">
        <f t="shared" si="40"/>
        <v>KIDNEY &amp; URINARY TRACT NEOPLASMS W CC</v>
      </c>
      <c r="C550" s="90">
        <f t="shared" si="41"/>
        <v>2.2999999999999998</v>
      </c>
      <c r="D550" s="91">
        <f t="shared" si="42"/>
        <v>1.0873999999999999</v>
      </c>
      <c r="E550" s="92" t="str">
        <f t="shared" si="43"/>
        <v>AP</v>
      </c>
      <c r="F550" s="114">
        <f t="shared" si="44"/>
        <v>12</v>
      </c>
    </row>
    <row r="551" spans="1:6" x14ac:dyDescent="0.25">
      <c r="A551" s="169" t="s">
        <v>561</v>
      </c>
      <c r="B551" s="89" t="str">
        <f t="shared" si="40"/>
        <v>KIDNEY &amp; URINARY TRACT NEOPLASMS W/O CC/MCC</v>
      </c>
      <c r="C551" s="90">
        <f t="shared" si="41"/>
        <v>2</v>
      </c>
      <c r="D551" s="91">
        <f t="shared" si="42"/>
        <v>0.7702</v>
      </c>
      <c r="E551" s="92" t="str">
        <f t="shared" si="43"/>
        <v>MP</v>
      </c>
      <c r="F551" s="114">
        <f t="shared" si="44"/>
        <v>4</v>
      </c>
    </row>
    <row r="552" spans="1:6" x14ac:dyDescent="0.25">
      <c r="A552" s="169" t="s">
        <v>562</v>
      </c>
      <c r="B552" s="89" t="str">
        <f t="shared" si="40"/>
        <v>KIDNEY &amp; URINARY TRACT INFECTIONS W MCC</v>
      </c>
      <c r="C552" s="90">
        <f t="shared" si="41"/>
        <v>3.9</v>
      </c>
      <c r="D552" s="91">
        <f t="shared" si="42"/>
        <v>1.3436999999999999</v>
      </c>
      <c r="E552" s="92" t="str">
        <f t="shared" si="43"/>
        <v>A</v>
      </c>
      <c r="F552" s="114">
        <f t="shared" si="44"/>
        <v>120</v>
      </c>
    </row>
    <row r="553" spans="1:6" x14ac:dyDescent="0.25">
      <c r="A553" s="170" t="s">
        <v>563</v>
      </c>
      <c r="B553" s="93" t="str">
        <f t="shared" si="40"/>
        <v>KIDNEY &amp; URINARY TRACT INFECTIONS W/O MCC</v>
      </c>
      <c r="C553" s="94">
        <f t="shared" si="41"/>
        <v>2.4</v>
      </c>
      <c r="D553" s="95">
        <f t="shared" si="42"/>
        <v>0.72750000000000004</v>
      </c>
      <c r="E553" s="96" t="str">
        <f t="shared" si="43"/>
        <v>A</v>
      </c>
      <c r="F553" s="115">
        <f t="shared" si="44"/>
        <v>665</v>
      </c>
    </row>
    <row r="554" spans="1:6" x14ac:dyDescent="0.25">
      <c r="A554" s="169" t="s">
        <v>564</v>
      </c>
      <c r="B554" s="89" t="str">
        <f t="shared" si="40"/>
        <v>URINARY STONES W ESW LITHOTRIPSY W CC/MCC</v>
      </c>
      <c r="C554" s="90">
        <f t="shared" si="41"/>
        <v>1.7</v>
      </c>
      <c r="D554" s="91">
        <f t="shared" si="42"/>
        <v>1.0722</v>
      </c>
      <c r="E554" s="92" t="str">
        <f t="shared" si="43"/>
        <v>AP</v>
      </c>
      <c r="F554" s="114">
        <f t="shared" si="44"/>
        <v>13</v>
      </c>
    </row>
    <row r="555" spans="1:6" x14ac:dyDescent="0.25">
      <c r="A555" s="169" t="s">
        <v>565</v>
      </c>
      <c r="B555" s="89" t="str">
        <f t="shared" si="40"/>
        <v>URINARY STONES W ESW LITHOTRIPSY W/O CC/MCC</v>
      </c>
      <c r="C555" s="90">
        <f t="shared" si="41"/>
        <v>2</v>
      </c>
      <c r="D555" s="91">
        <f t="shared" si="42"/>
        <v>0.6331</v>
      </c>
      <c r="E555" s="92" t="str">
        <f t="shared" si="43"/>
        <v>MP</v>
      </c>
      <c r="F555" s="114">
        <f t="shared" si="44"/>
        <v>0</v>
      </c>
    </row>
    <row r="556" spans="1:6" x14ac:dyDescent="0.25">
      <c r="A556" s="169" t="s">
        <v>566</v>
      </c>
      <c r="B556" s="89" t="str">
        <f t="shared" si="40"/>
        <v>URINARY STONES W/O ESW LITHOTRIPSY W MCC</v>
      </c>
      <c r="C556" s="90">
        <f t="shared" si="41"/>
        <v>3.8</v>
      </c>
      <c r="D556" s="91">
        <f t="shared" si="42"/>
        <v>1.8959999999999999</v>
      </c>
      <c r="E556" s="92" t="str">
        <f t="shared" si="43"/>
        <v>M</v>
      </c>
      <c r="F556" s="114">
        <f t="shared" si="44"/>
        <v>9</v>
      </c>
    </row>
    <row r="557" spans="1:6" x14ac:dyDescent="0.25">
      <c r="A557" s="169" t="s">
        <v>567</v>
      </c>
      <c r="B557" s="89" t="str">
        <f t="shared" si="40"/>
        <v>URINARY STONES W/O ESW LITHOTRIPSY W/O MCC</v>
      </c>
      <c r="C557" s="90">
        <f t="shared" si="41"/>
        <v>1.7</v>
      </c>
      <c r="D557" s="91">
        <f t="shared" si="42"/>
        <v>0.8518</v>
      </c>
      <c r="E557" s="92" t="str">
        <f t="shared" si="43"/>
        <v>A</v>
      </c>
      <c r="F557" s="114">
        <f t="shared" si="44"/>
        <v>244</v>
      </c>
    </row>
    <row r="558" spans="1:6" x14ac:dyDescent="0.25">
      <c r="A558" s="170" t="s">
        <v>568</v>
      </c>
      <c r="B558" s="93" t="str">
        <f t="shared" si="40"/>
        <v>KIDNEY &amp; URINARY TRACT SIGNS &amp; SYMPTOMS W MCC</v>
      </c>
      <c r="C558" s="94">
        <f t="shared" si="41"/>
        <v>3.6</v>
      </c>
      <c r="D558" s="95">
        <f t="shared" si="42"/>
        <v>1.6455</v>
      </c>
      <c r="E558" s="96" t="str">
        <f t="shared" si="43"/>
        <v>M</v>
      </c>
      <c r="F558" s="115">
        <f t="shared" si="44"/>
        <v>4</v>
      </c>
    </row>
    <row r="559" spans="1:6" x14ac:dyDescent="0.25">
      <c r="A559" s="169" t="s">
        <v>569</v>
      </c>
      <c r="B559" s="89" t="str">
        <f t="shared" si="40"/>
        <v>KIDNEY &amp; URINARY TRACT SIGNS &amp; SYMPTOMS W/O MCC</v>
      </c>
      <c r="C559" s="90">
        <f t="shared" si="41"/>
        <v>2.7</v>
      </c>
      <c r="D559" s="91">
        <f t="shared" si="42"/>
        <v>0.59970000000000001</v>
      </c>
      <c r="E559" s="92" t="str">
        <f t="shared" si="43"/>
        <v>A</v>
      </c>
      <c r="F559" s="114">
        <f t="shared" si="44"/>
        <v>12</v>
      </c>
    </row>
    <row r="560" spans="1:6" x14ac:dyDescent="0.25">
      <c r="A560" s="169" t="s">
        <v>570</v>
      </c>
      <c r="B560" s="89" t="str">
        <f t="shared" si="40"/>
        <v>URETHRAL STRICTURE</v>
      </c>
      <c r="C560" s="90">
        <f t="shared" si="41"/>
        <v>2.5</v>
      </c>
      <c r="D560" s="91">
        <f t="shared" si="42"/>
        <v>1.3753</v>
      </c>
      <c r="E560" s="92" t="str">
        <f t="shared" si="43"/>
        <v>M</v>
      </c>
      <c r="F560" s="114">
        <f t="shared" si="44"/>
        <v>4</v>
      </c>
    </row>
    <row r="561" spans="1:6" x14ac:dyDescent="0.25">
      <c r="A561" s="169" t="s">
        <v>572</v>
      </c>
      <c r="B561" s="89" t="str">
        <f t="shared" si="40"/>
        <v>OTHER KIDNEY &amp; URINARY TRACT DIAGNOSES W MCC</v>
      </c>
      <c r="C561" s="90">
        <f t="shared" si="41"/>
        <v>4.8</v>
      </c>
      <c r="D561" s="91">
        <f t="shared" si="42"/>
        <v>1.5362</v>
      </c>
      <c r="E561" s="92" t="str">
        <f t="shared" si="43"/>
        <v>A</v>
      </c>
      <c r="F561" s="114">
        <f t="shared" si="44"/>
        <v>118</v>
      </c>
    </row>
    <row r="562" spans="1:6" x14ac:dyDescent="0.25">
      <c r="A562" s="169" t="s">
        <v>573</v>
      </c>
      <c r="B562" s="89" t="str">
        <f t="shared" si="40"/>
        <v>OTHER KIDNEY &amp; URINARY TRACT DIAGNOSES W CC</v>
      </c>
      <c r="C562" s="90">
        <f t="shared" si="41"/>
        <v>3.4</v>
      </c>
      <c r="D562" s="91">
        <f t="shared" si="42"/>
        <v>1.1417999999999999</v>
      </c>
      <c r="E562" s="92" t="str">
        <f t="shared" si="43"/>
        <v>A</v>
      </c>
      <c r="F562" s="114">
        <f t="shared" si="44"/>
        <v>121</v>
      </c>
    </row>
    <row r="563" spans="1:6" x14ac:dyDescent="0.25">
      <c r="A563" s="170" t="s">
        <v>324</v>
      </c>
      <c r="B563" s="93" t="str">
        <f t="shared" si="40"/>
        <v>OTHER KIDNEY &amp; URINARY TRACT DIAGNOSES W/O CC/MCC</v>
      </c>
      <c r="C563" s="94">
        <f t="shared" si="41"/>
        <v>1.8</v>
      </c>
      <c r="D563" s="95">
        <f t="shared" si="42"/>
        <v>0.72589999999999999</v>
      </c>
      <c r="E563" s="96" t="str">
        <f t="shared" si="43"/>
        <v>A</v>
      </c>
      <c r="F563" s="115">
        <f t="shared" si="44"/>
        <v>36</v>
      </c>
    </row>
    <row r="564" spans="1:6" x14ac:dyDescent="0.25">
      <c r="A564" s="169" t="s">
        <v>325</v>
      </c>
      <c r="B564" s="89" t="str">
        <f t="shared" si="40"/>
        <v>MAJOR MALE PELVIC PROCEDURES W CC/MCC</v>
      </c>
      <c r="C564" s="90">
        <f t="shared" si="41"/>
        <v>2.2999999999999998</v>
      </c>
      <c r="D564" s="91">
        <f t="shared" si="42"/>
        <v>2.5663</v>
      </c>
      <c r="E564" s="92" t="str">
        <f t="shared" si="43"/>
        <v>M</v>
      </c>
      <c r="F564" s="114">
        <f t="shared" si="44"/>
        <v>8</v>
      </c>
    </row>
    <row r="565" spans="1:6" x14ac:dyDescent="0.25">
      <c r="A565" s="169" t="s">
        <v>326</v>
      </c>
      <c r="B565" s="89" t="str">
        <f t="shared" si="40"/>
        <v>MAJOR MALE PELVIC PROCEDURES W/O CC/MCC</v>
      </c>
      <c r="C565" s="90">
        <f t="shared" si="41"/>
        <v>1.5</v>
      </c>
      <c r="D565" s="91">
        <f t="shared" si="42"/>
        <v>2.0628000000000002</v>
      </c>
      <c r="E565" s="92" t="str">
        <f t="shared" si="43"/>
        <v>A</v>
      </c>
      <c r="F565" s="114">
        <f t="shared" si="44"/>
        <v>40</v>
      </c>
    </row>
    <row r="566" spans="1:6" x14ac:dyDescent="0.25">
      <c r="A566" s="169" t="s">
        <v>327</v>
      </c>
      <c r="B566" s="89" t="str">
        <f t="shared" si="40"/>
        <v>PENIS PROCEDURES W CC/MCC</v>
      </c>
      <c r="C566" s="90">
        <f t="shared" si="41"/>
        <v>3.6</v>
      </c>
      <c r="D566" s="91">
        <f t="shared" si="42"/>
        <v>2.9106999999999998</v>
      </c>
      <c r="E566" s="92" t="str">
        <f t="shared" si="43"/>
        <v>M</v>
      </c>
      <c r="F566" s="114">
        <f t="shared" si="44"/>
        <v>2</v>
      </c>
    </row>
    <row r="567" spans="1:6" x14ac:dyDescent="0.25">
      <c r="A567" s="169" t="s">
        <v>328</v>
      </c>
      <c r="B567" s="89" t="str">
        <f t="shared" si="40"/>
        <v>PENIS PROCEDURES W/O CC/MCC</v>
      </c>
      <c r="C567" s="90">
        <f t="shared" si="41"/>
        <v>1.7</v>
      </c>
      <c r="D567" s="91">
        <f t="shared" si="42"/>
        <v>2.3917000000000002</v>
      </c>
      <c r="E567" s="92" t="str">
        <f t="shared" si="43"/>
        <v>M</v>
      </c>
      <c r="F567" s="114">
        <f t="shared" si="44"/>
        <v>8</v>
      </c>
    </row>
    <row r="568" spans="1:6" x14ac:dyDescent="0.25">
      <c r="A568" s="170" t="s">
        <v>329</v>
      </c>
      <c r="B568" s="93" t="str">
        <f t="shared" si="40"/>
        <v>TESTES PROCEDURES W CC/MCC</v>
      </c>
      <c r="C568" s="94">
        <f t="shared" si="41"/>
        <v>5.2</v>
      </c>
      <c r="D568" s="95">
        <f t="shared" si="42"/>
        <v>2.9847999999999999</v>
      </c>
      <c r="E568" s="96" t="str">
        <f t="shared" si="43"/>
        <v>M</v>
      </c>
      <c r="F568" s="115">
        <f t="shared" si="44"/>
        <v>8</v>
      </c>
    </row>
    <row r="569" spans="1:6" x14ac:dyDescent="0.25">
      <c r="A569" s="169" t="s">
        <v>330</v>
      </c>
      <c r="B569" s="89" t="str">
        <f t="shared" si="40"/>
        <v>TESTES PROCEDURES W/O CC/MCC</v>
      </c>
      <c r="C569" s="90">
        <f t="shared" si="41"/>
        <v>2.4</v>
      </c>
      <c r="D569" s="91">
        <f t="shared" si="42"/>
        <v>1.5426</v>
      </c>
      <c r="E569" s="92" t="str">
        <f t="shared" si="43"/>
        <v>M</v>
      </c>
      <c r="F569" s="114">
        <f t="shared" si="44"/>
        <v>7</v>
      </c>
    </row>
    <row r="570" spans="1:6" x14ac:dyDescent="0.25">
      <c r="A570" s="169" t="s">
        <v>331</v>
      </c>
      <c r="B570" s="89" t="str">
        <f t="shared" si="40"/>
        <v>TRANSURETHRAL PROSTATECTOMY W CC/MCC</v>
      </c>
      <c r="C570" s="90">
        <f t="shared" si="41"/>
        <v>2.9</v>
      </c>
      <c r="D570" s="91">
        <f t="shared" si="42"/>
        <v>2.0964</v>
      </c>
      <c r="E570" s="92" t="str">
        <f t="shared" si="43"/>
        <v>M</v>
      </c>
      <c r="F570" s="114">
        <f t="shared" si="44"/>
        <v>5</v>
      </c>
    </row>
    <row r="571" spans="1:6" x14ac:dyDescent="0.25">
      <c r="A571" s="169" t="s">
        <v>332</v>
      </c>
      <c r="B571" s="89" t="str">
        <f t="shared" si="40"/>
        <v>TRANSURETHRAL PROSTATECTOMY W/O CC/MCC</v>
      </c>
      <c r="C571" s="90">
        <f t="shared" si="41"/>
        <v>1.7</v>
      </c>
      <c r="D571" s="91">
        <f t="shared" si="42"/>
        <v>1.2619</v>
      </c>
      <c r="E571" s="92" t="str">
        <f t="shared" si="43"/>
        <v>M</v>
      </c>
      <c r="F571" s="114">
        <f t="shared" si="44"/>
        <v>0</v>
      </c>
    </row>
    <row r="572" spans="1:6" x14ac:dyDescent="0.25">
      <c r="A572" s="169" t="s">
        <v>333</v>
      </c>
      <c r="B572" s="89" t="str">
        <f t="shared" si="40"/>
        <v>OTHER MALE REPRODUCTIVE SYSTEM O.R. PROC FOR MALIGNANCY W CC/MCC</v>
      </c>
      <c r="C572" s="90">
        <f t="shared" si="41"/>
        <v>5.4</v>
      </c>
      <c r="D572" s="91">
        <f t="shared" si="42"/>
        <v>3.0628000000000002</v>
      </c>
      <c r="E572" s="92" t="str">
        <f t="shared" si="43"/>
        <v>M</v>
      </c>
      <c r="F572" s="114">
        <f t="shared" si="44"/>
        <v>0</v>
      </c>
    </row>
    <row r="573" spans="1:6" x14ac:dyDescent="0.25">
      <c r="A573" s="170" t="s">
        <v>334</v>
      </c>
      <c r="B573" s="93" t="str">
        <f t="shared" si="40"/>
        <v>OTHER MALE REPRODUCTIVE SYSTEM O.R. PROC FOR MALIGNANCY W/O CC/MCC</v>
      </c>
      <c r="C573" s="94">
        <f t="shared" si="41"/>
        <v>1.5</v>
      </c>
      <c r="D573" s="95">
        <f t="shared" si="42"/>
        <v>2.0958000000000001</v>
      </c>
      <c r="E573" s="96" t="str">
        <f t="shared" si="43"/>
        <v>M</v>
      </c>
      <c r="F573" s="115">
        <f t="shared" si="44"/>
        <v>1</v>
      </c>
    </row>
    <row r="574" spans="1:6" x14ac:dyDescent="0.25">
      <c r="A574" s="169" t="s">
        <v>335</v>
      </c>
      <c r="B574" s="89" t="str">
        <f t="shared" si="40"/>
        <v>OTHER MALE REPRODUCTIVE SYSTEM O.R. PROC EXC MALIGNANCY W CC/MCC</v>
      </c>
      <c r="C574" s="90">
        <f t="shared" si="41"/>
        <v>4.2</v>
      </c>
      <c r="D574" s="91">
        <f t="shared" si="42"/>
        <v>2.7995999999999999</v>
      </c>
      <c r="E574" s="92" t="str">
        <f t="shared" si="43"/>
        <v>M</v>
      </c>
      <c r="F574" s="114">
        <f t="shared" si="44"/>
        <v>7</v>
      </c>
    </row>
    <row r="575" spans="1:6" x14ac:dyDescent="0.25">
      <c r="A575" s="169" t="s">
        <v>336</v>
      </c>
      <c r="B575" s="89" t="str">
        <f t="shared" si="40"/>
        <v>OTHER MALE REPRODUCTIVE SYSTEM O.R. PROC EXC MALIGNANCY W/O CC/MCC</v>
      </c>
      <c r="C575" s="90">
        <f t="shared" si="41"/>
        <v>2.5</v>
      </c>
      <c r="D575" s="91">
        <f t="shared" si="42"/>
        <v>1.7657</v>
      </c>
      <c r="E575" s="92" t="str">
        <f t="shared" si="43"/>
        <v>M</v>
      </c>
      <c r="F575" s="114">
        <f t="shared" si="44"/>
        <v>3</v>
      </c>
    </row>
    <row r="576" spans="1:6" x14ac:dyDescent="0.25">
      <c r="A576" s="169" t="s">
        <v>337</v>
      </c>
      <c r="B576" s="89" t="str">
        <f t="shared" si="40"/>
        <v>MALIGNANCY, MALE REPRODUCTIVE SYSTEM W MCC</v>
      </c>
      <c r="C576" s="90">
        <f t="shared" si="41"/>
        <v>5.0999999999999996</v>
      </c>
      <c r="D576" s="91">
        <f t="shared" si="42"/>
        <v>2.3776000000000002</v>
      </c>
      <c r="E576" s="92" t="str">
        <f t="shared" si="43"/>
        <v>M</v>
      </c>
      <c r="F576" s="114">
        <f t="shared" si="44"/>
        <v>2</v>
      </c>
    </row>
    <row r="577" spans="1:6" x14ac:dyDescent="0.25">
      <c r="A577" s="169" t="s">
        <v>338</v>
      </c>
      <c r="B577" s="89" t="str">
        <f t="shared" si="40"/>
        <v>MALIGNANCY, MALE REPRODUCTIVE SYSTEM W CC</v>
      </c>
      <c r="C577" s="90">
        <f t="shared" si="41"/>
        <v>3.5</v>
      </c>
      <c r="D577" s="91">
        <f t="shared" si="42"/>
        <v>1.5266</v>
      </c>
      <c r="E577" s="92" t="str">
        <f t="shared" si="43"/>
        <v>M</v>
      </c>
      <c r="F577" s="114">
        <f t="shared" si="44"/>
        <v>0</v>
      </c>
    </row>
    <row r="578" spans="1:6" x14ac:dyDescent="0.25">
      <c r="A578" s="170" t="s">
        <v>339</v>
      </c>
      <c r="B578" s="93" t="str">
        <f t="shared" si="40"/>
        <v>MALIGNANCY, MALE REPRODUCTIVE SYSTEM W/O CC/MCC</v>
      </c>
      <c r="C578" s="94">
        <f t="shared" si="41"/>
        <v>1.9</v>
      </c>
      <c r="D578" s="95">
        <f t="shared" si="42"/>
        <v>0.98740000000000006</v>
      </c>
      <c r="E578" s="96" t="str">
        <f t="shared" si="43"/>
        <v>M</v>
      </c>
      <c r="F578" s="115">
        <f t="shared" si="44"/>
        <v>2</v>
      </c>
    </row>
    <row r="579" spans="1:6" x14ac:dyDescent="0.25">
      <c r="A579" s="169" t="s">
        <v>340</v>
      </c>
      <c r="B579" s="89" t="str">
        <f t="shared" si="40"/>
        <v>BENIGN PROSTATIC HYPERTROPHY W MCC</v>
      </c>
      <c r="C579" s="90">
        <f t="shared" si="41"/>
        <v>4</v>
      </c>
      <c r="D579" s="91">
        <f t="shared" si="42"/>
        <v>1.6829000000000001</v>
      </c>
      <c r="E579" s="92" t="str">
        <f t="shared" si="43"/>
        <v>M</v>
      </c>
      <c r="F579" s="114">
        <f t="shared" si="44"/>
        <v>0</v>
      </c>
    </row>
    <row r="580" spans="1:6" x14ac:dyDescent="0.25">
      <c r="A580" s="169" t="s">
        <v>341</v>
      </c>
      <c r="B580" s="89" t="str">
        <f t="shared" si="40"/>
        <v>BENIGN PROSTATIC HYPERTROPHY W/O MCC</v>
      </c>
      <c r="C580" s="90">
        <f t="shared" si="41"/>
        <v>2.6</v>
      </c>
      <c r="D580" s="91">
        <f t="shared" si="42"/>
        <v>1.0952</v>
      </c>
      <c r="E580" s="92" t="str">
        <f t="shared" si="43"/>
        <v>M</v>
      </c>
      <c r="F580" s="114">
        <f t="shared" si="44"/>
        <v>7</v>
      </c>
    </row>
    <row r="581" spans="1:6" x14ac:dyDescent="0.25">
      <c r="A581" s="169" t="s">
        <v>342</v>
      </c>
      <c r="B581" s="89" t="str">
        <f t="shared" si="40"/>
        <v>INFLAMMATION OF THE MALE REPRODUCTIVE SYSTEM W MCC</v>
      </c>
      <c r="C581" s="90">
        <f t="shared" si="41"/>
        <v>4.7</v>
      </c>
      <c r="D581" s="91">
        <f t="shared" si="42"/>
        <v>2.0598999999999998</v>
      </c>
      <c r="E581" s="92" t="str">
        <f t="shared" si="43"/>
        <v>M</v>
      </c>
      <c r="F581" s="114">
        <f t="shared" si="44"/>
        <v>5</v>
      </c>
    </row>
    <row r="582" spans="1:6" x14ac:dyDescent="0.25">
      <c r="A582" s="169" t="s">
        <v>343</v>
      </c>
      <c r="B582" s="89" t="str">
        <f t="shared" si="40"/>
        <v>INFLAMMATION OF THE MALE REPRODUCTIVE SYSTEM W/O MCC</v>
      </c>
      <c r="C582" s="90">
        <f t="shared" si="41"/>
        <v>3.1</v>
      </c>
      <c r="D582" s="91">
        <f t="shared" si="42"/>
        <v>1.04</v>
      </c>
      <c r="E582" s="92" t="str">
        <f t="shared" si="43"/>
        <v>A</v>
      </c>
      <c r="F582" s="114">
        <f t="shared" si="44"/>
        <v>62</v>
      </c>
    </row>
    <row r="583" spans="1:6" x14ac:dyDescent="0.25">
      <c r="A583" s="170" t="s">
        <v>344</v>
      </c>
      <c r="B583" s="93" t="str">
        <f t="shared" si="40"/>
        <v>OTHER MALE REPRODUCTIVE SYSTEM DIAGNOSES W CC/MCC</v>
      </c>
      <c r="C583" s="94">
        <f t="shared" si="41"/>
        <v>3.3</v>
      </c>
      <c r="D583" s="95">
        <f t="shared" si="42"/>
        <v>1.5499000000000001</v>
      </c>
      <c r="E583" s="96" t="str">
        <f t="shared" si="43"/>
        <v>M</v>
      </c>
      <c r="F583" s="115">
        <f t="shared" si="44"/>
        <v>0</v>
      </c>
    </row>
    <row r="584" spans="1:6" x14ac:dyDescent="0.25">
      <c r="A584" s="169" t="s">
        <v>345</v>
      </c>
      <c r="B584" s="89" t="str">
        <f t="shared" si="40"/>
        <v>OTHER MALE REPRODUCTIVE SYSTEM DIAGNOSES W/O CC/MCC</v>
      </c>
      <c r="C584" s="90">
        <f t="shared" si="41"/>
        <v>1.9</v>
      </c>
      <c r="D584" s="91">
        <f t="shared" si="42"/>
        <v>0.78769999999999996</v>
      </c>
      <c r="E584" s="92" t="str">
        <f t="shared" si="43"/>
        <v>M</v>
      </c>
      <c r="F584" s="114">
        <f t="shared" si="44"/>
        <v>0</v>
      </c>
    </row>
    <row r="585" spans="1:6" x14ac:dyDescent="0.25">
      <c r="A585" s="169" t="s">
        <v>346</v>
      </c>
      <c r="B585" s="89" t="str">
        <f t="shared" ref="B585:B648" si="45">VLOOKUP($A585, DRG_Tab, 2, FALSE)</f>
        <v>PELVIC EVISCERATION, RAD HYSTERECTOMY &amp; RAD VULVECTOMY W CC/MCC</v>
      </c>
      <c r="C585" s="90">
        <f t="shared" ref="C585:C648" si="46">ROUND(VLOOKUP($A585, DRG_Tab, 14, FALSE), 1)</f>
        <v>5.2</v>
      </c>
      <c r="D585" s="91">
        <f t="shared" ref="D585:D648" si="47">VLOOKUP($A585, DRG_Tab, 22, FALSE)</f>
        <v>2.4792999999999998</v>
      </c>
      <c r="E585" s="92" t="str">
        <f t="shared" ref="E585:E648" si="48">VLOOKUP(A585, DRG_Tab, 18, FALSE)</f>
        <v>A</v>
      </c>
      <c r="F585" s="114">
        <f t="shared" ref="F585:F648" si="49">VLOOKUP($A585, DRG_Tab, 9, FALSE)</f>
        <v>14</v>
      </c>
    </row>
    <row r="586" spans="1:6" x14ac:dyDescent="0.25">
      <c r="A586" s="169" t="s">
        <v>347</v>
      </c>
      <c r="B586" s="89" t="str">
        <f t="shared" si="45"/>
        <v>PELVIC EVISCERATION, RAD HYSTERECTOMY &amp; RAD VULVECTOMY W/O CC/MCC</v>
      </c>
      <c r="C586" s="90">
        <f t="shared" si="46"/>
        <v>1.8</v>
      </c>
      <c r="D586" s="91">
        <f t="shared" si="47"/>
        <v>1.9554</v>
      </c>
      <c r="E586" s="92" t="str">
        <f t="shared" si="48"/>
        <v>M</v>
      </c>
      <c r="F586" s="114">
        <f t="shared" si="49"/>
        <v>9</v>
      </c>
    </row>
    <row r="587" spans="1:6" x14ac:dyDescent="0.25">
      <c r="A587" s="169" t="s">
        <v>348</v>
      </c>
      <c r="B587" s="89" t="str">
        <f t="shared" si="45"/>
        <v>UTERINE &amp; ADNEXA PROC FOR OVARIAN OR ADNEXAL MALIGNANCY W MCC</v>
      </c>
      <c r="C587" s="90">
        <f t="shared" si="46"/>
        <v>8.9</v>
      </c>
      <c r="D587" s="91">
        <f t="shared" si="47"/>
        <v>5.2949999999999999</v>
      </c>
      <c r="E587" s="92" t="str">
        <f t="shared" si="48"/>
        <v>M</v>
      </c>
      <c r="F587" s="114">
        <f t="shared" si="49"/>
        <v>4</v>
      </c>
    </row>
    <row r="588" spans="1:6" x14ac:dyDescent="0.25">
      <c r="A588" s="170" t="s">
        <v>349</v>
      </c>
      <c r="B588" s="93" t="str">
        <f t="shared" si="45"/>
        <v>UTERINE &amp; ADNEXA PROC FOR OVARIAN OR ADNEXAL MALIGNANCY W CC</v>
      </c>
      <c r="C588" s="94">
        <f t="shared" si="46"/>
        <v>5.6</v>
      </c>
      <c r="D588" s="95">
        <f t="shared" si="47"/>
        <v>3.0815999999999999</v>
      </c>
      <c r="E588" s="96" t="str">
        <f t="shared" si="48"/>
        <v>A</v>
      </c>
      <c r="F588" s="115">
        <f t="shared" si="49"/>
        <v>19</v>
      </c>
    </row>
    <row r="589" spans="1:6" x14ac:dyDescent="0.25">
      <c r="A589" s="169" t="s">
        <v>350</v>
      </c>
      <c r="B589" s="89" t="str">
        <f t="shared" si="45"/>
        <v>UTERINE &amp; ADNEXA PROC FOR OVARIAN OR ADNEXAL MALIGNANCY W/O CC/MCC</v>
      </c>
      <c r="C589" s="90">
        <f t="shared" si="46"/>
        <v>2.8</v>
      </c>
      <c r="D589" s="91">
        <f t="shared" si="47"/>
        <v>1.9944999999999999</v>
      </c>
      <c r="E589" s="92" t="str">
        <f t="shared" si="48"/>
        <v>M</v>
      </c>
      <c r="F589" s="114">
        <f t="shared" si="49"/>
        <v>3</v>
      </c>
    </row>
    <row r="590" spans="1:6" x14ac:dyDescent="0.25">
      <c r="A590" s="169" t="s">
        <v>603</v>
      </c>
      <c r="B590" s="89" t="str">
        <f t="shared" si="45"/>
        <v>UTERINE,ADNEXA PROC FOR NON-OVARIAN/ADNEXAL MALIG W MCC</v>
      </c>
      <c r="C590" s="90">
        <f t="shared" si="46"/>
        <v>6.6</v>
      </c>
      <c r="D590" s="91">
        <f t="shared" si="47"/>
        <v>5.1539999999999999</v>
      </c>
      <c r="E590" s="92" t="str">
        <f t="shared" si="48"/>
        <v>M</v>
      </c>
      <c r="F590" s="114">
        <f t="shared" si="49"/>
        <v>4</v>
      </c>
    </row>
    <row r="591" spans="1:6" x14ac:dyDescent="0.25">
      <c r="A591" s="169" t="s">
        <v>604</v>
      </c>
      <c r="B591" s="89" t="str">
        <f t="shared" si="45"/>
        <v>UTERINE,ADNEXA PROC FOR NON-OVARIAN/ADNEXAL MALIG W CC</v>
      </c>
      <c r="C591" s="90">
        <f t="shared" si="46"/>
        <v>3.7</v>
      </c>
      <c r="D591" s="91">
        <f t="shared" si="47"/>
        <v>2.1581999999999999</v>
      </c>
      <c r="E591" s="92" t="str">
        <f t="shared" si="48"/>
        <v>A</v>
      </c>
      <c r="F591" s="114">
        <f t="shared" si="49"/>
        <v>33</v>
      </c>
    </row>
    <row r="592" spans="1:6" x14ac:dyDescent="0.25">
      <c r="A592" s="169" t="s">
        <v>605</v>
      </c>
      <c r="B592" s="89" t="str">
        <f t="shared" si="45"/>
        <v>UTERINE,ADNEXA PROC FOR NON-OVARIAN/ADNEXAL MALIG W/O CC/MCC</v>
      </c>
      <c r="C592" s="90">
        <f t="shared" si="46"/>
        <v>2.2000000000000002</v>
      </c>
      <c r="D592" s="91">
        <f t="shared" si="47"/>
        <v>1.27</v>
      </c>
      <c r="E592" s="92" t="str">
        <f t="shared" si="48"/>
        <v>A</v>
      </c>
      <c r="F592" s="114">
        <f t="shared" si="49"/>
        <v>27</v>
      </c>
    </row>
    <row r="593" spans="1:6" x14ac:dyDescent="0.25">
      <c r="A593" s="170" t="s">
        <v>606</v>
      </c>
      <c r="B593" s="93" t="str">
        <f t="shared" si="45"/>
        <v>UTERINE &amp; ADNEXA PROC FOR NON-MALIGNANCY W CC/MCC</v>
      </c>
      <c r="C593" s="94">
        <f t="shared" si="46"/>
        <v>2.4</v>
      </c>
      <c r="D593" s="95">
        <f t="shared" si="47"/>
        <v>1.6487000000000001</v>
      </c>
      <c r="E593" s="96" t="str">
        <f t="shared" si="48"/>
        <v>A</v>
      </c>
      <c r="F593" s="115">
        <f t="shared" si="49"/>
        <v>189</v>
      </c>
    </row>
    <row r="594" spans="1:6" x14ac:dyDescent="0.25">
      <c r="A594" s="169" t="s">
        <v>607</v>
      </c>
      <c r="B594" s="89" t="str">
        <f t="shared" si="45"/>
        <v>UTERINE &amp; ADNEXA PROC FOR NON-MALIGNANCY W/O CC/MCC</v>
      </c>
      <c r="C594" s="90">
        <f t="shared" si="46"/>
        <v>1.7</v>
      </c>
      <c r="D594" s="91">
        <f t="shared" si="47"/>
        <v>1.2115</v>
      </c>
      <c r="E594" s="92" t="str">
        <f t="shared" si="48"/>
        <v>A</v>
      </c>
      <c r="F594" s="114">
        <f t="shared" si="49"/>
        <v>402</v>
      </c>
    </row>
    <row r="595" spans="1:6" x14ac:dyDescent="0.25">
      <c r="A595" s="169" t="s">
        <v>608</v>
      </c>
      <c r="B595" s="89" t="str">
        <f t="shared" si="45"/>
        <v>D&amp;C, CONIZATION, LAPAROSCOPY &amp; TUBAL INTERRUPTION W CC/MCC</v>
      </c>
      <c r="C595" s="90">
        <f t="shared" si="46"/>
        <v>2.4</v>
      </c>
      <c r="D595" s="91">
        <f t="shared" si="47"/>
        <v>1.4014</v>
      </c>
      <c r="E595" s="92" t="str">
        <f t="shared" si="48"/>
        <v>AP</v>
      </c>
      <c r="F595" s="114">
        <f t="shared" si="49"/>
        <v>25</v>
      </c>
    </row>
    <row r="596" spans="1:6" x14ac:dyDescent="0.25">
      <c r="A596" s="169" t="s">
        <v>609</v>
      </c>
      <c r="B596" s="89" t="str">
        <f t="shared" si="45"/>
        <v>D&amp;C, CONIZATION, LAPAROSCOPY &amp; TUBAL INTERRUPTION W/O CC/MCC</v>
      </c>
      <c r="C596" s="90">
        <f t="shared" si="46"/>
        <v>2.1</v>
      </c>
      <c r="D596" s="91">
        <f t="shared" si="47"/>
        <v>0.85529999999999995</v>
      </c>
      <c r="E596" s="92" t="str">
        <f t="shared" si="48"/>
        <v>MP</v>
      </c>
      <c r="F596" s="114">
        <f t="shared" si="49"/>
        <v>2</v>
      </c>
    </row>
    <row r="597" spans="1:6" x14ac:dyDescent="0.25">
      <c r="A597" s="169" t="s">
        <v>610</v>
      </c>
      <c r="B597" s="89" t="str">
        <f t="shared" si="45"/>
        <v>VAGINA, CERVIX &amp; VULVA PROCEDURES W CC/MCC</v>
      </c>
      <c r="C597" s="90">
        <f t="shared" si="46"/>
        <v>3.2</v>
      </c>
      <c r="D597" s="91">
        <f t="shared" si="47"/>
        <v>1.5086999999999999</v>
      </c>
      <c r="E597" s="92" t="str">
        <f t="shared" si="48"/>
        <v>AO</v>
      </c>
      <c r="F597" s="114">
        <f t="shared" si="49"/>
        <v>23</v>
      </c>
    </row>
    <row r="598" spans="1:6" x14ac:dyDescent="0.25">
      <c r="A598" s="170" t="s">
        <v>611</v>
      </c>
      <c r="B598" s="93" t="str">
        <f t="shared" si="45"/>
        <v>VAGINA, CERVIX &amp; VULVA PROCEDURES W/O CC/MCC</v>
      </c>
      <c r="C598" s="94">
        <f t="shared" si="46"/>
        <v>2</v>
      </c>
      <c r="D598" s="95">
        <f t="shared" si="47"/>
        <v>0.92069999999999996</v>
      </c>
      <c r="E598" s="96" t="str">
        <f t="shared" si="48"/>
        <v>AO</v>
      </c>
      <c r="F598" s="115">
        <f t="shared" si="49"/>
        <v>17</v>
      </c>
    </row>
    <row r="599" spans="1:6" x14ac:dyDescent="0.25">
      <c r="A599" s="169" t="s">
        <v>612</v>
      </c>
      <c r="B599" s="89" t="str">
        <f t="shared" si="45"/>
        <v>FEMALE REPRODUCTIVE SYSTEM RECONSTRUCTIVE PROCEDURES</v>
      </c>
      <c r="C599" s="90">
        <f t="shared" si="46"/>
        <v>1.3</v>
      </c>
      <c r="D599" s="91">
        <f t="shared" si="47"/>
        <v>0.94750000000000001</v>
      </c>
      <c r="E599" s="92" t="str">
        <f t="shared" si="48"/>
        <v>A</v>
      </c>
      <c r="F599" s="114">
        <f t="shared" si="49"/>
        <v>16</v>
      </c>
    </row>
    <row r="600" spans="1:6" x14ac:dyDescent="0.25">
      <c r="A600" s="169" t="s">
        <v>613</v>
      </c>
      <c r="B600" s="89" t="str">
        <f t="shared" si="45"/>
        <v>OTHER FEMALE REPRODUCTIVE SYSTEM O.R. PROCEDURES W CC/MCC</v>
      </c>
      <c r="C600" s="90">
        <f t="shared" si="46"/>
        <v>3.5</v>
      </c>
      <c r="D600" s="91">
        <f t="shared" si="47"/>
        <v>2.3167</v>
      </c>
      <c r="E600" s="92" t="str">
        <f t="shared" si="48"/>
        <v>A</v>
      </c>
      <c r="F600" s="114">
        <f t="shared" si="49"/>
        <v>14</v>
      </c>
    </row>
    <row r="601" spans="1:6" x14ac:dyDescent="0.25">
      <c r="A601" s="169" t="s">
        <v>614</v>
      </c>
      <c r="B601" s="89" t="str">
        <f t="shared" si="45"/>
        <v>OTHER FEMALE REPRODUCTIVE SYSTEM O.R. PROCEDURES W/O CC/MCC</v>
      </c>
      <c r="C601" s="90">
        <f t="shared" si="46"/>
        <v>2.4</v>
      </c>
      <c r="D601" s="91">
        <f t="shared" si="47"/>
        <v>1.7532000000000001</v>
      </c>
      <c r="E601" s="92" t="str">
        <f t="shared" si="48"/>
        <v>M</v>
      </c>
      <c r="F601" s="114">
        <f t="shared" si="49"/>
        <v>3</v>
      </c>
    </row>
    <row r="602" spans="1:6" x14ac:dyDescent="0.25">
      <c r="A602" s="169" t="s">
        <v>615</v>
      </c>
      <c r="B602" s="89" t="str">
        <f t="shared" si="45"/>
        <v>MALIGNANCY, FEMALE REPRODUCTIVE SYSTEM W MCC</v>
      </c>
      <c r="C602" s="90">
        <f t="shared" si="46"/>
        <v>5.2</v>
      </c>
      <c r="D602" s="91">
        <f t="shared" si="47"/>
        <v>2.6379000000000001</v>
      </c>
      <c r="E602" s="92" t="str">
        <f t="shared" si="48"/>
        <v>M</v>
      </c>
      <c r="F602" s="114">
        <f t="shared" si="49"/>
        <v>5</v>
      </c>
    </row>
    <row r="603" spans="1:6" x14ac:dyDescent="0.25">
      <c r="A603" s="170" t="s">
        <v>616</v>
      </c>
      <c r="B603" s="93" t="str">
        <f t="shared" si="45"/>
        <v>MALIGNANCY, FEMALE REPRODUCTIVE SYSTEM W CC</v>
      </c>
      <c r="C603" s="94">
        <f t="shared" si="46"/>
        <v>4.8</v>
      </c>
      <c r="D603" s="95">
        <f t="shared" si="47"/>
        <v>1.5602</v>
      </c>
      <c r="E603" s="96" t="str">
        <f t="shared" si="48"/>
        <v>A</v>
      </c>
      <c r="F603" s="115">
        <f t="shared" si="49"/>
        <v>16</v>
      </c>
    </row>
    <row r="604" spans="1:6" x14ac:dyDescent="0.25">
      <c r="A604" s="169" t="s">
        <v>617</v>
      </c>
      <c r="B604" s="89" t="str">
        <f t="shared" si="45"/>
        <v>MALIGNANCY, FEMALE REPRODUCTIVE SYSTEM W/O CC/MCC</v>
      </c>
      <c r="C604" s="90">
        <f t="shared" si="46"/>
        <v>2.2000000000000002</v>
      </c>
      <c r="D604" s="91">
        <f t="shared" si="47"/>
        <v>1.1175999999999999</v>
      </c>
      <c r="E604" s="92" t="str">
        <f t="shared" si="48"/>
        <v>M</v>
      </c>
      <c r="F604" s="114">
        <f t="shared" si="49"/>
        <v>3</v>
      </c>
    </row>
    <row r="605" spans="1:6" x14ac:dyDescent="0.25">
      <c r="A605" s="169" t="s">
        <v>618</v>
      </c>
      <c r="B605" s="89" t="str">
        <f t="shared" si="45"/>
        <v>INFECTIONS, FEMALE REPRODUCTIVE SYSTEM W MCC</v>
      </c>
      <c r="C605" s="90">
        <f t="shared" si="46"/>
        <v>4.9000000000000004</v>
      </c>
      <c r="D605" s="91">
        <f t="shared" si="47"/>
        <v>2.0640999999999998</v>
      </c>
      <c r="E605" s="92" t="str">
        <f t="shared" si="48"/>
        <v>M</v>
      </c>
      <c r="F605" s="114">
        <f t="shared" si="49"/>
        <v>3</v>
      </c>
    </row>
    <row r="606" spans="1:6" x14ac:dyDescent="0.25">
      <c r="A606" s="169" t="s">
        <v>619</v>
      </c>
      <c r="B606" s="89" t="str">
        <f t="shared" si="45"/>
        <v>INFECTIONS, FEMALE REPRODUCTIVE SYSTEM W CC</v>
      </c>
      <c r="C606" s="90">
        <f t="shared" si="46"/>
        <v>2.8</v>
      </c>
      <c r="D606" s="91">
        <f t="shared" si="47"/>
        <v>0.84899999999999998</v>
      </c>
      <c r="E606" s="92" t="str">
        <f t="shared" si="48"/>
        <v>A</v>
      </c>
      <c r="F606" s="114">
        <f t="shared" si="49"/>
        <v>32</v>
      </c>
    </row>
    <row r="607" spans="1:6" x14ac:dyDescent="0.25">
      <c r="A607" s="169" t="s">
        <v>620</v>
      </c>
      <c r="B607" s="89" t="str">
        <f t="shared" si="45"/>
        <v>INFECTIONS, FEMALE REPRODUCTIVE SYSTEM W/O CC/MCC</v>
      </c>
      <c r="C607" s="90">
        <f t="shared" si="46"/>
        <v>2.5</v>
      </c>
      <c r="D607" s="91">
        <f t="shared" si="47"/>
        <v>0.70640000000000003</v>
      </c>
      <c r="E607" s="92" t="str">
        <f t="shared" si="48"/>
        <v>A</v>
      </c>
      <c r="F607" s="114">
        <f t="shared" si="49"/>
        <v>30</v>
      </c>
    </row>
    <row r="608" spans="1:6" x14ac:dyDescent="0.25">
      <c r="A608" s="170" t="s">
        <v>621</v>
      </c>
      <c r="B608" s="93" t="str">
        <f t="shared" si="45"/>
        <v>MENSTRUAL &amp; OTHER FEMALE REPRODUCTIVE SYSTEM DISORDERS W CC/MCC</v>
      </c>
      <c r="C608" s="94">
        <f t="shared" si="46"/>
        <v>2.1</v>
      </c>
      <c r="D608" s="95">
        <f t="shared" si="47"/>
        <v>0.9415</v>
      </c>
      <c r="E608" s="96" t="str">
        <f t="shared" si="48"/>
        <v>AP</v>
      </c>
      <c r="F608" s="115">
        <f t="shared" si="49"/>
        <v>19</v>
      </c>
    </row>
    <row r="609" spans="1:6" x14ac:dyDescent="0.25">
      <c r="A609" s="169" t="s">
        <v>622</v>
      </c>
      <c r="B609" s="89" t="str">
        <f t="shared" si="45"/>
        <v>MENSTRUAL &amp; OTHER FEMALE REPRODUCTIVE SYSTEM DISORDERS W/O CC/MCC</v>
      </c>
      <c r="C609" s="90">
        <f t="shared" si="46"/>
        <v>2</v>
      </c>
      <c r="D609" s="91">
        <f t="shared" si="47"/>
        <v>0.5746</v>
      </c>
      <c r="E609" s="92" t="str">
        <f t="shared" si="48"/>
        <v>AP</v>
      </c>
      <c r="F609" s="114">
        <f t="shared" si="49"/>
        <v>19</v>
      </c>
    </row>
    <row r="610" spans="1:6" x14ac:dyDescent="0.25">
      <c r="A610" s="169" t="s">
        <v>626</v>
      </c>
      <c r="B610" s="89" t="str">
        <f t="shared" si="45"/>
        <v>VAGINAL DELIVERY W O.R. PROC EXCEPT STERIL &amp;/OR D&amp;C</v>
      </c>
      <c r="C610" s="90">
        <f t="shared" si="46"/>
        <v>2.9</v>
      </c>
      <c r="D610" s="91">
        <f t="shared" si="47"/>
        <v>1.0562</v>
      </c>
      <c r="E610" s="92" t="str">
        <f t="shared" si="48"/>
        <v>A</v>
      </c>
      <c r="F610" s="114">
        <f t="shared" si="49"/>
        <v>14</v>
      </c>
    </row>
    <row r="611" spans="1:6" x14ac:dyDescent="0.25">
      <c r="A611" s="169" t="s">
        <v>627</v>
      </c>
      <c r="B611" s="89" t="str">
        <f t="shared" si="45"/>
        <v>POSTPARTUM &amp; POST ABORTION DIAGNOSES W O.R. PROCEDURE</v>
      </c>
      <c r="C611" s="90">
        <f t="shared" si="46"/>
        <v>2.4</v>
      </c>
      <c r="D611" s="91">
        <f t="shared" si="47"/>
        <v>1.0923</v>
      </c>
      <c r="E611" s="92" t="str">
        <f t="shared" si="48"/>
        <v>A</v>
      </c>
      <c r="F611" s="114">
        <f t="shared" si="49"/>
        <v>30</v>
      </c>
    </row>
    <row r="612" spans="1:6" x14ac:dyDescent="0.25">
      <c r="A612" s="169" t="s">
        <v>629</v>
      </c>
      <c r="B612" s="89" t="str">
        <f t="shared" si="45"/>
        <v>ABORTION W D&amp;C, ASPIRATION CURETTAGE OR HYSTEROTOMY</v>
      </c>
      <c r="C612" s="90">
        <f t="shared" si="46"/>
        <v>1.4</v>
      </c>
      <c r="D612" s="91">
        <f t="shared" si="47"/>
        <v>0.80220000000000002</v>
      </c>
      <c r="E612" s="92" t="str">
        <f t="shared" si="48"/>
        <v>A</v>
      </c>
      <c r="F612" s="114">
        <f t="shared" si="49"/>
        <v>24</v>
      </c>
    </row>
    <row r="613" spans="1:6" x14ac:dyDescent="0.25">
      <c r="A613" s="170" t="s">
        <v>632</v>
      </c>
      <c r="B613" s="93" t="str">
        <f t="shared" si="45"/>
        <v>POSTPARTUM &amp; POST ABORTION DIAGNOSES W/O O.R. PROCEDURE</v>
      </c>
      <c r="C613" s="94">
        <f t="shared" si="46"/>
        <v>2</v>
      </c>
      <c r="D613" s="95">
        <f t="shared" si="47"/>
        <v>0.52900000000000003</v>
      </c>
      <c r="E613" s="96" t="str">
        <f t="shared" si="48"/>
        <v>A</v>
      </c>
      <c r="F613" s="115">
        <f t="shared" si="49"/>
        <v>104</v>
      </c>
    </row>
    <row r="614" spans="1:6" x14ac:dyDescent="0.25">
      <c r="A614" s="169" t="s">
        <v>636</v>
      </c>
      <c r="B614" s="89" t="str">
        <f t="shared" si="45"/>
        <v>ABORTION W/O D&amp;C</v>
      </c>
      <c r="C614" s="90">
        <f t="shared" si="46"/>
        <v>1.1000000000000001</v>
      </c>
      <c r="D614" s="91">
        <f t="shared" si="47"/>
        <v>0.36530000000000001</v>
      </c>
      <c r="E614" s="92" t="str">
        <f t="shared" si="48"/>
        <v>A</v>
      </c>
      <c r="F614" s="114">
        <f t="shared" si="49"/>
        <v>29</v>
      </c>
    </row>
    <row r="615" spans="1:6" x14ac:dyDescent="0.25">
      <c r="A615" s="169" t="s">
        <v>1715</v>
      </c>
      <c r="B615" s="89" t="str">
        <f t="shared" si="45"/>
        <v>CESAREAN SECTION W STERILIZATION W MCC</v>
      </c>
      <c r="C615" s="90">
        <f t="shared" si="46"/>
        <v>3.7</v>
      </c>
      <c r="D615" s="91">
        <f t="shared" si="47"/>
        <v>1.3924000000000001</v>
      </c>
      <c r="E615" s="92" t="str">
        <f t="shared" si="48"/>
        <v>A</v>
      </c>
      <c r="F615" s="114">
        <f t="shared" si="49"/>
        <v>100</v>
      </c>
    </row>
    <row r="616" spans="1:6" x14ac:dyDescent="0.25">
      <c r="A616" s="169" t="s">
        <v>1716</v>
      </c>
      <c r="B616" s="89" t="str">
        <f t="shared" si="45"/>
        <v>CESAREAN SECTION W STERILIZATION W CC</v>
      </c>
      <c r="C616" s="90">
        <f t="shared" si="46"/>
        <v>2.6</v>
      </c>
      <c r="D616" s="91">
        <f t="shared" si="47"/>
        <v>0.84019999999999995</v>
      </c>
      <c r="E616" s="92" t="str">
        <f t="shared" si="48"/>
        <v>A</v>
      </c>
      <c r="F616" s="114">
        <f t="shared" si="49"/>
        <v>403</v>
      </c>
    </row>
    <row r="617" spans="1:6" x14ac:dyDescent="0.25">
      <c r="A617" s="169" t="s">
        <v>1717</v>
      </c>
      <c r="B617" s="89" t="str">
        <f t="shared" si="45"/>
        <v>CESAREAN SECTION W STERILIZATION W/O CC/MCC</v>
      </c>
      <c r="C617" s="90">
        <f t="shared" si="46"/>
        <v>2.2999999999999998</v>
      </c>
      <c r="D617" s="91">
        <f t="shared" si="47"/>
        <v>0.74629999999999996</v>
      </c>
      <c r="E617" s="92" t="str">
        <f t="shared" si="48"/>
        <v>A</v>
      </c>
      <c r="F617" s="114">
        <f t="shared" si="49"/>
        <v>486</v>
      </c>
    </row>
    <row r="618" spans="1:6" x14ac:dyDescent="0.25">
      <c r="A618" s="170" t="s">
        <v>1718</v>
      </c>
      <c r="B618" s="93" t="str">
        <f t="shared" si="45"/>
        <v>CESAREAN SECTION W/O STERILIZATION W MCC</v>
      </c>
      <c r="C618" s="94">
        <f t="shared" si="46"/>
        <v>3.7</v>
      </c>
      <c r="D618" s="95">
        <f t="shared" si="47"/>
        <v>1.1937</v>
      </c>
      <c r="E618" s="96" t="str">
        <f t="shared" si="48"/>
        <v>A</v>
      </c>
      <c r="F618" s="115">
        <f t="shared" si="49"/>
        <v>343</v>
      </c>
    </row>
    <row r="619" spans="1:6" x14ac:dyDescent="0.25">
      <c r="A619" s="169" t="s">
        <v>1719</v>
      </c>
      <c r="B619" s="89" t="str">
        <f t="shared" si="45"/>
        <v>CESAREAN SECTION W/O STERILIZATION W CC</v>
      </c>
      <c r="C619" s="90">
        <f t="shared" si="46"/>
        <v>2.9</v>
      </c>
      <c r="D619" s="91">
        <f t="shared" si="47"/>
        <v>0.8659</v>
      </c>
      <c r="E619" s="92" t="str">
        <f t="shared" si="48"/>
        <v>A</v>
      </c>
      <c r="F619" s="114">
        <f t="shared" si="49"/>
        <v>1111</v>
      </c>
    </row>
    <row r="620" spans="1:6" x14ac:dyDescent="0.25">
      <c r="A620" s="169" t="s">
        <v>1720</v>
      </c>
      <c r="B620" s="89" t="str">
        <f t="shared" si="45"/>
        <v>CESAREAN SECTION W/O STERILIZATION W/O CC/MCC</v>
      </c>
      <c r="C620" s="90">
        <f t="shared" si="46"/>
        <v>2.6</v>
      </c>
      <c r="D620" s="91">
        <f t="shared" si="47"/>
        <v>0.77090000000000003</v>
      </c>
      <c r="E620" s="92" t="str">
        <f t="shared" si="48"/>
        <v>A</v>
      </c>
      <c r="F620" s="114">
        <f t="shared" si="49"/>
        <v>1782</v>
      </c>
    </row>
    <row r="621" spans="1:6" x14ac:dyDescent="0.25">
      <c r="A621" s="169" t="s">
        <v>640</v>
      </c>
      <c r="B621" s="89" t="str">
        <f t="shared" si="45"/>
        <v>NEONATES, DIED OR TRANSFERRED TO ANOTHER ACUTE CARE FACILITY</v>
      </c>
      <c r="C621" s="90">
        <f t="shared" si="46"/>
        <v>1.3</v>
      </c>
      <c r="D621" s="91">
        <f t="shared" si="47"/>
        <v>0.20080000000000001</v>
      </c>
      <c r="E621" s="92" t="str">
        <f t="shared" si="48"/>
        <v>A</v>
      </c>
      <c r="F621" s="114">
        <f t="shared" si="49"/>
        <v>334</v>
      </c>
    </row>
    <row r="622" spans="1:6" x14ac:dyDescent="0.25">
      <c r="A622" s="169" t="s">
        <v>641</v>
      </c>
      <c r="B622" s="89" t="str">
        <f t="shared" si="45"/>
        <v>EXTREME IMMATURITY OR RESPIRATORY DISTRESS SYNDROME, NEONATE</v>
      </c>
      <c r="C622" s="90">
        <f t="shared" si="46"/>
        <v>7.3</v>
      </c>
      <c r="D622" s="91">
        <f t="shared" si="47"/>
        <v>0.9304</v>
      </c>
      <c r="E622" s="92" t="str">
        <f t="shared" si="48"/>
        <v>A</v>
      </c>
      <c r="F622" s="114">
        <f t="shared" si="49"/>
        <v>30</v>
      </c>
    </row>
    <row r="623" spans="1:6" x14ac:dyDescent="0.25">
      <c r="A623" s="170" t="s">
        <v>642</v>
      </c>
      <c r="B623" s="93" t="str">
        <f t="shared" si="45"/>
        <v>PREMATURITY W MAJOR PROBLEMS</v>
      </c>
      <c r="C623" s="94">
        <f t="shared" si="46"/>
        <v>7.2</v>
      </c>
      <c r="D623" s="95">
        <f t="shared" si="47"/>
        <v>0.87719999999999998</v>
      </c>
      <c r="E623" s="96" t="str">
        <f t="shared" si="48"/>
        <v>A</v>
      </c>
      <c r="F623" s="115">
        <f t="shared" si="49"/>
        <v>148</v>
      </c>
    </row>
    <row r="624" spans="1:6" x14ac:dyDescent="0.25">
      <c r="A624" s="169" t="s">
        <v>643</v>
      </c>
      <c r="B624" s="89" t="str">
        <f t="shared" si="45"/>
        <v>PREMATURITY W/O MAJOR PROBLEMS</v>
      </c>
      <c r="C624" s="90">
        <f t="shared" si="46"/>
        <v>3.1</v>
      </c>
      <c r="D624" s="91">
        <f t="shared" si="47"/>
        <v>0.32450000000000001</v>
      </c>
      <c r="E624" s="92" t="str">
        <f t="shared" si="48"/>
        <v>A</v>
      </c>
      <c r="F624" s="114">
        <f t="shared" si="49"/>
        <v>307</v>
      </c>
    </row>
    <row r="625" spans="1:6" x14ac:dyDescent="0.25">
      <c r="A625" s="169" t="s">
        <v>644</v>
      </c>
      <c r="B625" s="89" t="str">
        <f t="shared" si="45"/>
        <v>FULL TERM NEONATE W MAJOR PROBLEMS</v>
      </c>
      <c r="C625" s="90">
        <f t="shared" si="46"/>
        <v>5.6</v>
      </c>
      <c r="D625" s="91">
        <f t="shared" si="47"/>
        <v>0.64659999999999995</v>
      </c>
      <c r="E625" s="92" t="str">
        <f t="shared" si="48"/>
        <v>A</v>
      </c>
      <c r="F625" s="114">
        <f t="shared" si="49"/>
        <v>724</v>
      </c>
    </row>
    <row r="626" spans="1:6" x14ac:dyDescent="0.25">
      <c r="A626" s="169" t="s">
        <v>645</v>
      </c>
      <c r="B626" s="89" t="str">
        <f t="shared" si="45"/>
        <v>NEONATE W OTHER SIGNIFICANT PROBLEMS</v>
      </c>
      <c r="C626" s="90">
        <f t="shared" si="46"/>
        <v>2.2999999999999998</v>
      </c>
      <c r="D626" s="91">
        <f t="shared" si="47"/>
        <v>0.216</v>
      </c>
      <c r="E626" s="92" t="str">
        <f t="shared" si="48"/>
        <v>A</v>
      </c>
      <c r="F626" s="114">
        <f t="shared" si="49"/>
        <v>1722</v>
      </c>
    </row>
    <row r="627" spans="1:6" x14ac:dyDescent="0.25">
      <c r="A627" s="169" t="s">
        <v>646</v>
      </c>
      <c r="B627" s="89" t="str">
        <f t="shared" si="45"/>
        <v>NORMAL NEWBORN</v>
      </c>
      <c r="C627" s="90">
        <f t="shared" si="46"/>
        <v>2</v>
      </c>
      <c r="D627" s="91">
        <f t="shared" si="47"/>
        <v>0.1817</v>
      </c>
      <c r="E627" s="92" t="str">
        <f t="shared" si="48"/>
        <v>A</v>
      </c>
      <c r="F627" s="114">
        <f t="shared" si="49"/>
        <v>6791</v>
      </c>
    </row>
    <row r="628" spans="1:6" x14ac:dyDescent="0.25">
      <c r="A628" s="170" t="s">
        <v>1721</v>
      </c>
      <c r="B628" s="93" t="str">
        <f t="shared" si="45"/>
        <v>VAGINAL DELIVERY W STERILIZATION/D&amp;C W MCC</v>
      </c>
      <c r="C628" s="94">
        <f t="shared" si="46"/>
        <v>2.5</v>
      </c>
      <c r="D628" s="95">
        <f t="shared" si="47"/>
        <v>1.4935</v>
      </c>
      <c r="E628" s="96" t="str">
        <f t="shared" si="48"/>
        <v>AO</v>
      </c>
      <c r="F628" s="115">
        <f t="shared" si="49"/>
        <v>35</v>
      </c>
    </row>
    <row r="629" spans="1:6" x14ac:dyDescent="0.25">
      <c r="A629" s="169" t="s">
        <v>1723</v>
      </c>
      <c r="B629" s="89" t="str">
        <f t="shared" si="45"/>
        <v>VAGINAL DELIVERY W STERILIZATION/D&amp;C W CC</v>
      </c>
      <c r="C629" s="90">
        <f t="shared" si="46"/>
        <v>2.2999999999999998</v>
      </c>
      <c r="D629" s="91">
        <f t="shared" si="47"/>
        <v>0.86470000000000002</v>
      </c>
      <c r="E629" s="92" t="str">
        <f t="shared" si="48"/>
        <v>AP</v>
      </c>
      <c r="F629" s="114">
        <f t="shared" si="49"/>
        <v>138</v>
      </c>
    </row>
    <row r="630" spans="1:6" x14ac:dyDescent="0.25">
      <c r="A630" s="169" t="s">
        <v>1724</v>
      </c>
      <c r="B630" s="89" t="str">
        <f t="shared" si="45"/>
        <v>VAGINAL DELIVERY W STERILIZATION/D&amp;C WO CC/MCC</v>
      </c>
      <c r="C630" s="90">
        <f t="shared" si="46"/>
        <v>2.2999999999999998</v>
      </c>
      <c r="D630" s="91">
        <f t="shared" si="47"/>
        <v>0.70340000000000003</v>
      </c>
      <c r="E630" s="92" t="str">
        <f t="shared" si="48"/>
        <v>AP</v>
      </c>
      <c r="F630" s="114">
        <f t="shared" si="49"/>
        <v>245</v>
      </c>
    </row>
    <row r="631" spans="1:6" x14ac:dyDescent="0.25">
      <c r="A631" s="169" t="s">
        <v>647</v>
      </c>
      <c r="B631" s="89" t="str">
        <f t="shared" si="45"/>
        <v>SPLENECTOMY W MCC</v>
      </c>
      <c r="C631" s="90">
        <f t="shared" si="46"/>
        <v>5.2</v>
      </c>
      <c r="D631" s="91">
        <f t="shared" si="47"/>
        <v>3.8443999999999998</v>
      </c>
      <c r="E631" s="92" t="str">
        <f t="shared" si="48"/>
        <v>AP</v>
      </c>
      <c r="F631" s="114">
        <f t="shared" si="49"/>
        <v>13</v>
      </c>
    </row>
    <row r="632" spans="1:6" x14ac:dyDescent="0.25">
      <c r="A632" s="169" t="s">
        <v>648</v>
      </c>
      <c r="B632" s="89" t="str">
        <f t="shared" si="45"/>
        <v>SPLENECTOMY W CC</v>
      </c>
      <c r="C632" s="90">
        <f t="shared" si="46"/>
        <v>4.7</v>
      </c>
      <c r="D632" s="91">
        <f t="shared" si="47"/>
        <v>2.5219</v>
      </c>
      <c r="E632" s="92" t="str">
        <f t="shared" si="48"/>
        <v>MP</v>
      </c>
      <c r="F632" s="114">
        <f t="shared" si="49"/>
        <v>9</v>
      </c>
    </row>
    <row r="633" spans="1:6" x14ac:dyDescent="0.25">
      <c r="A633" s="170" t="s">
        <v>7</v>
      </c>
      <c r="B633" s="93" t="str">
        <f t="shared" si="45"/>
        <v>SPLENECTOMY W/O CC/MCC</v>
      </c>
      <c r="C633" s="94">
        <f t="shared" si="46"/>
        <v>2.5</v>
      </c>
      <c r="D633" s="95">
        <f t="shared" si="47"/>
        <v>1.7858000000000001</v>
      </c>
      <c r="E633" s="96" t="str">
        <f t="shared" si="48"/>
        <v>MO</v>
      </c>
      <c r="F633" s="115">
        <f t="shared" si="49"/>
        <v>6</v>
      </c>
    </row>
    <row r="634" spans="1:6" x14ac:dyDescent="0.25">
      <c r="A634" s="169" t="s">
        <v>8</v>
      </c>
      <c r="B634" s="89" t="str">
        <f t="shared" si="45"/>
        <v>OTHER O.R. PROC OF THE BLOOD &amp; BLOOD FORMING ORGANS W MCC</v>
      </c>
      <c r="C634" s="90">
        <f t="shared" si="46"/>
        <v>7.4</v>
      </c>
      <c r="D634" s="91">
        <f t="shared" si="47"/>
        <v>4.7949999999999999</v>
      </c>
      <c r="E634" s="92" t="str">
        <f t="shared" si="48"/>
        <v>M</v>
      </c>
      <c r="F634" s="114">
        <f t="shared" si="49"/>
        <v>3</v>
      </c>
    </row>
    <row r="635" spans="1:6" x14ac:dyDescent="0.25">
      <c r="A635" s="169" t="s">
        <v>9</v>
      </c>
      <c r="B635" s="89" t="str">
        <f t="shared" si="45"/>
        <v>OTHER O.R. PROC OF THE BLOOD &amp; BLOOD FORMING ORGANS W CC</v>
      </c>
      <c r="C635" s="90">
        <f t="shared" si="46"/>
        <v>4.0999999999999996</v>
      </c>
      <c r="D635" s="91">
        <f t="shared" si="47"/>
        <v>2.4670000000000001</v>
      </c>
      <c r="E635" s="92" t="str">
        <f t="shared" si="48"/>
        <v>M</v>
      </c>
      <c r="F635" s="114">
        <f t="shared" si="49"/>
        <v>5</v>
      </c>
    </row>
    <row r="636" spans="1:6" x14ac:dyDescent="0.25">
      <c r="A636" s="169" t="s">
        <v>10</v>
      </c>
      <c r="B636" s="89" t="str">
        <f t="shared" si="45"/>
        <v>OTHER O.R. PROC OF THE BLOOD &amp; BLOOD FORMING ORGANS W/O CC/MCC</v>
      </c>
      <c r="C636" s="90">
        <f t="shared" si="46"/>
        <v>2.1</v>
      </c>
      <c r="D636" s="91">
        <f t="shared" si="47"/>
        <v>1.7628999999999999</v>
      </c>
      <c r="E636" s="92" t="str">
        <f t="shared" si="48"/>
        <v>M</v>
      </c>
      <c r="F636" s="114">
        <f t="shared" si="49"/>
        <v>7</v>
      </c>
    </row>
    <row r="637" spans="1:6" x14ac:dyDescent="0.25">
      <c r="A637" s="169" t="s">
        <v>1725</v>
      </c>
      <c r="B637" s="89" t="str">
        <f t="shared" si="45"/>
        <v>VAGINAL DELIVERY W/O STERILIZATION/D&amp;C W MCC</v>
      </c>
      <c r="C637" s="90">
        <f t="shared" si="46"/>
        <v>2.6</v>
      </c>
      <c r="D637" s="91">
        <f t="shared" si="47"/>
        <v>0.72140000000000004</v>
      </c>
      <c r="E637" s="92" t="str">
        <f t="shared" si="48"/>
        <v>A</v>
      </c>
      <c r="F637" s="114">
        <f t="shared" si="49"/>
        <v>324</v>
      </c>
    </row>
    <row r="638" spans="1:6" x14ac:dyDescent="0.25">
      <c r="A638" s="170" t="s">
        <v>1726</v>
      </c>
      <c r="B638" s="93" t="str">
        <f t="shared" si="45"/>
        <v>VAGINAL DELIVERY W/O STERILIZATION/D&amp;C W CC</v>
      </c>
      <c r="C638" s="94">
        <f t="shared" si="46"/>
        <v>2.4</v>
      </c>
      <c r="D638" s="95">
        <f t="shared" si="47"/>
        <v>0.58440000000000003</v>
      </c>
      <c r="E638" s="96" t="str">
        <f t="shared" si="48"/>
        <v>A</v>
      </c>
      <c r="F638" s="115">
        <f t="shared" si="49"/>
        <v>1948</v>
      </c>
    </row>
    <row r="639" spans="1:6" x14ac:dyDescent="0.25">
      <c r="A639" s="169" t="s">
        <v>1727</v>
      </c>
      <c r="B639" s="89" t="str">
        <f t="shared" si="45"/>
        <v>VAGINAL DELIVERY W/O STERILIZATION/D&amp;C W/O CC/MCC</v>
      </c>
      <c r="C639" s="90">
        <f t="shared" si="46"/>
        <v>2.2000000000000002</v>
      </c>
      <c r="D639" s="91">
        <f t="shared" si="47"/>
        <v>0.53480000000000005</v>
      </c>
      <c r="E639" s="92" t="str">
        <f t="shared" si="48"/>
        <v>A</v>
      </c>
      <c r="F639" s="114">
        <f t="shared" si="49"/>
        <v>5261</v>
      </c>
    </row>
    <row r="640" spans="1:6" x14ac:dyDescent="0.25">
      <c r="A640" s="169" t="s">
        <v>649</v>
      </c>
      <c r="B640" s="89" t="str">
        <f t="shared" si="45"/>
        <v>MAJOR HEMATOL/IMMUN DIAG EXC SICKLE CELL CRISIS &amp; COAGUL W MCC</v>
      </c>
      <c r="C640" s="90">
        <f t="shared" si="46"/>
        <v>4.4000000000000004</v>
      </c>
      <c r="D640" s="91">
        <f t="shared" si="47"/>
        <v>1.9328000000000001</v>
      </c>
      <c r="E640" s="92" t="str">
        <f t="shared" si="48"/>
        <v>A</v>
      </c>
      <c r="F640" s="114">
        <f t="shared" si="49"/>
        <v>34</v>
      </c>
    </row>
    <row r="641" spans="1:6" x14ac:dyDescent="0.25">
      <c r="A641" s="169" t="s">
        <v>650</v>
      </c>
      <c r="B641" s="89" t="str">
        <f t="shared" si="45"/>
        <v>MAJOR HEMATOL/IMMUN DIAG EXC SICKLE CELL CRISIS &amp; COAGUL W CC</v>
      </c>
      <c r="C641" s="90">
        <f t="shared" si="46"/>
        <v>3.5</v>
      </c>
      <c r="D641" s="91">
        <f t="shared" si="47"/>
        <v>1.1930000000000001</v>
      </c>
      <c r="E641" s="92" t="str">
        <f t="shared" si="48"/>
        <v>A</v>
      </c>
      <c r="F641" s="114">
        <f t="shared" si="49"/>
        <v>166</v>
      </c>
    </row>
    <row r="642" spans="1:6" x14ac:dyDescent="0.25">
      <c r="A642" s="169" t="s">
        <v>651</v>
      </c>
      <c r="B642" s="89" t="str">
        <f t="shared" si="45"/>
        <v>MAJOR HEMATOL/IMMUN DIAG EXC SICKLE CELL CRISIS &amp; COAGUL W/O CC/MCC</v>
      </c>
      <c r="C642" s="90">
        <f t="shared" si="46"/>
        <v>3.1</v>
      </c>
      <c r="D642" s="91">
        <f t="shared" si="47"/>
        <v>0.83840000000000003</v>
      </c>
      <c r="E642" s="92" t="str">
        <f t="shared" si="48"/>
        <v>A</v>
      </c>
      <c r="F642" s="114">
        <f t="shared" si="49"/>
        <v>17</v>
      </c>
    </row>
    <row r="643" spans="1:6" x14ac:dyDescent="0.25">
      <c r="A643" s="170" t="s">
        <v>652</v>
      </c>
      <c r="B643" s="93" t="str">
        <f t="shared" si="45"/>
        <v>RED BLOOD CELL DISORDERS W MCC</v>
      </c>
      <c r="C643" s="94">
        <f t="shared" si="46"/>
        <v>4.4000000000000004</v>
      </c>
      <c r="D643" s="95">
        <f t="shared" si="47"/>
        <v>1.8145</v>
      </c>
      <c r="E643" s="96" t="str">
        <f t="shared" si="48"/>
        <v>A</v>
      </c>
      <c r="F643" s="115">
        <f t="shared" si="49"/>
        <v>73</v>
      </c>
    </row>
    <row r="644" spans="1:6" x14ac:dyDescent="0.25">
      <c r="A644" s="169" t="s">
        <v>653</v>
      </c>
      <c r="B644" s="89" t="str">
        <f t="shared" si="45"/>
        <v>RED BLOOD CELL DISORDERS W/O MCC</v>
      </c>
      <c r="C644" s="90">
        <f t="shared" si="46"/>
        <v>2.4</v>
      </c>
      <c r="D644" s="91">
        <f t="shared" si="47"/>
        <v>0.95520000000000005</v>
      </c>
      <c r="E644" s="92" t="str">
        <f t="shared" si="48"/>
        <v>A</v>
      </c>
      <c r="F644" s="114">
        <f t="shared" si="49"/>
        <v>263</v>
      </c>
    </row>
    <row r="645" spans="1:6" x14ac:dyDescent="0.25">
      <c r="A645" s="169" t="s">
        <v>654</v>
      </c>
      <c r="B645" s="89" t="str">
        <f t="shared" si="45"/>
        <v>COAGULATION DISORDERS</v>
      </c>
      <c r="C645" s="90">
        <f t="shared" si="46"/>
        <v>2.2000000000000002</v>
      </c>
      <c r="D645" s="91">
        <f t="shared" si="47"/>
        <v>1.5940000000000001</v>
      </c>
      <c r="E645" s="92" t="str">
        <f t="shared" si="48"/>
        <v>A</v>
      </c>
      <c r="F645" s="114">
        <f t="shared" si="49"/>
        <v>89</v>
      </c>
    </row>
    <row r="646" spans="1:6" x14ac:dyDescent="0.25">
      <c r="A646" s="169" t="s">
        <v>655</v>
      </c>
      <c r="B646" s="89" t="str">
        <f t="shared" si="45"/>
        <v>RETICULOENDOTHELIAL &amp; IMMUNITY DISORDERS W MCC</v>
      </c>
      <c r="C646" s="90">
        <f t="shared" si="46"/>
        <v>4.5</v>
      </c>
      <c r="D646" s="91">
        <f t="shared" si="47"/>
        <v>1.4443999999999999</v>
      </c>
      <c r="E646" s="92" t="str">
        <f t="shared" si="48"/>
        <v>M</v>
      </c>
      <c r="F646" s="114">
        <f t="shared" si="49"/>
        <v>9</v>
      </c>
    </row>
    <row r="647" spans="1:6" x14ac:dyDescent="0.25">
      <c r="A647" s="169" t="s">
        <v>656</v>
      </c>
      <c r="B647" s="89" t="str">
        <f t="shared" si="45"/>
        <v>RETICULOENDOTHELIAL &amp; IMMUNITY DISORDERS W CC</v>
      </c>
      <c r="C647" s="90">
        <f t="shared" si="46"/>
        <v>3</v>
      </c>
      <c r="D647" s="91">
        <f t="shared" si="47"/>
        <v>1.0234000000000001</v>
      </c>
      <c r="E647" s="92" t="str">
        <f t="shared" si="48"/>
        <v>A</v>
      </c>
      <c r="F647" s="114">
        <f t="shared" si="49"/>
        <v>30</v>
      </c>
    </row>
    <row r="648" spans="1:6" x14ac:dyDescent="0.25">
      <c r="A648" s="170" t="s">
        <v>657</v>
      </c>
      <c r="B648" s="93" t="str">
        <f t="shared" si="45"/>
        <v>RETICULOENDOTHELIAL &amp; IMMUNITY DISORDERS W/O CC/MCC</v>
      </c>
      <c r="C648" s="94">
        <f t="shared" si="46"/>
        <v>1.9</v>
      </c>
      <c r="D648" s="95">
        <f t="shared" si="47"/>
        <v>0.68420000000000003</v>
      </c>
      <c r="E648" s="96" t="str">
        <f t="shared" si="48"/>
        <v>A</v>
      </c>
      <c r="F648" s="115">
        <f t="shared" si="49"/>
        <v>30</v>
      </c>
    </row>
    <row r="649" spans="1:6" x14ac:dyDescent="0.25">
      <c r="A649" s="169" t="s">
        <v>1728</v>
      </c>
      <c r="B649" s="89" t="str">
        <f t="shared" ref="B649:B712" si="50">VLOOKUP($A649, DRG_Tab, 2, FALSE)</f>
        <v>OTHER ANTEPARTUM DIAGNOSES W O.R. PROCEDURE W MCC</v>
      </c>
      <c r="C649" s="90">
        <f t="shared" ref="C649:C712" si="51">ROUND(VLOOKUP($A649, DRG_Tab, 14, FALSE), 1)</f>
        <v>3.8</v>
      </c>
      <c r="D649" s="91">
        <f t="shared" ref="D649:D712" si="52">VLOOKUP($A649, DRG_Tab, 22, FALSE)</f>
        <v>3.6267999999999998</v>
      </c>
      <c r="E649" s="92" t="str">
        <f t="shared" ref="E649:E712" si="53">VLOOKUP(A649, DRG_Tab, 18, FALSE)</f>
        <v>M</v>
      </c>
      <c r="F649" s="114">
        <f t="shared" ref="F649:F712" si="54">VLOOKUP($A649, DRG_Tab, 9, FALSE)</f>
        <v>2</v>
      </c>
    </row>
    <row r="650" spans="1:6" x14ac:dyDescent="0.25">
      <c r="A650" s="169" t="s">
        <v>1729</v>
      </c>
      <c r="B650" s="89" t="str">
        <f t="shared" si="50"/>
        <v>OTHER ANTEPARTUM DIAGNOSES W O.R. PROCEDURE W CC</v>
      </c>
      <c r="C650" s="90">
        <f t="shared" si="51"/>
        <v>2.8</v>
      </c>
      <c r="D650" s="91">
        <f t="shared" si="52"/>
        <v>1.9460999999999999</v>
      </c>
      <c r="E650" s="92" t="str">
        <f t="shared" si="53"/>
        <v>M</v>
      </c>
      <c r="F650" s="114">
        <f t="shared" si="54"/>
        <v>2</v>
      </c>
    </row>
    <row r="651" spans="1:6" x14ac:dyDescent="0.25">
      <c r="A651" s="169" t="s">
        <v>1730</v>
      </c>
      <c r="B651" s="89" t="str">
        <f t="shared" si="50"/>
        <v>OTHER ANTEPARTUM DIAGNOSES W O.R. PROCEDURE W/O CC/MCC</v>
      </c>
      <c r="C651" s="90">
        <f t="shared" si="51"/>
        <v>1.6</v>
      </c>
      <c r="D651" s="91">
        <f t="shared" si="52"/>
        <v>1.202</v>
      </c>
      <c r="E651" s="92" t="str">
        <f t="shared" si="53"/>
        <v>M</v>
      </c>
      <c r="F651" s="114">
        <f t="shared" si="54"/>
        <v>4</v>
      </c>
    </row>
    <row r="652" spans="1:6" x14ac:dyDescent="0.25">
      <c r="A652" s="169" t="s">
        <v>658</v>
      </c>
      <c r="B652" s="89" t="str">
        <f t="shared" si="50"/>
        <v>LYMPHOMA &amp; LEUKEMIA W MAJOR O.R. PROCEDURE W MCC</v>
      </c>
      <c r="C652" s="90">
        <f t="shared" si="51"/>
        <v>10.9</v>
      </c>
      <c r="D652" s="91">
        <f t="shared" si="52"/>
        <v>7.7984</v>
      </c>
      <c r="E652" s="92" t="str">
        <f t="shared" si="53"/>
        <v>M</v>
      </c>
      <c r="F652" s="114">
        <f t="shared" si="54"/>
        <v>1</v>
      </c>
    </row>
    <row r="653" spans="1:6" x14ac:dyDescent="0.25">
      <c r="A653" s="170" t="s">
        <v>659</v>
      </c>
      <c r="B653" s="93" t="str">
        <f t="shared" si="50"/>
        <v>LYMPHOMA &amp; LEUKEMIA W MAJOR O.R. PROCEDURE W CC</v>
      </c>
      <c r="C653" s="94">
        <f t="shared" si="51"/>
        <v>4.3</v>
      </c>
      <c r="D653" s="95">
        <f t="shared" si="52"/>
        <v>3.3264</v>
      </c>
      <c r="E653" s="96" t="str">
        <f t="shared" si="53"/>
        <v>M</v>
      </c>
      <c r="F653" s="115">
        <f t="shared" si="54"/>
        <v>9</v>
      </c>
    </row>
    <row r="654" spans="1:6" x14ac:dyDescent="0.25">
      <c r="A654" s="169" t="s">
        <v>660</v>
      </c>
      <c r="B654" s="89" t="str">
        <f t="shared" si="50"/>
        <v>LYMPHOMA &amp; LEUKEMIA W MAJOR O.R. PROCEDURE W/O CC/MCC</v>
      </c>
      <c r="C654" s="90">
        <f t="shared" si="51"/>
        <v>1.9</v>
      </c>
      <c r="D654" s="91">
        <f t="shared" si="52"/>
        <v>1.7331000000000001</v>
      </c>
      <c r="E654" s="92" t="str">
        <f t="shared" si="53"/>
        <v>M</v>
      </c>
      <c r="F654" s="114">
        <f t="shared" si="54"/>
        <v>4</v>
      </c>
    </row>
    <row r="655" spans="1:6" x14ac:dyDescent="0.25">
      <c r="A655" s="169" t="s">
        <v>661</v>
      </c>
      <c r="B655" s="89" t="str">
        <f t="shared" si="50"/>
        <v>LYMPHOMA &amp; NON-ACUTE LEUKEMIA W OTHER PROC W MCC</v>
      </c>
      <c r="C655" s="90">
        <f t="shared" si="51"/>
        <v>10.4</v>
      </c>
      <c r="D655" s="91">
        <f t="shared" si="52"/>
        <v>3.7725</v>
      </c>
      <c r="E655" s="92" t="str">
        <f t="shared" si="53"/>
        <v>M</v>
      </c>
      <c r="F655" s="114">
        <f t="shared" si="54"/>
        <v>5</v>
      </c>
    </row>
    <row r="656" spans="1:6" x14ac:dyDescent="0.25">
      <c r="A656" s="169" t="s">
        <v>662</v>
      </c>
      <c r="B656" s="89" t="str">
        <f t="shared" si="50"/>
        <v>LYMPHOMA &amp; NON-ACUTE LEUKEMIA W OTHER PROC W CC</v>
      </c>
      <c r="C656" s="90">
        <f t="shared" si="51"/>
        <v>5.8</v>
      </c>
      <c r="D656" s="91">
        <f t="shared" si="52"/>
        <v>3.2170000000000001</v>
      </c>
      <c r="E656" s="92" t="str">
        <f t="shared" si="53"/>
        <v>A</v>
      </c>
      <c r="F656" s="114">
        <f t="shared" si="54"/>
        <v>17</v>
      </c>
    </row>
    <row r="657" spans="1:6" x14ac:dyDescent="0.25">
      <c r="A657" s="169" t="s">
        <v>663</v>
      </c>
      <c r="B657" s="89" t="str">
        <f t="shared" si="50"/>
        <v>LYMPHOMA &amp; NON-ACUTE LEUKEMIA W OTHER PROC W/O CC/MCC</v>
      </c>
      <c r="C657" s="90">
        <f t="shared" si="51"/>
        <v>2.2999999999999998</v>
      </c>
      <c r="D657" s="91">
        <f t="shared" si="52"/>
        <v>2.0057</v>
      </c>
      <c r="E657" s="92" t="str">
        <f t="shared" si="53"/>
        <v>A</v>
      </c>
      <c r="F657" s="114">
        <f t="shared" si="54"/>
        <v>10</v>
      </c>
    </row>
    <row r="658" spans="1:6" x14ac:dyDescent="0.25">
      <c r="A658" s="170" t="s">
        <v>664</v>
      </c>
      <c r="B658" s="93" t="str">
        <f t="shared" si="50"/>
        <v>MYELOPROLIF DISORD OR POORLY DIFF NEOPL W MAJ O.R. PROC W MCC</v>
      </c>
      <c r="C658" s="94">
        <f t="shared" si="51"/>
        <v>9.9</v>
      </c>
      <c r="D658" s="95">
        <f t="shared" si="52"/>
        <v>7.0881999999999996</v>
      </c>
      <c r="E658" s="96" t="str">
        <f t="shared" si="53"/>
        <v>M</v>
      </c>
      <c r="F658" s="115">
        <f t="shared" si="54"/>
        <v>5</v>
      </c>
    </row>
    <row r="659" spans="1:6" x14ac:dyDescent="0.25">
      <c r="A659" s="169" t="s">
        <v>665</v>
      </c>
      <c r="B659" s="89" t="str">
        <f t="shared" si="50"/>
        <v>MYELOPROLIF DISORD OR POORLY DIFF NEOPL W MAJ O.R. PROC W CC</v>
      </c>
      <c r="C659" s="90">
        <f t="shared" si="51"/>
        <v>4.7</v>
      </c>
      <c r="D659" s="91">
        <f t="shared" si="52"/>
        <v>3.2256999999999998</v>
      </c>
      <c r="E659" s="92" t="str">
        <f t="shared" si="53"/>
        <v>M</v>
      </c>
      <c r="F659" s="114">
        <f t="shared" si="54"/>
        <v>7</v>
      </c>
    </row>
    <row r="660" spans="1:6" x14ac:dyDescent="0.25">
      <c r="A660" s="169" t="s">
        <v>666</v>
      </c>
      <c r="B660" s="89" t="str">
        <f t="shared" si="50"/>
        <v>MYELOPROLIF DISORD OR POORLY DIFF NEOPL W MAJ O.R. PROC W/O CC/MCC</v>
      </c>
      <c r="C660" s="90">
        <f t="shared" si="51"/>
        <v>3</v>
      </c>
      <c r="D660" s="91">
        <f t="shared" si="52"/>
        <v>2.3428</v>
      </c>
      <c r="E660" s="92" t="str">
        <f t="shared" si="53"/>
        <v>M</v>
      </c>
      <c r="F660" s="114">
        <f t="shared" si="54"/>
        <v>3</v>
      </c>
    </row>
    <row r="661" spans="1:6" x14ac:dyDescent="0.25">
      <c r="A661" s="169" t="s">
        <v>667</v>
      </c>
      <c r="B661" s="89" t="str">
        <f t="shared" si="50"/>
        <v>MYELOPROLIFERATIVE DISORDERS OR POORLY DIFFERENTIATED NEOPLASMS W OTHER PROCEDURE W CC/MCC</v>
      </c>
      <c r="C661" s="90">
        <f t="shared" si="51"/>
        <v>9.1999999999999993</v>
      </c>
      <c r="D661" s="91">
        <f t="shared" si="52"/>
        <v>3.7416999999999998</v>
      </c>
      <c r="E661" s="92" t="str">
        <f t="shared" si="53"/>
        <v>A</v>
      </c>
      <c r="F661" s="114">
        <f t="shared" si="54"/>
        <v>12</v>
      </c>
    </row>
    <row r="662" spans="1:6" x14ac:dyDescent="0.25">
      <c r="A662" s="169" t="s">
        <v>668</v>
      </c>
      <c r="B662" s="89" t="str">
        <f t="shared" si="50"/>
        <v>MYELOPROLIFERATIVE DISORDERS OR POORLY DIFFERENTIATED NEOPLASMS W OTHER PROCEDURE W/O CC/MCC</v>
      </c>
      <c r="C662" s="90">
        <f t="shared" si="51"/>
        <v>2.6</v>
      </c>
      <c r="D662" s="91">
        <f t="shared" si="52"/>
        <v>2.0325000000000002</v>
      </c>
      <c r="E662" s="92" t="str">
        <f t="shared" si="53"/>
        <v>M</v>
      </c>
      <c r="F662" s="114">
        <f t="shared" si="54"/>
        <v>3</v>
      </c>
    </row>
    <row r="663" spans="1:6" x14ac:dyDescent="0.25">
      <c r="A663" s="170" t="s">
        <v>1731</v>
      </c>
      <c r="B663" s="93" t="str">
        <f t="shared" si="50"/>
        <v>OTHER ANTEPARTUM DIAGNOSES W/O O.R. PROCEDURE W MCC</v>
      </c>
      <c r="C663" s="94">
        <f t="shared" si="51"/>
        <v>4.9000000000000004</v>
      </c>
      <c r="D663" s="95">
        <f t="shared" si="52"/>
        <v>1.5575000000000001</v>
      </c>
      <c r="E663" s="96" t="str">
        <f t="shared" si="53"/>
        <v>A</v>
      </c>
      <c r="F663" s="115">
        <f t="shared" si="54"/>
        <v>59</v>
      </c>
    </row>
    <row r="664" spans="1:6" x14ac:dyDescent="0.25">
      <c r="A664" s="169" t="s">
        <v>1732</v>
      </c>
      <c r="B664" s="89" t="str">
        <f t="shared" si="50"/>
        <v>OTHER ANTEPARTUM DIAGNOSES W/O O.R. PROCEDURE W CC</v>
      </c>
      <c r="C664" s="90">
        <f t="shared" si="51"/>
        <v>2.2000000000000002</v>
      </c>
      <c r="D664" s="91">
        <f t="shared" si="52"/>
        <v>0.56369999999999998</v>
      </c>
      <c r="E664" s="92" t="str">
        <f t="shared" si="53"/>
        <v>A</v>
      </c>
      <c r="F664" s="114">
        <f t="shared" si="54"/>
        <v>296</v>
      </c>
    </row>
    <row r="665" spans="1:6" x14ac:dyDescent="0.25">
      <c r="A665" s="169" t="s">
        <v>1733</v>
      </c>
      <c r="B665" s="89" t="str">
        <f t="shared" si="50"/>
        <v>OTHER ANTEPARTUM DIAGNOSES W/O O.R. PROCEDURE W/O CC/MCC</v>
      </c>
      <c r="C665" s="90">
        <f t="shared" si="51"/>
        <v>1.8</v>
      </c>
      <c r="D665" s="91">
        <f t="shared" si="52"/>
        <v>0.41610000000000003</v>
      </c>
      <c r="E665" s="92" t="str">
        <f t="shared" si="53"/>
        <v>A</v>
      </c>
      <c r="F665" s="114">
        <f t="shared" si="54"/>
        <v>231</v>
      </c>
    </row>
    <row r="666" spans="1:6" x14ac:dyDescent="0.25">
      <c r="A666" s="169" t="s">
        <v>669</v>
      </c>
      <c r="B666" s="89" t="str">
        <f t="shared" si="50"/>
        <v>ACUTE LEUKEMIA W/O MAJOR O.R. PROCEDURE W MCC</v>
      </c>
      <c r="C666" s="90">
        <f t="shared" si="51"/>
        <v>13.3</v>
      </c>
      <c r="D666" s="91">
        <f t="shared" si="52"/>
        <v>8.5917999999999992</v>
      </c>
      <c r="E666" s="92" t="str">
        <f t="shared" si="53"/>
        <v>AO</v>
      </c>
      <c r="F666" s="114">
        <f t="shared" si="54"/>
        <v>17</v>
      </c>
    </row>
    <row r="667" spans="1:6" x14ac:dyDescent="0.25">
      <c r="A667" s="169" t="s">
        <v>670</v>
      </c>
      <c r="B667" s="89" t="str">
        <f t="shared" si="50"/>
        <v>ACUTE LEUKEMIA W/O MAJOR O.R. PROCEDURE W CC</v>
      </c>
      <c r="C667" s="90">
        <f t="shared" si="51"/>
        <v>13.1</v>
      </c>
      <c r="D667" s="91">
        <f t="shared" si="52"/>
        <v>4.9633000000000003</v>
      </c>
      <c r="E667" s="92" t="str">
        <f t="shared" si="53"/>
        <v>AO</v>
      </c>
      <c r="F667" s="114">
        <f t="shared" si="54"/>
        <v>13</v>
      </c>
    </row>
    <row r="668" spans="1:6" x14ac:dyDescent="0.25">
      <c r="A668" s="170" t="s">
        <v>671</v>
      </c>
      <c r="B668" s="93" t="str">
        <f t="shared" si="50"/>
        <v>ACUTE LEUKEMIA W/O MAJOR O.R. PROCEDURE W/O CC/MCC</v>
      </c>
      <c r="C668" s="94">
        <f t="shared" si="51"/>
        <v>2.2999999999999998</v>
      </c>
      <c r="D668" s="95">
        <f t="shared" si="52"/>
        <v>1.0011000000000001</v>
      </c>
      <c r="E668" s="96" t="str">
        <f t="shared" si="53"/>
        <v>A</v>
      </c>
      <c r="F668" s="115">
        <f t="shared" si="54"/>
        <v>11</v>
      </c>
    </row>
    <row r="669" spans="1:6" x14ac:dyDescent="0.25">
      <c r="A669" s="169" t="s">
        <v>672</v>
      </c>
      <c r="B669" s="89" t="str">
        <f t="shared" si="50"/>
        <v>CHEMO W ACUTE LEUKEMIA AS SDX OR W HIGH DOSE CHEMO AGENT W MCC</v>
      </c>
      <c r="C669" s="90">
        <f t="shared" si="51"/>
        <v>7.4</v>
      </c>
      <c r="D669" s="91">
        <f t="shared" si="52"/>
        <v>2.4133</v>
      </c>
      <c r="E669" s="92" t="str">
        <f t="shared" si="53"/>
        <v>A</v>
      </c>
      <c r="F669" s="114">
        <f t="shared" si="54"/>
        <v>11</v>
      </c>
    </row>
    <row r="670" spans="1:6" x14ac:dyDescent="0.25">
      <c r="A670" s="169" t="s">
        <v>673</v>
      </c>
      <c r="B670" s="89" t="str">
        <f t="shared" si="50"/>
        <v>CHEMO W ACUTE LEUKEMIA AS SDX W CC OR HIGH DOSE CHEMO AGENT</v>
      </c>
      <c r="C670" s="90">
        <f t="shared" si="51"/>
        <v>2.8</v>
      </c>
      <c r="D670" s="91">
        <f t="shared" si="52"/>
        <v>1.0619000000000001</v>
      </c>
      <c r="E670" s="92" t="str">
        <f t="shared" si="53"/>
        <v>AP</v>
      </c>
      <c r="F670" s="114">
        <f t="shared" si="54"/>
        <v>19</v>
      </c>
    </row>
    <row r="671" spans="1:6" x14ac:dyDescent="0.25">
      <c r="A671" s="169" t="s">
        <v>674</v>
      </c>
      <c r="B671" s="89" t="str">
        <f t="shared" si="50"/>
        <v>CHEMO W ACUTE LEUKEMIA AS SDX W/O CC/MCC</v>
      </c>
      <c r="C671" s="90">
        <f t="shared" si="51"/>
        <v>2.7</v>
      </c>
      <c r="D671" s="91">
        <f t="shared" si="52"/>
        <v>0.752</v>
      </c>
      <c r="E671" s="92" t="str">
        <f t="shared" si="53"/>
        <v>AP</v>
      </c>
      <c r="F671" s="114">
        <f t="shared" si="54"/>
        <v>34</v>
      </c>
    </row>
    <row r="672" spans="1:6" x14ac:dyDescent="0.25">
      <c r="A672" s="169" t="s">
        <v>675</v>
      </c>
      <c r="B672" s="89" t="str">
        <f t="shared" si="50"/>
        <v>LYMPHOMA &amp; NON-ACUTE LEUKEMIA W MCC</v>
      </c>
      <c r="C672" s="90">
        <f t="shared" si="51"/>
        <v>5.0999999999999996</v>
      </c>
      <c r="D672" s="91">
        <f t="shared" si="52"/>
        <v>2.8039999999999998</v>
      </c>
      <c r="E672" s="92" t="str">
        <f t="shared" si="53"/>
        <v>A</v>
      </c>
      <c r="F672" s="114">
        <f t="shared" si="54"/>
        <v>22</v>
      </c>
    </row>
    <row r="673" spans="1:6" x14ac:dyDescent="0.25">
      <c r="A673" s="170" t="s">
        <v>676</v>
      </c>
      <c r="B673" s="93" t="str">
        <f t="shared" si="50"/>
        <v>LYMPHOMA &amp; NON-ACUTE LEUKEMIA W CC</v>
      </c>
      <c r="C673" s="94">
        <f t="shared" si="51"/>
        <v>5.2</v>
      </c>
      <c r="D673" s="95">
        <f t="shared" si="52"/>
        <v>2.2385999999999999</v>
      </c>
      <c r="E673" s="96" t="str">
        <f t="shared" si="53"/>
        <v>A</v>
      </c>
      <c r="F673" s="115">
        <f t="shared" si="54"/>
        <v>25</v>
      </c>
    </row>
    <row r="674" spans="1:6" x14ac:dyDescent="0.25">
      <c r="A674" s="169" t="s">
        <v>677</v>
      </c>
      <c r="B674" s="89" t="str">
        <f t="shared" si="50"/>
        <v>LYMPHOMA &amp; NON-ACUTE LEUKEMIA W/O CC/MCC</v>
      </c>
      <c r="C674" s="90">
        <f t="shared" si="51"/>
        <v>3.3</v>
      </c>
      <c r="D674" s="91">
        <f t="shared" si="52"/>
        <v>1.4556</v>
      </c>
      <c r="E674" s="92" t="str">
        <f t="shared" si="53"/>
        <v>A</v>
      </c>
      <c r="F674" s="114">
        <f t="shared" si="54"/>
        <v>15</v>
      </c>
    </row>
    <row r="675" spans="1:6" x14ac:dyDescent="0.25">
      <c r="A675" s="169" t="s">
        <v>678</v>
      </c>
      <c r="B675" s="89" t="str">
        <f t="shared" si="50"/>
        <v>OTHER MYELOPROLIF DIS OR POORLY DIFF NEOPL DIAG W MCC</v>
      </c>
      <c r="C675" s="90">
        <f t="shared" si="51"/>
        <v>4</v>
      </c>
      <c r="D675" s="91">
        <f t="shared" si="52"/>
        <v>1.7463</v>
      </c>
      <c r="E675" s="92" t="str">
        <f t="shared" si="53"/>
        <v>AP</v>
      </c>
      <c r="F675" s="114">
        <f t="shared" si="54"/>
        <v>10</v>
      </c>
    </row>
    <row r="676" spans="1:6" x14ac:dyDescent="0.25">
      <c r="A676" s="169" t="s">
        <v>679</v>
      </c>
      <c r="B676" s="89" t="str">
        <f t="shared" si="50"/>
        <v>OTHER MYELOPROLIF DIS OR POORLY DIFF NEOPL DIAG W CC</v>
      </c>
      <c r="C676" s="90">
        <f t="shared" si="51"/>
        <v>4.3</v>
      </c>
      <c r="D676" s="91">
        <f t="shared" si="52"/>
        <v>1.0644</v>
      </c>
      <c r="E676" s="92" t="str">
        <f t="shared" si="53"/>
        <v>AP</v>
      </c>
      <c r="F676" s="114">
        <f t="shared" si="54"/>
        <v>11</v>
      </c>
    </row>
    <row r="677" spans="1:6" x14ac:dyDescent="0.25">
      <c r="A677" s="169" t="s">
        <v>680</v>
      </c>
      <c r="B677" s="89" t="str">
        <f t="shared" si="50"/>
        <v>OTHER MYELOPROLIF DIS OR POORLY DIFF NEOPL DIAG W/O CC/MCC</v>
      </c>
      <c r="C677" s="90">
        <f t="shared" si="51"/>
        <v>1</v>
      </c>
      <c r="D677" s="91">
        <f t="shared" si="52"/>
        <v>0.47399999999999998</v>
      </c>
      <c r="E677" s="92" t="str">
        <f t="shared" si="53"/>
        <v>A</v>
      </c>
      <c r="F677" s="114">
        <f t="shared" si="54"/>
        <v>4</v>
      </c>
    </row>
    <row r="678" spans="1:6" x14ac:dyDescent="0.25">
      <c r="A678" s="170" t="s">
        <v>681</v>
      </c>
      <c r="B678" s="93" t="str">
        <f t="shared" si="50"/>
        <v>CHEMOTHERAPY W/O ACUTE LEUKEMIA AS SECONDARY DIAGNOSIS W MCC</v>
      </c>
      <c r="C678" s="94">
        <f t="shared" si="51"/>
        <v>4.4000000000000004</v>
      </c>
      <c r="D678" s="95">
        <f t="shared" si="52"/>
        <v>1.3405</v>
      </c>
      <c r="E678" s="96" t="str">
        <f t="shared" si="53"/>
        <v>A</v>
      </c>
      <c r="F678" s="115">
        <f t="shared" si="54"/>
        <v>36</v>
      </c>
    </row>
    <row r="679" spans="1:6" x14ac:dyDescent="0.25">
      <c r="A679" s="169" t="s">
        <v>682</v>
      </c>
      <c r="B679" s="89" t="str">
        <f t="shared" si="50"/>
        <v>CHEMOTHERAPY W/O ACUTE LEUKEMIA AS SECONDARY DIAGNOSIS W CC</v>
      </c>
      <c r="C679" s="90">
        <f t="shared" si="51"/>
        <v>2.9</v>
      </c>
      <c r="D679" s="91">
        <f t="shared" si="52"/>
        <v>0.88260000000000005</v>
      </c>
      <c r="E679" s="92" t="str">
        <f t="shared" si="53"/>
        <v>A</v>
      </c>
      <c r="F679" s="114">
        <f t="shared" si="54"/>
        <v>269</v>
      </c>
    </row>
    <row r="680" spans="1:6" x14ac:dyDescent="0.25">
      <c r="A680" s="169" t="s">
        <v>683</v>
      </c>
      <c r="B680" s="89" t="str">
        <f t="shared" si="50"/>
        <v>CHEMOTHERAPY W/O ACUTE LEUKEMIA AS SECONDARY DIAGNOSIS W/O CC/MCC</v>
      </c>
      <c r="C680" s="90">
        <f t="shared" si="51"/>
        <v>2.8</v>
      </c>
      <c r="D680" s="91">
        <f t="shared" si="52"/>
        <v>0.63900000000000001</v>
      </c>
      <c r="E680" s="92" t="str">
        <f t="shared" si="53"/>
        <v>A</v>
      </c>
      <c r="F680" s="114">
        <f t="shared" si="54"/>
        <v>26</v>
      </c>
    </row>
    <row r="681" spans="1:6" x14ac:dyDescent="0.25">
      <c r="A681" s="169" t="s">
        <v>684</v>
      </c>
      <c r="B681" s="89" t="str">
        <f t="shared" si="50"/>
        <v>RADIOTHERAPY</v>
      </c>
      <c r="C681" s="90">
        <f t="shared" si="51"/>
        <v>5</v>
      </c>
      <c r="D681" s="91">
        <f t="shared" si="52"/>
        <v>2.8224</v>
      </c>
      <c r="E681" s="92" t="str">
        <f t="shared" si="53"/>
        <v>M</v>
      </c>
      <c r="F681" s="114">
        <f t="shared" si="54"/>
        <v>4</v>
      </c>
    </row>
    <row r="682" spans="1:6" x14ac:dyDescent="0.25">
      <c r="A682" s="169" t="s">
        <v>685</v>
      </c>
      <c r="B682" s="89" t="str">
        <f t="shared" si="50"/>
        <v>INFECTIOUS &amp; PARASITIC DISEASES W O.R. PROCEDURE W MCC</v>
      </c>
      <c r="C682" s="90">
        <f t="shared" si="51"/>
        <v>12.3</v>
      </c>
      <c r="D682" s="91">
        <f t="shared" si="52"/>
        <v>5.7727000000000004</v>
      </c>
      <c r="E682" s="92" t="str">
        <f t="shared" si="53"/>
        <v>A</v>
      </c>
      <c r="F682" s="114">
        <f t="shared" si="54"/>
        <v>572</v>
      </c>
    </row>
    <row r="683" spans="1:6" x14ac:dyDescent="0.25">
      <c r="A683" s="170" t="s">
        <v>686</v>
      </c>
      <c r="B683" s="93" t="str">
        <f t="shared" si="50"/>
        <v>INFECTIOUS &amp; PARASITIC DISEASES W O.R. PROCEDURE W CC</v>
      </c>
      <c r="C683" s="94">
        <f t="shared" si="51"/>
        <v>5.6</v>
      </c>
      <c r="D683" s="95">
        <f t="shared" si="52"/>
        <v>2.302</v>
      </c>
      <c r="E683" s="96" t="str">
        <f t="shared" si="53"/>
        <v>AO</v>
      </c>
      <c r="F683" s="115">
        <f t="shared" si="54"/>
        <v>304</v>
      </c>
    </row>
    <row r="684" spans="1:6" x14ac:dyDescent="0.25">
      <c r="A684" s="169" t="s">
        <v>687</v>
      </c>
      <c r="B684" s="89" t="str">
        <f t="shared" si="50"/>
        <v>INFECTIOUS &amp; PARASITIC DISEASES W O.R. PROCEDURE W/O CC/MCC</v>
      </c>
      <c r="C684" s="90">
        <f t="shared" si="51"/>
        <v>3.6</v>
      </c>
      <c r="D684" s="91">
        <f t="shared" si="52"/>
        <v>1.6605000000000001</v>
      </c>
      <c r="E684" s="92" t="str">
        <f t="shared" si="53"/>
        <v>MO</v>
      </c>
      <c r="F684" s="114">
        <f t="shared" si="54"/>
        <v>5</v>
      </c>
    </row>
    <row r="685" spans="1:6" x14ac:dyDescent="0.25">
      <c r="A685" s="169" t="s">
        <v>688</v>
      </c>
      <c r="B685" s="89" t="str">
        <f t="shared" si="50"/>
        <v>POSTOPERATIVE OR POST-TRAUMATIC INFECTIONS W O.R. PROC W MCC</v>
      </c>
      <c r="C685" s="90">
        <f t="shared" si="51"/>
        <v>7.4</v>
      </c>
      <c r="D685" s="91">
        <f t="shared" si="52"/>
        <v>3.7187999999999999</v>
      </c>
      <c r="E685" s="92" t="str">
        <f t="shared" si="53"/>
        <v>A</v>
      </c>
      <c r="F685" s="114">
        <f t="shared" si="54"/>
        <v>56</v>
      </c>
    </row>
    <row r="686" spans="1:6" x14ac:dyDescent="0.25">
      <c r="A686" s="169" t="s">
        <v>689</v>
      </c>
      <c r="B686" s="89" t="str">
        <f t="shared" si="50"/>
        <v>POSTOPERATIVE OR POST-TRAUMATIC INFECTIONS W O.R. PROC W CC</v>
      </c>
      <c r="C686" s="90">
        <f t="shared" si="51"/>
        <v>5.2</v>
      </c>
      <c r="D686" s="91">
        <f t="shared" si="52"/>
        <v>2.0085000000000002</v>
      </c>
      <c r="E686" s="92" t="str">
        <f t="shared" si="53"/>
        <v>A</v>
      </c>
      <c r="F686" s="114">
        <f t="shared" si="54"/>
        <v>108</v>
      </c>
    </row>
    <row r="687" spans="1:6" x14ac:dyDescent="0.25">
      <c r="A687" s="169" t="s">
        <v>690</v>
      </c>
      <c r="B687" s="89" t="str">
        <f t="shared" si="50"/>
        <v>POSTOPERATIVE OR POST-TRAUMATIC INFECTIONS W O.R. PROC W/O CC/MCC</v>
      </c>
      <c r="C687" s="90">
        <f t="shared" si="51"/>
        <v>4.4000000000000004</v>
      </c>
      <c r="D687" s="91">
        <f t="shared" si="52"/>
        <v>1.5766</v>
      </c>
      <c r="E687" s="92" t="str">
        <f t="shared" si="53"/>
        <v>A</v>
      </c>
      <c r="F687" s="114">
        <f t="shared" si="54"/>
        <v>21</v>
      </c>
    </row>
    <row r="688" spans="1:6" x14ac:dyDescent="0.25">
      <c r="A688" s="170" t="s">
        <v>691</v>
      </c>
      <c r="B688" s="93" t="str">
        <f t="shared" si="50"/>
        <v>POSTOPERATIVE &amp; POST-TRAUMATIC INFECTIONS W MCC</v>
      </c>
      <c r="C688" s="94">
        <f t="shared" si="51"/>
        <v>4.5999999999999996</v>
      </c>
      <c r="D688" s="95">
        <f t="shared" si="52"/>
        <v>1.647</v>
      </c>
      <c r="E688" s="96" t="str">
        <f t="shared" si="53"/>
        <v>A</v>
      </c>
      <c r="F688" s="115">
        <f t="shared" si="54"/>
        <v>77</v>
      </c>
    </row>
    <row r="689" spans="1:6" x14ac:dyDescent="0.25">
      <c r="A689" s="169" t="s">
        <v>692</v>
      </c>
      <c r="B689" s="89" t="str">
        <f t="shared" si="50"/>
        <v>POSTOPERATIVE &amp; POST-TRAUMATIC INFECTIONS W/O MCC</v>
      </c>
      <c r="C689" s="90">
        <f t="shared" si="51"/>
        <v>3.5</v>
      </c>
      <c r="D689" s="91">
        <f t="shared" si="52"/>
        <v>0.98080000000000001</v>
      </c>
      <c r="E689" s="92" t="str">
        <f t="shared" si="53"/>
        <v>A</v>
      </c>
      <c r="F689" s="114">
        <f t="shared" si="54"/>
        <v>136</v>
      </c>
    </row>
    <row r="690" spans="1:6" x14ac:dyDescent="0.25">
      <c r="A690" s="169" t="s">
        <v>693</v>
      </c>
      <c r="B690" s="89" t="str">
        <f t="shared" si="50"/>
        <v>FEVER AND INFLAMMATORY CONDITIONS</v>
      </c>
      <c r="C690" s="90">
        <f t="shared" si="51"/>
        <v>2.4</v>
      </c>
      <c r="D690" s="91">
        <f t="shared" si="52"/>
        <v>0.87709999999999999</v>
      </c>
      <c r="E690" s="92" t="str">
        <f t="shared" si="53"/>
        <v>A</v>
      </c>
      <c r="F690" s="114">
        <f t="shared" si="54"/>
        <v>105</v>
      </c>
    </row>
    <row r="691" spans="1:6" x14ac:dyDescent="0.25">
      <c r="A691" s="169" t="s">
        <v>694</v>
      </c>
      <c r="B691" s="89" t="str">
        <f t="shared" si="50"/>
        <v>VIRAL ILLNESS W MCC</v>
      </c>
      <c r="C691" s="90">
        <f t="shared" si="51"/>
        <v>2.9</v>
      </c>
      <c r="D691" s="91">
        <f t="shared" si="52"/>
        <v>0.9637</v>
      </c>
      <c r="E691" s="92" t="str">
        <f t="shared" si="53"/>
        <v>A</v>
      </c>
      <c r="F691" s="114">
        <f t="shared" si="54"/>
        <v>24</v>
      </c>
    </row>
    <row r="692" spans="1:6" x14ac:dyDescent="0.25">
      <c r="A692" s="169" t="s">
        <v>695</v>
      </c>
      <c r="B692" s="89" t="str">
        <f t="shared" si="50"/>
        <v>VIRAL ILLNESS W/O MCC</v>
      </c>
      <c r="C692" s="90">
        <f t="shared" si="51"/>
        <v>2.2999999999999998</v>
      </c>
      <c r="D692" s="91">
        <f t="shared" si="52"/>
        <v>0.61980000000000002</v>
      </c>
      <c r="E692" s="92" t="str">
        <f t="shared" si="53"/>
        <v>A</v>
      </c>
      <c r="F692" s="114">
        <f t="shared" si="54"/>
        <v>123</v>
      </c>
    </row>
    <row r="693" spans="1:6" x14ac:dyDescent="0.25">
      <c r="A693" s="170" t="s">
        <v>696</v>
      </c>
      <c r="B693" s="93" t="str">
        <f t="shared" si="50"/>
        <v>OTHER INFECTIOUS &amp; PARASITIC DISEASES DIAGNOSES W MCC</v>
      </c>
      <c r="C693" s="94">
        <f t="shared" si="51"/>
        <v>5.6</v>
      </c>
      <c r="D693" s="95">
        <f t="shared" si="52"/>
        <v>2.4222000000000001</v>
      </c>
      <c r="E693" s="96" t="str">
        <f t="shared" si="53"/>
        <v>M</v>
      </c>
      <c r="F693" s="115">
        <f t="shared" si="54"/>
        <v>9</v>
      </c>
    </row>
    <row r="694" spans="1:6" x14ac:dyDescent="0.25">
      <c r="A694" s="169" t="s">
        <v>697</v>
      </c>
      <c r="B694" s="89" t="str">
        <f t="shared" si="50"/>
        <v>OTHER INFECTIOUS &amp; PARASITIC DISEASES DIAGNOSES W CC</v>
      </c>
      <c r="C694" s="90">
        <f t="shared" si="51"/>
        <v>3.1</v>
      </c>
      <c r="D694" s="91">
        <f t="shared" si="52"/>
        <v>0.99439999999999995</v>
      </c>
      <c r="E694" s="92" t="str">
        <f t="shared" si="53"/>
        <v>A</v>
      </c>
      <c r="F694" s="114">
        <f t="shared" si="54"/>
        <v>23</v>
      </c>
    </row>
    <row r="695" spans="1:6" x14ac:dyDescent="0.25">
      <c r="A695" s="169" t="s">
        <v>698</v>
      </c>
      <c r="B695" s="89" t="str">
        <f t="shared" si="50"/>
        <v>OTHER INFECTIOUS &amp; PARASITIC DISEASES DIAGNOSES W/O CC/MCC</v>
      </c>
      <c r="C695" s="90">
        <f t="shared" si="51"/>
        <v>3.1</v>
      </c>
      <c r="D695" s="91">
        <f t="shared" si="52"/>
        <v>0.90600000000000003</v>
      </c>
      <c r="E695" s="92" t="str">
        <f t="shared" si="53"/>
        <v>A</v>
      </c>
      <c r="F695" s="114">
        <f t="shared" si="54"/>
        <v>12</v>
      </c>
    </row>
    <row r="696" spans="1:6" x14ac:dyDescent="0.25">
      <c r="A696" s="169" t="s">
        <v>699</v>
      </c>
      <c r="B696" s="89" t="str">
        <f t="shared" si="50"/>
        <v>SEPTICEMIA OR SEVERE SEPSIS W MV &gt;96 HOURS OR PERIPHERAL EXTRACORPOREAL MEMBRANE OXYGENATION (ECMO)</v>
      </c>
      <c r="C696" s="90">
        <f t="shared" si="51"/>
        <v>14.4</v>
      </c>
      <c r="D696" s="91">
        <f t="shared" si="52"/>
        <v>7.4795999999999996</v>
      </c>
      <c r="E696" s="92" t="str">
        <f t="shared" si="53"/>
        <v>A</v>
      </c>
      <c r="F696" s="114">
        <f t="shared" si="54"/>
        <v>214</v>
      </c>
    </row>
    <row r="697" spans="1:6" x14ac:dyDescent="0.25">
      <c r="A697" s="169" t="s">
        <v>700</v>
      </c>
      <c r="B697" s="89" t="str">
        <f t="shared" si="50"/>
        <v>SEPTICEMIA OR SEVERE SEPSIS W/O MV &gt;96 HOURS W MCC</v>
      </c>
      <c r="C697" s="90">
        <f t="shared" si="51"/>
        <v>4.8</v>
      </c>
      <c r="D697" s="91">
        <f t="shared" si="52"/>
        <v>2.0369999999999999</v>
      </c>
      <c r="E697" s="92" t="str">
        <f t="shared" si="53"/>
        <v>A</v>
      </c>
      <c r="F697" s="114">
        <f t="shared" si="54"/>
        <v>2476</v>
      </c>
    </row>
    <row r="698" spans="1:6" x14ac:dyDescent="0.25">
      <c r="A698" s="170" t="s">
        <v>701</v>
      </c>
      <c r="B698" s="93" t="str">
        <f t="shared" si="50"/>
        <v>SEPTICEMIA OR SEVERE SEPSIS W/O MV &gt;96 HOURS W/O MCC</v>
      </c>
      <c r="C698" s="94">
        <f t="shared" si="51"/>
        <v>3.3</v>
      </c>
      <c r="D698" s="95">
        <f t="shared" si="52"/>
        <v>1.107</v>
      </c>
      <c r="E698" s="96" t="str">
        <f t="shared" si="53"/>
        <v>A</v>
      </c>
      <c r="F698" s="115">
        <f t="shared" si="54"/>
        <v>1338</v>
      </c>
    </row>
    <row r="699" spans="1:6" x14ac:dyDescent="0.25">
      <c r="A699" s="169" t="s">
        <v>702</v>
      </c>
      <c r="B699" s="89" t="str">
        <f t="shared" si="50"/>
        <v>O.R. PROCEDURE W PRINCIPAL DIAGNOSES OF MENTAL ILLNESS</v>
      </c>
      <c r="C699" s="90">
        <f t="shared" si="51"/>
        <v>7.2</v>
      </c>
      <c r="D699" s="91">
        <f t="shared" si="52"/>
        <v>4.7294999999999998</v>
      </c>
      <c r="E699" s="92" t="str">
        <f t="shared" si="53"/>
        <v>M</v>
      </c>
      <c r="F699" s="114">
        <f t="shared" si="54"/>
        <v>9</v>
      </c>
    </row>
    <row r="700" spans="1:6" x14ac:dyDescent="0.25">
      <c r="A700" s="169" t="s">
        <v>703</v>
      </c>
      <c r="B700" s="89" t="str">
        <f t="shared" si="50"/>
        <v>ACUTE ADJUSTMENT REACTION &amp; PSYCHOSOCIAL DYSFUNCTION</v>
      </c>
      <c r="C700" s="90">
        <f t="shared" si="51"/>
        <v>2.7</v>
      </c>
      <c r="D700" s="91">
        <f t="shared" si="52"/>
        <v>0.88260000000000005</v>
      </c>
      <c r="E700" s="92" t="str">
        <f t="shared" si="53"/>
        <v>A</v>
      </c>
      <c r="F700" s="114">
        <f t="shared" si="54"/>
        <v>129</v>
      </c>
    </row>
    <row r="701" spans="1:6" x14ac:dyDescent="0.25">
      <c r="A701" s="169" t="s">
        <v>704</v>
      </c>
      <c r="B701" s="89" t="str">
        <f t="shared" si="50"/>
        <v>DEPRESSIVE NEUROSES</v>
      </c>
      <c r="C701" s="90">
        <f t="shared" si="51"/>
        <v>4.4000000000000004</v>
      </c>
      <c r="D701" s="91">
        <f t="shared" si="52"/>
        <v>0.56140000000000001</v>
      </c>
      <c r="E701" s="92" t="str">
        <f t="shared" si="53"/>
        <v>A</v>
      </c>
      <c r="F701" s="114">
        <f t="shared" si="54"/>
        <v>445</v>
      </c>
    </row>
    <row r="702" spans="1:6" x14ac:dyDescent="0.25">
      <c r="A702" s="169" t="s">
        <v>705</v>
      </c>
      <c r="B702" s="89" t="str">
        <f t="shared" si="50"/>
        <v>NEUROSES EXCEPT DEPRESSIVE</v>
      </c>
      <c r="C702" s="90">
        <f t="shared" si="51"/>
        <v>4.3</v>
      </c>
      <c r="D702" s="91">
        <f t="shared" si="52"/>
        <v>0.59230000000000005</v>
      </c>
      <c r="E702" s="92" t="str">
        <f t="shared" si="53"/>
        <v>A</v>
      </c>
      <c r="F702" s="114">
        <f t="shared" si="54"/>
        <v>71</v>
      </c>
    </row>
    <row r="703" spans="1:6" x14ac:dyDescent="0.25">
      <c r="A703" s="170" t="s">
        <v>706</v>
      </c>
      <c r="B703" s="93" t="str">
        <f t="shared" si="50"/>
        <v>DISORDERS OF PERSONALITY &amp; IMPULSE CONTROL</v>
      </c>
      <c r="C703" s="94">
        <f t="shared" si="51"/>
        <v>4.2</v>
      </c>
      <c r="D703" s="95">
        <f t="shared" si="52"/>
        <v>0.58179999999999998</v>
      </c>
      <c r="E703" s="96" t="str">
        <f t="shared" si="53"/>
        <v>A</v>
      </c>
      <c r="F703" s="115">
        <f t="shared" si="54"/>
        <v>19</v>
      </c>
    </row>
    <row r="704" spans="1:6" x14ac:dyDescent="0.25">
      <c r="A704" s="169" t="s">
        <v>707</v>
      </c>
      <c r="B704" s="89" t="str">
        <f t="shared" si="50"/>
        <v>ORGANIC DISTURBANCES &amp; INTELLECTUAL DISABILITY</v>
      </c>
      <c r="C704" s="90">
        <f t="shared" si="51"/>
        <v>2.5</v>
      </c>
      <c r="D704" s="91">
        <f t="shared" si="52"/>
        <v>0.55230000000000001</v>
      </c>
      <c r="E704" s="92" t="str">
        <f t="shared" si="53"/>
        <v>A</v>
      </c>
      <c r="F704" s="114">
        <f t="shared" si="54"/>
        <v>74</v>
      </c>
    </row>
    <row r="705" spans="1:6" x14ac:dyDescent="0.25">
      <c r="A705" s="169" t="s">
        <v>708</v>
      </c>
      <c r="B705" s="89" t="str">
        <f t="shared" si="50"/>
        <v>PSYCHOSES</v>
      </c>
      <c r="C705" s="90">
        <f t="shared" si="51"/>
        <v>5.8</v>
      </c>
      <c r="D705" s="91">
        <f t="shared" si="52"/>
        <v>0.71760000000000002</v>
      </c>
      <c r="E705" s="92" t="str">
        <f t="shared" si="53"/>
        <v>A</v>
      </c>
      <c r="F705" s="114">
        <f t="shared" si="54"/>
        <v>2602</v>
      </c>
    </row>
    <row r="706" spans="1:6" x14ac:dyDescent="0.25">
      <c r="A706" s="169" t="s">
        <v>709</v>
      </c>
      <c r="B706" s="89" t="str">
        <f t="shared" si="50"/>
        <v>BEHAVIORAL &amp; DEVELOPMENTAL DISORDERS</v>
      </c>
      <c r="C706" s="90">
        <f t="shared" si="51"/>
        <v>4.5999999999999996</v>
      </c>
      <c r="D706" s="91">
        <f t="shared" si="52"/>
        <v>0.50529999999999997</v>
      </c>
      <c r="E706" s="92" t="str">
        <f t="shared" si="53"/>
        <v>A</v>
      </c>
      <c r="F706" s="114">
        <f t="shared" si="54"/>
        <v>60</v>
      </c>
    </row>
    <row r="707" spans="1:6" x14ac:dyDescent="0.25">
      <c r="A707" s="169" t="s">
        <v>711</v>
      </c>
      <c r="B707" s="89" t="str">
        <f t="shared" si="50"/>
        <v>OTHER MENTAL DISORDER DIAGNOSES</v>
      </c>
      <c r="C707" s="90">
        <f t="shared" si="51"/>
        <v>3</v>
      </c>
      <c r="D707" s="91">
        <f t="shared" si="52"/>
        <v>1.5249999999999999</v>
      </c>
      <c r="E707" s="92" t="str">
        <f t="shared" si="53"/>
        <v>M</v>
      </c>
      <c r="F707" s="114">
        <f t="shared" si="54"/>
        <v>4</v>
      </c>
    </row>
    <row r="708" spans="1:6" x14ac:dyDescent="0.25">
      <c r="A708" s="170" t="s">
        <v>712</v>
      </c>
      <c r="B708" s="93" t="str">
        <f t="shared" si="50"/>
        <v>ALCOHOL/DRUG ABUSE OR DEPENDENCE, LEFT AMA</v>
      </c>
      <c r="C708" s="94">
        <f t="shared" si="51"/>
        <v>1.9</v>
      </c>
      <c r="D708" s="95">
        <f t="shared" si="52"/>
        <v>0.47110000000000002</v>
      </c>
      <c r="E708" s="96" t="str">
        <f t="shared" si="53"/>
        <v>A</v>
      </c>
      <c r="F708" s="115">
        <f t="shared" si="54"/>
        <v>250</v>
      </c>
    </row>
    <row r="709" spans="1:6" x14ac:dyDescent="0.25">
      <c r="A709" s="169" t="s">
        <v>713</v>
      </c>
      <c r="B709" s="89" t="str">
        <f t="shared" si="50"/>
        <v>ALCOHOL/DRUG ABUSE OR DEPENDENCE W REHABILITATION THERAPY</v>
      </c>
      <c r="C709" s="90">
        <f t="shared" si="51"/>
        <v>9.6</v>
      </c>
      <c r="D709" s="91">
        <f t="shared" si="52"/>
        <v>2.5754000000000001</v>
      </c>
      <c r="E709" s="92" t="str">
        <f t="shared" si="53"/>
        <v>AP</v>
      </c>
      <c r="F709" s="114">
        <f t="shared" si="54"/>
        <v>19</v>
      </c>
    </row>
    <row r="710" spans="1:6" x14ac:dyDescent="0.25">
      <c r="A710" s="169" t="s">
        <v>714</v>
      </c>
      <c r="B710" s="89" t="str">
        <f t="shared" si="50"/>
        <v>ALCOHOL/DRUG ABUSE OR DEPENDENCE W/O REHABILITATION THERAPY W MCC</v>
      </c>
      <c r="C710" s="90">
        <f t="shared" si="51"/>
        <v>4.5</v>
      </c>
      <c r="D710" s="91">
        <f t="shared" si="52"/>
        <v>1.5620000000000001</v>
      </c>
      <c r="E710" s="92" t="str">
        <f t="shared" si="53"/>
        <v>AP</v>
      </c>
      <c r="F710" s="114">
        <f t="shared" si="54"/>
        <v>138</v>
      </c>
    </row>
    <row r="711" spans="1:6" x14ac:dyDescent="0.25">
      <c r="A711" s="169" t="s">
        <v>715</v>
      </c>
      <c r="B711" s="89" t="str">
        <f t="shared" si="50"/>
        <v>ALCOHOL/DRUG ABUSE OR DEPENDENCE W/O REHABILITATION THERAPY W/O MCC</v>
      </c>
      <c r="C711" s="90">
        <f t="shared" si="51"/>
        <v>4.0999999999999996</v>
      </c>
      <c r="D711" s="91">
        <f t="shared" si="52"/>
        <v>0.70940000000000003</v>
      </c>
      <c r="E711" s="92" t="str">
        <f t="shared" si="53"/>
        <v>A</v>
      </c>
      <c r="F711" s="114">
        <f t="shared" si="54"/>
        <v>1071</v>
      </c>
    </row>
    <row r="712" spans="1:6" x14ac:dyDescent="0.25">
      <c r="A712" s="169" t="s">
        <v>716</v>
      </c>
      <c r="B712" s="89" t="str">
        <f t="shared" si="50"/>
        <v>WOUND DEBRIDEMENTS FOR INJURIES W MCC</v>
      </c>
      <c r="C712" s="90">
        <f t="shared" si="51"/>
        <v>9.1999999999999993</v>
      </c>
      <c r="D712" s="91">
        <f t="shared" si="52"/>
        <v>6.3962000000000003</v>
      </c>
      <c r="E712" s="92" t="str">
        <f t="shared" si="53"/>
        <v>M</v>
      </c>
      <c r="F712" s="114">
        <f t="shared" si="54"/>
        <v>6</v>
      </c>
    </row>
    <row r="713" spans="1:6" x14ac:dyDescent="0.25">
      <c r="A713" s="170" t="s">
        <v>717</v>
      </c>
      <c r="B713" s="93" t="str">
        <f t="shared" ref="B713:B771" si="55">VLOOKUP($A713, DRG_Tab, 2, FALSE)</f>
        <v>WOUND DEBRIDEMENTS FOR INJURIES W CC</v>
      </c>
      <c r="C713" s="94">
        <f t="shared" ref="C713:C771" si="56">ROUND(VLOOKUP($A713, DRG_Tab, 14, FALSE), 1)</f>
        <v>3.3</v>
      </c>
      <c r="D713" s="95">
        <f t="shared" ref="D713:D771" si="57">VLOOKUP($A713, DRG_Tab, 22, FALSE)</f>
        <v>1.6798</v>
      </c>
      <c r="E713" s="96" t="str">
        <f t="shared" ref="E713:E758" si="58">VLOOKUP(A713, DRG_Tab, 18, FALSE)</f>
        <v>A</v>
      </c>
      <c r="F713" s="115">
        <f t="shared" ref="F713:F771" si="59">VLOOKUP($A713, DRG_Tab, 9, FALSE)</f>
        <v>25</v>
      </c>
    </row>
    <row r="714" spans="1:6" x14ac:dyDescent="0.25">
      <c r="A714" s="169" t="s">
        <v>718</v>
      </c>
      <c r="B714" s="89" t="str">
        <f t="shared" si="55"/>
        <v>WOUND DEBRIDEMENTS FOR INJURIES W/O CC/MCC</v>
      </c>
      <c r="C714" s="90">
        <f t="shared" si="56"/>
        <v>3.3</v>
      </c>
      <c r="D714" s="91">
        <f t="shared" si="57"/>
        <v>1.2012</v>
      </c>
      <c r="E714" s="92" t="str">
        <f t="shared" si="58"/>
        <v>A</v>
      </c>
      <c r="F714" s="114">
        <f t="shared" si="59"/>
        <v>10</v>
      </c>
    </row>
    <row r="715" spans="1:6" x14ac:dyDescent="0.25">
      <c r="A715" s="169" t="s">
        <v>719</v>
      </c>
      <c r="B715" s="89" t="str">
        <f t="shared" si="55"/>
        <v>SKIN GRAFTS FOR INJURIES W CC/MCC</v>
      </c>
      <c r="C715" s="90">
        <f t="shared" si="56"/>
        <v>6.7</v>
      </c>
      <c r="D715" s="91">
        <f t="shared" si="57"/>
        <v>4.6214000000000004</v>
      </c>
      <c r="E715" s="92" t="str">
        <f t="shared" si="58"/>
        <v>M</v>
      </c>
      <c r="F715" s="114">
        <f t="shared" si="59"/>
        <v>9</v>
      </c>
    </row>
    <row r="716" spans="1:6" x14ac:dyDescent="0.25">
      <c r="A716" s="169" t="s">
        <v>720</v>
      </c>
      <c r="B716" s="89" t="str">
        <f t="shared" si="55"/>
        <v>SKIN GRAFTS FOR INJURIES W/O CC/MCC</v>
      </c>
      <c r="C716" s="90">
        <f t="shared" si="56"/>
        <v>3.5</v>
      </c>
      <c r="D716" s="91">
        <f t="shared" si="57"/>
        <v>2.5343</v>
      </c>
      <c r="E716" s="92" t="str">
        <f t="shared" si="58"/>
        <v>M</v>
      </c>
      <c r="F716" s="114">
        <f t="shared" si="59"/>
        <v>1</v>
      </c>
    </row>
    <row r="717" spans="1:6" x14ac:dyDescent="0.25">
      <c r="A717" s="169" t="s">
        <v>721</v>
      </c>
      <c r="B717" s="89" t="str">
        <f t="shared" si="55"/>
        <v>HAND PROCEDURES FOR INJURIES</v>
      </c>
      <c r="C717" s="90">
        <f t="shared" si="56"/>
        <v>3.4</v>
      </c>
      <c r="D717" s="91">
        <f t="shared" si="57"/>
        <v>1.9152</v>
      </c>
      <c r="E717" s="92" t="str">
        <f t="shared" si="58"/>
        <v>A</v>
      </c>
      <c r="F717" s="114">
        <f t="shared" si="59"/>
        <v>16</v>
      </c>
    </row>
    <row r="718" spans="1:6" x14ac:dyDescent="0.25">
      <c r="A718" s="170" t="s">
        <v>722</v>
      </c>
      <c r="B718" s="93" t="str">
        <f t="shared" si="55"/>
        <v>OTHER O.R. PROCEDURES FOR INJURIES W MCC</v>
      </c>
      <c r="C718" s="94">
        <f t="shared" si="56"/>
        <v>7</v>
      </c>
      <c r="D718" s="95">
        <f t="shared" si="57"/>
        <v>3.7227000000000001</v>
      </c>
      <c r="E718" s="96" t="str">
        <f t="shared" si="58"/>
        <v>A</v>
      </c>
      <c r="F718" s="115">
        <f t="shared" si="59"/>
        <v>44</v>
      </c>
    </row>
    <row r="719" spans="1:6" x14ac:dyDescent="0.25">
      <c r="A719" s="169" t="s">
        <v>723</v>
      </c>
      <c r="B719" s="89" t="str">
        <f t="shared" si="55"/>
        <v>OTHER O.R. PROCEDURES FOR INJURIES W CC</v>
      </c>
      <c r="C719" s="90">
        <f t="shared" si="56"/>
        <v>3.4</v>
      </c>
      <c r="D719" s="91">
        <f t="shared" si="57"/>
        <v>2.0381</v>
      </c>
      <c r="E719" s="92" t="str">
        <f t="shared" si="58"/>
        <v>A</v>
      </c>
      <c r="F719" s="114">
        <f t="shared" si="59"/>
        <v>87</v>
      </c>
    </row>
    <row r="720" spans="1:6" x14ac:dyDescent="0.25">
      <c r="A720" s="169" t="s">
        <v>724</v>
      </c>
      <c r="B720" s="89" t="str">
        <f t="shared" si="55"/>
        <v>OTHER O.R. PROCEDURES FOR INJURIES W/O CC/MCC</v>
      </c>
      <c r="C720" s="90">
        <f t="shared" si="56"/>
        <v>2.2000000000000002</v>
      </c>
      <c r="D720" s="91">
        <f t="shared" si="57"/>
        <v>1.2573000000000001</v>
      </c>
      <c r="E720" s="92" t="str">
        <f t="shared" si="58"/>
        <v>A</v>
      </c>
      <c r="F720" s="114">
        <f t="shared" si="59"/>
        <v>53</v>
      </c>
    </row>
    <row r="721" spans="1:6" x14ac:dyDescent="0.25">
      <c r="A721" s="169" t="s">
        <v>725</v>
      </c>
      <c r="B721" s="89" t="str">
        <f t="shared" si="55"/>
        <v>TRAUMATIC INJURY W MCC</v>
      </c>
      <c r="C721" s="90">
        <f t="shared" si="56"/>
        <v>3.6</v>
      </c>
      <c r="D721" s="91">
        <f t="shared" si="57"/>
        <v>2.1086</v>
      </c>
      <c r="E721" s="92" t="str">
        <f t="shared" si="58"/>
        <v>M</v>
      </c>
      <c r="F721" s="114">
        <f t="shared" si="59"/>
        <v>3</v>
      </c>
    </row>
    <row r="722" spans="1:6" x14ac:dyDescent="0.25">
      <c r="A722" s="169" t="s">
        <v>726</v>
      </c>
      <c r="B722" s="89" t="str">
        <f t="shared" si="55"/>
        <v>TRAUMATIC INJURY W/O MCC</v>
      </c>
      <c r="C722" s="90">
        <f t="shared" si="56"/>
        <v>1.9</v>
      </c>
      <c r="D722" s="91">
        <f t="shared" si="57"/>
        <v>0.90329999999999999</v>
      </c>
      <c r="E722" s="92" t="str">
        <f t="shared" si="58"/>
        <v>A</v>
      </c>
      <c r="F722" s="114">
        <f t="shared" si="59"/>
        <v>29</v>
      </c>
    </row>
    <row r="723" spans="1:6" x14ac:dyDescent="0.25">
      <c r="A723" s="170" t="s">
        <v>727</v>
      </c>
      <c r="B723" s="93" t="str">
        <f t="shared" si="55"/>
        <v>ALLERGIC REACTIONS W MCC</v>
      </c>
      <c r="C723" s="94">
        <f t="shared" si="56"/>
        <v>4.0999999999999996</v>
      </c>
      <c r="D723" s="95">
        <f t="shared" si="57"/>
        <v>1.5719000000000001</v>
      </c>
      <c r="E723" s="96" t="str">
        <f t="shared" si="58"/>
        <v>A</v>
      </c>
      <c r="F723" s="115">
        <f t="shared" si="59"/>
        <v>10</v>
      </c>
    </row>
    <row r="724" spans="1:6" x14ac:dyDescent="0.25">
      <c r="A724" s="169" t="s">
        <v>728</v>
      </c>
      <c r="B724" s="89" t="str">
        <f t="shared" si="55"/>
        <v>ALLERGIC REACTIONS W/O MCC</v>
      </c>
      <c r="C724" s="90">
        <f t="shared" si="56"/>
        <v>2</v>
      </c>
      <c r="D724" s="91">
        <f t="shared" si="57"/>
        <v>0.73950000000000005</v>
      </c>
      <c r="E724" s="92" t="str">
        <f t="shared" si="58"/>
        <v>A</v>
      </c>
      <c r="F724" s="114">
        <f t="shared" si="59"/>
        <v>30</v>
      </c>
    </row>
    <row r="725" spans="1:6" x14ac:dyDescent="0.25">
      <c r="A725" s="169" t="s">
        <v>729</v>
      </c>
      <c r="B725" s="89" t="str">
        <f t="shared" si="55"/>
        <v>POISONING &amp; TOXIC EFFECTS OF DRUGS W MCC</v>
      </c>
      <c r="C725" s="90">
        <f t="shared" si="56"/>
        <v>2.8</v>
      </c>
      <c r="D725" s="91">
        <f t="shared" si="57"/>
        <v>1.462</v>
      </c>
      <c r="E725" s="92" t="str">
        <f t="shared" si="58"/>
        <v>A</v>
      </c>
      <c r="F725" s="114">
        <f t="shared" si="59"/>
        <v>673</v>
      </c>
    </row>
    <row r="726" spans="1:6" x14ac:dyDescent="0.25">
      <c r="A726" s="169" t="s">
        <v>730</v>
      </c>
      <c r="B726" s="89" t="str">
        <f t="shared" si="55"/>
        <v>POISONING &amp; TOXIC EFFECTS OF DRUGS W/O MCC</v>
      </c>
      <c r="C726" s="90">
        <f t="shared" si="56"/>
        <v>1.9</v>
      </c>
      <c r="D726" s="91">
        <f t="shared" si="57"/>
        <v>0.63539999999999996</v>
      </c>
      <c r="E726" s="92" t="str">
        <f t="shared" si="58"/>
        <v>A</v>
      </c>
      <c r="F726" s="114">
        <f t="shared" si="59"/>
        <v>573</v>
      </c>
    </row>
    <row r="727" spans="1:6" x14ac:dyDescent="0.25">
      <c r="A727" s="169" t="s">
        <v>731</v>
      </c>
      <c r="B727" s="89" t="str">
        <f t="shared" si="55"/>
        <v>COMPLICATIONS OF TREATMENT W MCC</v>
      </c>
      <c r="C727" s="90">
        <f t="shared" si="56"/>
        <v>3.8</v>
      </c>
      <c r="D727" s="91">
        <f t="shared" si="57"/>
        <v>1.4585999999999999</v>
      </c>
      <c r="E727" s="92" t="str">
        <f t="shared" si="58"/>
        <v>A</v>
      </c>
      <c r="F727" s="114">
        <f t="shared" si="59"/>
        <v>30</v>
      </c>
    </row>
    <row r="728" spans="1:6" x14ac:dyDescent="0.25">
      <c r="A728" s="170" t="s">
        <v>732</v>
      </c>
      <c r="B728" s="93" t="str">
        <f t="shared" si="55"/>
        <v>COMPLICATIONS OF TREATMENT W CC</v>
      </c>
      <c r="C728" s="94">
        <f t="shared" si="56"/>
        <v>3</v>
      </c>
      <c r="D728" s="95">
        <f t="shared" si="57"/>
        <v>0.99609999999999999</v>
      </c>
      <c r="E728" s="96" t="str">
        <f t="shared" si="58"/>
        <v>A</v>
      </c>
      <c r="F728" s="115">
        <f t="shared" si="59"/>
        <v>95</v>
      </c>
    </row>
    <row r="729" spans="1:6" x14ac:dyDescent="0.25">
      <c r="A729" s="169" t="s">
        <v>733</v>
      </c>
      <c r="B729" s="89" t="str">
        <f t="shared" si="55"/>
        <v>COMPLICATIONS OF TREATMENT W/O CC/MCC</v>
      </c>
      <c r="C729" s="90">
        <f t="shared" si="56"/>
        <v>2.4</v>
      </c>
      <c r="D729" s="91">
        <f t="shared" si="57"/>
        <v>0.75849999999999995</v>
      </c>
      <c r="E729" s="92" t="str">
        <f t="shared" si="58"/>
        <v>A</v>
      </c>
      <c r="F729" s="114">
        <f t="shared" si="59"/>
        <v>33</v>
      </c>
    </row>
    <row r="730" spans="1:6" x14ac:dyDescent="0.25">
      <c r="A730" s="169" t="s">
        <v>734</v>
      </c>
      <c r="B730" s="89" t="str">
        <f t="shared" si="55"/>
        <v>OTHER INJURY, POISONING &amp; TOXIC EFFECT DIAG W MCC</v>
      </c>
      <c r="C730" s="90">
        <f t="shared" si="56"/>
        <v>2</v>
      </c>
      <c r="D730" s="91">
        <f t="shared" si="57"/>
        <v>1.3744000000000001</v>
      </c>
      <c r="E730" s="92" t="str">
        <f t="shared" si="58"/>
        <v>A</v>
      </c>
      <c r="F730" s="114">
        <f t="shared" si="59"/>
        <v>11</v>
      </c>
    </row>
    <row r="731" spans="1:6" x14ac:dyDescent="0.25">
      <c r="A731" s="169" t="s">
        <v>735</v>
      </c>
      <c r="B731" s="89" t="str">
        <f t="shared" si="55"/>
        <v>OTHER INJURY, POISONING &amp; TOXIC EFFECT DIAG W/O MCC</v>
      </c>
      <c r="C731" s="90">
        <f t="shared" si="56"/>
        <v>1.2</v>
      </c>
      <c r="D731" s="91">
        <f t="shared" si="57"/>
        <v>0.49490000000000001</v>
      </c>
      <c r="E731" s="92" t="str">
        <f t="shared" si="58"/>
        <v>A</v>
      </c>
      <c r="F731" s="114">
        <f t="shared" si="59"/>
        <v>31</v>
      </c>
    </row>
    <row r="732" spans="1:6" x14ac:dyDescent="0.25">
      <c r="A732" s="169" t="s">
        <v>736</v>
      </c>
      <c r="B732" s="89" t="str">
        <f t="shared" si="55"/>
        <v>EXTENSIVE BURNS OR FULL THICKNESS BURNS W MV &gt;96 HRS W SKIN GRAFT</v>
      </c>
      <c r="C732" s="90">
        <f t="shared" si="56"/>
        <v>22.2</v>
      </c>
      <c r="D732" s="91">
        <f t="shared" si="57"/>
        <v>21.758800000000001</v>
      </c>
      <c r="E732" s="92" t="str">
        <f t="shared" si="58"/>
        <v>M</v>
      </c>
      <c r="F732" s="114">
        <f t="shared" si="59"/>
        <v>2</v>
      </c>
    </row>
    <row r="733" spans="1:6" x14ac:dyDescent="0.25">
      <c r="A733" s="170" t="s">
        <v>737</v>
      </c>
      <c r="B733" s="93" t="str">
        <f t="shared" si="55"/>
        <v>FULL THICKNESS BURN W SKIN GRAFT OR INHAL INJ W CC/MCC</v>
      </c>
      <c r="C733" s="94">
        <f t="shared" si="56"/>
        <v>11.1</v>
      </c>
      <c r="D733" s="95">
        <f t="shared" si="57"/>
        <v>7.0256999999999996</v>
      </c>
      <c r="E733" s="96" t="str">
        <f t="shared" si="58"/>
        <v>A</v>
      </c>
      <c r="F733" s="115">
        <f t="shared" si="59"/>
        <v>16</v>
      </c>
    </row>
    <row r="734" spans="1:6" x14ac:dyDescent="0.25">
      <c r="A734" s="169" t="s">
        <v>739</v>
      </c>
      <c r="B734" s="89" t="str">
        <f t="shared" si="55"/>
        <v>FULL THICKNESS BURN W SKIN GRAFT OR INHAL INJ W/O CC/MCC</v>
      </c>
      <c r="C734" s="90">
        <f t="shared" si="56"/>
        <v>5.8</v>
      </c>
      <c r="D734" s="91">
        <f t="shared" si="57"/>
        <v>4.2577999999999996</v>
      </c>
      <c r="E734" s="92" t="str">
        <f t="shared" si="58"/>
        <v>M</v>
      </c>
      <c r="F734" s="114">
        <f t="shared" si="59"/>
        <v>8</v>
      </c>
    </row>
    <row r="735" spans="1:6" x14ac:dyDescent="0.25">
      <c r="A735" s="169" t="s">
        <v>741</v>
      </c>
      <c r="B735" s="89" t="str">
        <f t="shared" si="55"/>
        <v>EXTENSIVE BURNS OR FULL THICKNESS BURNS W MV &gt;96 HRS W/O SKIN GRAFT</v>
      </c>
      <c r="C735" s="90">
        <f t="shared" si="56"/>
        <v>2.6</v>
      </c>
      <c r="D735" s="91">
        <f t="shared" si="57"/>
        <v>1.0273000000000001</v>
      </c>
      <c r="E735" s="92" t="str">
        <f t="shared" si="58"/>
        <v>M</v>
      </c>
      <c r="F735" s="114">
        <f t="shared" si="59"/>
        <v>0</v>
      </c>
    </row>
    <row r="736" spans="1:6" x14ac:dyDescent="0.25">
      <c r="A736" s="169" t="s">
        <v>742</v>
      </c>
      <c r="B736" s="89" t="str">
        <f t="shared" si="55"/>
        <v>FULL THICKNESS BURN W/O SKIN GRAFT OR INHAL INJ</v>
      </c>
      <c r="C736" s="90">
        <f t="shared" si="56"/>
        <v>5.7</v>
      </c>
      <c r="D736" s="91">
        <f t="shared" si="57"/>
        <v>2.9763000000000002</v>
      </c>
      <c r="E736" s="92" t="str">
        <f t="shared" si="58"/>
        <v>A</v>
      </c>
      <c r="F736" s="114">
        <f t="shared" si="59"/>
        <v>19</v>
      </c>
    </row>
    <row r="737" spans="1:6" x14ac:dyDescent="0.25">
      <c r="A737" s="169" t="s">
        <v>744</v>
      </c>
      <c r="B737" s="89" t="str">
        <f t="shared" si="55"/>
        <v>NON-EXTENSIVE BURNS</v>
      </c>
      <c r="C737" s="90">
        <f t="shared" si="56"/>
        <v>3.3</v>
      </c>
      <c r="D737" s="91">
        <f t="shared" si="57"/>
        <v>1.6713</v>
      </c>
      <c r="E737" s="92" t="str">
        <f t="shared" si="58"/>
        <v>A</v>
      </c>
      <c r="F737" s="114">
        <f t="shared" si="59"/>
        <v>43</v>
      </c>
    </row>
    <row r="738" spans="1:6" x14ac:dyDescent="0.25">
      <c r="A738" s="170" t="s">
        <v>745</v>
      </c>
      <c r="B738" s="93" t="str">
        <f t="shared" si="55"/>
        <v>O.R. PROC W DIAGNOSES OF OTHER CONTACT W HEALTH SERVICES W MCC</v>
      </c>
      <c r="C738" s="94">
        <f t="shared" si="56"/>
        <v>6.5</v>
      </c>
      <c r="D738" s="95">
        <f t="shared" si="57"/>
        <v>4.6969000000000003</v>
      </c>
      <c r="E738" s="96" t="str">
        <f t="shared" si="58"/>
        <v>M</v>
      </c>
      <c r="F738" s="115">
        <f t="shared" si="59"/>
        <v>6</v>
      </c>
    </row>
    <row r="739" spans="1:6" x14ac:dyDescent="0.25">
      <c r="A739" s="169" t="s">
        <v>746</v>
      </c>
      <c r="B739" s="89" t="str">
        <f t="shared" si="55"/>
        <v>O.R. PROC W DIAGNOSES OF OTHER CONTACT W HEALTH SERVICES W CC</v>
      </c>
      <c r="C739" s="90">
        <f t="shared" si="56"/>
        <v>3.9</v>
      </c>
      <c r="D739" s="91">
        <f t="shared" si="57"/>
        <v>2.5781999999999998</v>
      </c>
      <c r="E739" s="92" t="str">
        <f t="shared" si="58"/>
        <v>AP</v>
      </c>
      <c r="F739" s="114">
        <f t="shared" si="59"/>
        <v>30</v>
      </c>
    </row>
    <row r="740" spans="1:6" x14ac:dyDescent="0.25">
      <c r="A740" s="169" t="s">
        <v>747</v>
      </c>
      <c r="B740" s="89" t="str">
        <f t="shared" si="55"/>
        <v>O.R. PROC W DIAGNOSES OF OTHER CONTACT W HEALTH SERVICES W/O CC/MCC</v>
      </c>
      <c r="C740" s="90">
        <f t="shared" si="56"/>
        <v>2.8</v>
      </c>
      <c r="D740" s="91">
        <f t="shared" si="57"/>
        <v>1.8813</v>
      </c>
      <c r="E740" s="92" t="str">
        <f t="shared" si="58"/>
        <v>AP</v>
      </c>
      <c r="F740" s="114">
        <f t="shared" si="59"/>
        <v>16</v>
      </c>
    </row>
    <row r="741" spans="1:6" x14ac:dyDescent="0.25">
      <c r="A741" s="169" t="s">
        <v>750</v>
      </c>
      <c r="B741" s="89" t="str">
        <f t="shared" si="55"/>
        <v>SIGNS &amp; SYMPTOMS W MCC</v>
      </c>
      <c r="C741" s="90">
        <f t="shared" si="56"/>
        <v>4.2</v>
      </c>
      <c r="D741" s="91">
        <f t="shared" si="57"/>
        <v>1.6081000000000001</v>
      </c>
      <c r="E741" s="92" t="str">
        <f t="shared" si="58"/>
        <v>A</v>
      </c>
      <c r="F741" s="114">
        <f t="shared" si="59"/>
        <v>51</v>
      </c>
    </row>
    <row r="742" spans="1:6" x14ac:dyDescent="0.25">
      <c r="A742" s="169" t="s">
        <v>751</v>
      </c>
      <c r="B742" s="89" t="str">
        <f t="shared" si="55"/>
        <v>SIGNS &amp; SYMPTOMS W/O MCC</v>
      </c>
      <c r="C742" s="90">
        <f t="shared" si="56"/>
        <v>2.4</v>
      </c>
      <c r="D742" s="91">
        <f t="shared" si="57"/>
        <v>0.83679999999999999</v>
      </c>
      <c r="E742" s="92" t="str">
        <f t="shared" si="58"/>
        <v>A</v>
      </c>
      <c r="F742" s="114">
        <f t="shared" si="59"/>
        <v>236</v>
      </c>
    </row>
    <row r="743" spans="1:6" x14ac:dyDescent="0.25">
      <c r="A743" s="170" t="s">
        <v>752</v>
      </c>
      <c r="B743" s="93" t="str">
        <f t="shared" si="55"/>
        <v>AFTERCARE W CC/MCC</v>
      </c>
      <c r="C743" s="94">
        <f t="shared" si="56"/>
        <v>4</v>
      </c>
      <c r="D743" s="95">
        <f t="shared" si="57"/>
        <v>1.278</v>
      </c>
      <c r="E743" s="96" t="str">
        <f t="shared" si="58"/>
        <v>A</v>
      </c>
      <c r="F743" s="115">
        <f t="shared" si="59"/>
        <v>21</v>
      </c>
    </row>
    <row r="744" spans="1:6" x14ac:dyDescent="0.25">
      <c r="A744" s="169" t="s">
        <v>753</v>
      </c>
      <c r="B744" s="89" t="str">
        <f t="shared" si="55"/>
        <v>AFTERCARE W/O CC/MCC</v>
      </c>
      <c r="C744" s="90">
        <f t="shared" si="56"/>
        <v>3.4</v>
      </c>
      <c r="D744" s="91">
        <f t="shared" si="57"/>
        <v>1.0669999999999999</v>
      </c>
      <c r="E744" s="92" t="str">
        <f t="shared" si="58"/>
        <v>M</v>
      </c>
      <c r="F744" s="114">
        <f t="shared" si="59"/>
        <v>4</v>
      </c>
    </row>
    <row r="745" spans="1:6" x14ac:dyDescent="0.25">
      <c r="A745" s="169" t="s">
        <v>754</v>
      </c>
      <c r="B745" s="89" t="str">
        <f t="shared" si="55"/>
        <v>OTHER FACTORS INFLUENCING HEALTH STATUS</v>
      </c>
      <c r="C745" s="90">
        <f t="shared" si="56"/>
        <v>2.2000000000000002</v>
      </c>
      <c r="D745" s="91">
        <f t="shared" si="57"/>
        <v>0.1643</v>
      </c>
      <c r="E745" s="92" t="str">
        <f t="shared" si="58"/>
        <v>A</v>
      </c>
      <c r="F745" s="114">
        <f t="shared" si="59"/>
        <v>39</v>
      </c>
    </row>
    <row r="746" spans="1:6" x14ac:dyDescent="0.25">
      <c r="A746" s="169" t="s">
        <v>755</v>
      </c>
      <c r="B746" s="89" t="str">
        <f t="shared" si="55"/>
        <v>CRANIOTOMY FOR MULTIPLE SIGNIFICANT TRAUMA</v>
      </c>
      <c r="C746" s="90">
        <f t="shared" si="56"/>
        <v>8.5</v>
      </c>
      <c r="D746" s="91">
        <f t="shared" si="57"/>
        <v>6.6989999999999998</v>
      </c>
      <c r="E746" s="92" t="str">
        <f t="shared" si="58"/>
        <v>A</v>
      </c>
      <c r="F746" s="114">
        <f t="shared" si="59"/>
        <v>15</v>
      </c>
    </row>
    <row r="747" spans="1:6" x14ac:dyDescent="0.25">
      <c r="A747" s="169" t="s">
        <v>756</v>
      </c>
      <c r="B747" s="89" t="str">
        <f t="shared" si="55"/>
        <v>LIMB REATTACHMENT, HIP &amp; FEMUR PROC FOR MULTIPLE SIGNIFICANT TRAUMA</v>
      </c>
      <c r="C747" s="90">
        <f t="shared" si="56"/>
        <v>10.1</v>
      </c>
      <c r="D747" s="91">
        <f t="shared" si="57"/>
        <v>7.8422000000000001</v>
      </c>
      <c r="E747" s="92" t="str">
        <f t="shared" si="58"/>
        <v>A</v>
      </c>
      <c r="F747" s="114">
        <f t="shared" si="59"/>
        <v>54</v>
      </c>
    </row>
    <row r="748" spans="1:6" x14ac:dyDescent="0.25">
      <c r="A748" s="170" t="s">
        <v>757</v>
      </c>
      <c r="B748" s="93" t="str">
        <f t="shared" si="55"/>
        <v>OTHER O.R. PROCEDURES FOR MULTIPLE SIGNIFICANT TRAUMA W MCC</v>
      </c>
      <c r="C748" s="94">
        <f t="shared" si="56"/>
        <v>9.8000000000000007</v>
      </c>
      <c r="D748" s="95">
        <f t="shared" si="57"/>
        <v>6.3640999999999996</v>
      </c>
      <c r="E748" s="96" t="str">
        <f t="shared" si="58"/>
        <v>A</v>
      </c>
      <c r="F748" s="115">
        <f t="shared" si="59"/>
        <v>41</v>
      </c>
    </row>
    <row r="749" spans="1:6" x14ac:dyDescent="0.25">
      <c r="A749" s="169" t="s">
        <v>758</v>
      </c>
      <c r="B749" s="89" t="str">
        <f t="shared" si="55"/>
        <v>OTHER O.R. PROCEDURES FOR MULTIPLE SIGNIFICANT TRAUMA W CC</v>
      </c>
      <c r="C749" s="90">
        <f t="shared" si="56"/>
        <v>6.7</v>
      </c>
      <c r="D749" s="91">
        <f t="shared" si="57"/>
        <v>4.6906999999999996</v>
      </c>
      <c r="E749" s="92" t="str">
        <f t="shared" si="58"/>
        <v>A</v>
      </c>
      <c r="F749" s="114">
        <f t="shared" si="59"/>
        <v>59</v>
      </c>
    </row>
    <row r="750" spans="1:6" x14ac:dyDescent="0.25">
      <c r="A750" s="169" t="s">
        <v>759</v>
      </c>
      <c r="B750" s="89" t="str">
        <f t="shared" si="55"/>
        <v>OTHER O.R. PROCEDURES FOR MULTIPLE SIGNIFICANT TRAUMA W/O CC/MCC</v>
      </c>
      <c r="C750" s="90">
        <f t="shared" si="56"/>
        <v>3.8</v>
      </c>
      <c r="D750" s="91">
        <f t="shared" si="57"/>
        <v>3.5108000000000001</v>
      </c>
      <c r="E750" s="92" t="str">
        <f t="shared" si="58"/>
        <v>M</v>
      </c>
      <c r="F750" s="114">
        <f t="shared" si="59"/>
        <v>5</v>
      </c>
    </row>
    <row r="751" spans="1:6" x14ac:dyDescent="0.25">
      <c r="A751" s="169" t="s">
        <v>760</v>
      </c>
      <c r="B751" s="89" t="str">
        <f t="shared" si="55"/>
        <v>OTHER MULTIPLE SIGNIFICANT TRAUMA W MCC</v>
      </c>
      <c r="C751" s="90">
        <f t="shared" si="56"/>
        <v>8.1999999999999993</v>
      </c>
      <c r="D751" s="91">
        <f t="shared" si="57"/>
        <v>3.7286000000000001</v>
      </c>
      <c r="E751" s="92" t="str">
        <f t="shared" si="58"/>
        <v>A</v>
      </c>
      <c r="F751" s="114">
        <f t="shared" si="59"/>
        <v>19</v>
      </c>
    </row>
    <row r="752" spans="1:6" x14ac:dyDescent="0.25">
      <c r="A752" s="169" t="s">
        <v>761</v>
      </c>
      <c r="B752" s="89" t="str">
        <f t="shared" si="55"/>
        <v>OTHER MULTIPLE SIGNIFICANT TRAUMA W CC</v>
      </c>
      <c r="C752" s="90">
        <f t="shared" si="56"/>
        <v>3.8</v>
      </c>
      <c r="D752" s="91">
        <f t="shared" si="57"/>
        <v>1.6746000000000001</v>
      </c>
      <c r="E752" s="92" t="str">
        <f t="shared" si="58"/>
        <v>A</v>
      </c>
      <c r="F752" s="114">
        <f t="shared" si="59"/>
        <v>43</v>
      </c>
    </row>
    <row r="753" spans="1:6" x14ac:dyDescent="0.25">
      <c r="A753" s="170" t="s">
        <v>762</v>
      </c>
      <c r="B753" s="93" t="str">
        <f t="shared" si="55"/>
        <v>OTHER MULTIPLE SIGNIFICANT TRAUMA W/O CC/MCC</v>
      </c>
      <c r="C753" s="94">
        <f t="shared" si="56"/>
        <v>3</v>
      </c>
      <c r="D753" s="95">
        <f t="shared" si="57"/>
        <v>1.1379999999999999</v>
      </c>
      <c r="E753" s="96" t="str">
        <f t="shared" si="58"/>
        <v>A</v>
      </c>
      <c r="F753" s="115">
        <f t="shared" si="59"/>
        <v>14</v>
      </c>
    </row>
    <row r="754" spans="1:6" x14ac:dyDescent="0.25">
      <c r="A754" s="169" t="s">
        <v>763</v>
      </c>
      <c r="B754" s="89" t="str">
        <f t="shared" si="55"/>
        <v>HIV W EXTENSIVE O.R. PROCEDURE W MCC</v>
      </c>
      <c r="C754" s="90">
        <f t="shared" si="56"/>
        <v>11.7</v>
      </c>
      <c r="D754" s="91">
        <f t="shared" si="57"/>
        <v>8.0204000000000004</v>
      </c>
      <c r="E754" s="92" t="str">
        <f t="shared" si="58"/>
        <v>M</v>
      </c>
      <c r="F754" s="114">
        <f t="shared" si="59"/>
        <v>3</v>
      </c>
    </row>
    <row r="755" spans="1:6" x14ac:dyDescent="0.25">
      <c r="A755" s="169" t="s">
        <v>764</v>
      </c>
      <c r="B755" s="89" t="str">
        <f t="shared" si="55"/>
        <v>HIV W EXTENSIVE O.R. PROCEDURE W/O MCC</v>
      </c>
      <c r="C755" s="90">
        <f t="shared" si="56"/>
        <v>6.5</v>
      </c>
      <c r="D755" s="91">
        <f t="shared" si="57"/>
        <v>3.9935999999999998</v>
      </c>
      <c r="E755" s="92" t="str">
        <f t="shared" si="58"/>
        <v>M</v>
      </c>
      <c r="F755" s="114">
        <f t="shared" si="59"/>
        <v>1</v>
      </c>
    </row>
    <row r="756" spans="1:6" x14ac:dyDescent="0.25">
      <c r="A756" s="169" t="s">
        <v>765</v>
      </c>
      <c r="B756" s="89" t="str">
        <f t="shared" si="55"/>
        <v>HIV W MAJOR RELATED CONDITION W MCC</v>
      </c>
      <c r="C756" s="90">
        <f t="shared" si="56"/>
        <v>8.3000000000000007</v>
      </c>
      <c r="D756" s="91">
        <f t="shared" si="57"/>
        <v>3.3357000000000001</v>
      </c>
      <c r="E756" s="92" t="str">
        <f t="shared" si="58"/>
        <v>A</v>
      </c>
      <c r="F756" s="114">
        <f t="shared" si="59"/>
        <v>18</v>
      </c>
    </row>
    <row r="757" spans="1:6" x14ac:dyDescent="0.25">
      <c r="A757" s="169" t="s">
        <v>766</v>
      </c>
      <c r="B757" s="89" t="str">
        <f t="shared" si="55"/>
        <v>HIV W MAJOR RELATED CONDITION W CC</v>
      </c>
      <c r="C757" s="90">
        <f t="shared" si="56"/>
        <v>3.6</v>
      </c>
      <c r="D757" s="91">
        <f t="shared" si="57"/>
        <v>1.3325</v>
      </c>
      <c r="E757" s="92" t="str">
        <f t="shared" si="58"/>
        <v>AP</v>
      </c>
      <c r="F757" s="114">
        <f t="shared" si="59"/>
        <v>16</v>
      </c>
    </row>
    <row r="758" spans="1:6" x14ac:dyDescent="0.25">
      <c r="A758" s="170" t="s">
        <v>767</v>
      </c>
      <c r="B758" s="93" t="str">
        <f t="shared" si="55"/>
        <v>HIV W MAJOR RELATED CONDITION W/O CC/MCC</v>
      </c>
      <c r="C758" s="94">
        <f t="shared" si="56"/>
        <v>3.1</v>
      </c>
      <c r="D758" s="95">
        <f t="shared" si="57"/>
        <v>0.94369999999999998</v>
      </c>
      <c r="E758" s="96" t="str">
        <f t="shared" si="58"/>
        <v>MP</v>
      </c>
      <c r="F758" s="115">
        <f t="shared" si="59"/>
        <v>3</v>
      </c>
    </row>
    <row r="759" spans="1:6" x14ac:dyDescent="0.25">
      <c r="A759" s="169" t="s">
        <v>768</v>
      </c>
      <c r="B759" s="89" t="str">
        <f t="shared" si="55"/>
        <v>HIV W OR W/O OTHER RELATED CONDITION</v>
      </c>
      <c r="C759" s="90">
        <f t="shared" si="56"/>
        <v>3.4</v>
      </c>
      <c r="D759" s="91">
        <f t="shared" si="57"/>
        <v>1.6629</v>
      </c>
      <c r="E759" s="92" t="str">
        <f t="shared" ref="E759:E763" si="60">VLOOKUP(A759, DRG_Tab, 18, FALSE)</f>
        <v>M</v>
      </c>
      <c r="F759" s="114">
        <f t="shared" si="59"/>
        <v>6</v>
      </c>
    </row>
    <row r="760" spans="1:6" x14ac:dyDescent="0.25">
      <c r="A760" s="169" t="s">
        <v>769</v>
      </c>
      <c r="B760" s="89" t="str">
        <f t="shared" si="55"/>
        <v>EXTENSIVE O.R. PROCEDURE UNRELATED TO PRINCIPAL DIAGNOSIS W MCC</v>
      </c>
      <c r="C760" s="90">
        <f t="shared" si="56"/>
        <v>10.3</v>
      </c>
      <c r="D760" s="91">
        <f t="shared" si="57"/>
        <v>4.8573000000000004</v>
      </c>
      <c r="E760" s="92" t="str">
        <f t="shared" si="60"/>
        <v>A</v>
      </c>
      <c r="F760" s="114">
        <f t="shared" si="59"/>
        <v>120</v>
      </c>
    </row>
    <row r="761" spans="1:6" x14ac:dyDescent="0.25">
      <c r="A761" s="169" t="s">
        <v>770</v>
      </c>
      <c r="B761" s="89" t="str">
        <f t="shared" si="55"/>
        <v>EXTENSIVE O.R. PROCEDURE UNRELATED TO PRINCIPAL DIAGNOSIS W CC</v>
      </c>
      <c r="C761" s="90">
        <f t="shared" si="56"/>
        <v>4.5999999999999996</v>
      </c>
      <c r="D761" s="91">
        <f t="shared" si="57"/>
        <v>2.6095000000000002</v>
      </c>
      <c r="E761" s="92" t="str">
        <f t="shared" si="60"/>
        <v>A</v>
      </c>
      <c r="F761" s="114">
        <f t="shared" si="59"/>
        <v>101</v>
      </c>
    </row>
    <row r="762" spans="1:6" x14ac:dyDescent="0.25">
      <c r="A762" s="169" t="s">
        <v>771</v>
      </c>
      <c r="B762" s="89" t="str">
        <f t="shared" si="55"/>
        <v>EXTENSIVE O.R. PROCEDURE UNRELATED TO PRINCIPAL DIAGNOSIS W/O CC/MCC</v>
      </c>
      <c r="C762" s="90">
        <f t="shared" si="56"/>
        <v>2.2000000000000002</v>
      </c>
      <c r="D762" s="91">
        <f t="shared" si="57"/>
        <v>1.6600999999999999</v>
      </c>
      <c r="E762" s="92" t="str">
        <f t="shared" si="60"/>
        <v>A</v>
      </c>
      <c r="F762" s="114">
        <f t="shared" si="59"/>
        <v>60</v>
      </c>
    </row>
    <row r="763" spans="1:6" x14ac:dyDescent="0.25">
      <c r="A763" s="170" t="s">
        <v>772</v>
      </c>
      <c r="B763" s="93" t="str">
        <f t="shared" si="55"/>
        <v>NON-EXTENSIVE O.R. PROC UNRELATED TO PRINCIPAL DIAGNOSIS W MCC</v>
      </c>
      <c r="C763" s="94">
        <f t="shared" si="56"/>
        <v>7.7</v>
      </c>
      <c r="D763" s="95">
        <f t="shared" si="57"/>
        <v>3.5150999999999999</v>
      </c>
      <c r="E763" s="96" t="str">
        <f t="shared" si="60"/>
        <v>A</v>
      </c>
      <c r="F763" s="115">
        <f t="shared" si="59"/>
        <v>62</v>
      </c>
    </row>
    <row r="764" spans="1:6" x14ac:dyDescent="0.25">
      <c r="A764" s="169" t="s">
        <v>773</v>
      </c>
      <c r="B764" s="89" t="str">
        <f t="shared" si="55"/>
        <v>NON-EXTENSIVE O.R. PROC UNRELATED TO PRINCIPAL DIAGNOSIS W CC</v>
      </c>
      <c r="C764" s="90">
        <f t="shared" si="56"/>
        <v>4.7</v>
      </c>
      <c r="D764" s="91">
        <f t="shared" si="57"/>
        <v>2.2246000000000001</v>
      </c>
      <c r="E764" s="92" t="str">
        <f t="shared" ref="E764:E766" si="61">VLOOKUP(A764, DRG_Tab, 18, FALSE)</f>
        <v>A</v>
      </c>
      <c r="F764" s="114">
        <f t="shared" si="59"/>
        <v>75</v>
      </c>
    </row>
    <row r="765" spans="1:6" x14ac:dyDescent="0.25">
      <c r="A765" s="169" t="s">
        <v>774</v>
      </c>
      <c r="B765" s="89" t="str">
        <f t="shared" si="55"/>
        <v>NON-EXTENSIVE O.R. PROC UNRELATED TO PRINCIPAL DIAGNOSIS W/O CC/MCC</v>
      </c>
      <c r="C765" s="90">
        <f t="shared" si="56"/>
        <v>2.2000000000000002</v>
      </c>
      <c r="D765" s="91">
        <f t="shared" si="57"/>
        <v>1.046</v>
      </c>
      <c r="E765" s="92" t="str">
        <f t="shared" si="61"/>
        <v>A</v>
      </c>
      <c r="F765" s="114">
        <f t="shared" si="59"/>
        <v>30</v>
      </c>
    </row>
    <row r="766" spans="1:6" x14ac:dyDescent="0.25">
      <c r="A766" s="169" t="s">
        <v>777</v>
      </c>
      <c r="B766" s="89" t="str">
        <f t="shared" si="55"/>
        <v>Level III: Neonates, Died or Transferred to Another Acute Care Facility</v>
      </c>
      <c r="C766" s="90">
        <f t="shared" si="56"/>
        <v>9.4</v>
      </c>
      <c r="D766" s="91">
        <f t="shared" si="57"/>
        <v>8.1791999999999998</v>
      </c>
      <c r="E766" s="92" t="str">
        <f t="shared" si="61"/>
        <v>A</v>
      </c>
      <c r="F766" s="114">
        <f t="shared" si="59"/>
        <v>83</v>
      </c>
    </row>
    <row r="767" spans="1:6" x14ac:dyDescent="0.25">
      <c r="A767" s="169" t="s">
        <v>778</v>
      </c>
      <c r="B767" s="89" t="str">
        <f t="shared" si="55"/>
        <v>Level III: Extreme Immaturity or Respiratory Distress Syndrome, Neonate</v>
      </c>
      <c r="C767" s="90">
        <f t="shared" si="56"/>
        <v>17.399999999999999</v>
      </c>
      <c r="D767" s="91">
        <f t="shared" si="57"/>
        <v>4.8445</v>
      </c>
      <c r="E767" s="92" t="str">
        <f t="shared" ref="E767:E771" si="62">VLOOKUP(A767, DRG_Tab, 18, FALSE)</f>
        <v>A</v>
      </c>
      <c r="F767" s="114">
        <f t="shared" si="59"/>
        <v>400</v>
      </c>
    </row>
    <row r="768" spans="1:6" x14ac:dyDescent="0.25">
      <c r="A768" s="170" t="s">
        <v>779</v>
      </c>
      <c r="B768" s="93" t="str">
        <f t="shared" si="55"/>
        <v>Level III: Prematurity W Major Problems</v>
      </c>
      <c r="C768" s="94">
        <f t="shared" si="56"/>
        <v>10.9</v>
      </c>
      <c r="D768" s="95">
        <f t="shared" si="57"/>
        <v>3.2475999999999998</v>
      </c>
      <c r="E768" s="96" t="str">
        <f t="shared" si="62"/>
        <v>A</v>
      </c>
      <c r="F768" s="115">
        <f t="shared" si="59"/>
        <v>348</v>
      </c>
    </row>
    <row r="769" spans="1:6" x14ac:dyDescent="0.25">
      <c r="A769" s="169" t="s">
        <v>780</v>
      </c>
      <c r="B769" s="89" t="str">
        <f t="shared" si="55"/>
        <v>Level III: Prematurity W/O Major Problems</v>
      </c>
      <c r="C769" s="90">
        <f t="shared" si="56"/>
        <v>4.9000000000000004</v>
      </c>
      <c r="D769" s="91">
        <f t="shared" si="57"/>
        <v>1.2040999999999999</v>
      </c>
      <c r="E769" s="92" t="str">
        <f t="shared" si="62"/>
        <v>A</v>
      </c>
      <c r="F769" s="114">
        <f t="shared" si="59"/>
        <v>316</v>
      </c>
    </row>
    <row r="770" spans="1:6" x14ac:dyDescent="0.25">
      <c r="A770" s="169" t="s">
        <v>781</v>
      </c>
      <c r="B770" s="89" t="str">
        <f t="shared" si="55"/>
        <v>Level III: Full Term Neonate W Major Problems</v>
      </c>
      <c r="C770" s="90">
        <f t="shared" si="56"/>
        <v>6.6</v>
      </c>
      <c r="D770" s="91">
        <f t="shared" si="57"/>
        <v>1.8695999999999999</v>
      </c>
      <c r="E770" s="92" t="str">
        <f t="shared" si="62"/>
        <v>A</v>
      </c>
      <c r="F770" s="114">
        <f t="shared" si="59"/>
        <v>652</v>
      </c>
    </row>
    <row r="771" spans="1:6" x14ac:dyDescent="0.25">
      <c r="A771" s="170" t="s">
        <v>782</v>
      </c>
      <c r="B771" s="93" t="str">
        <f t="shared" si="55"/>
        <v>Level III: Neonate W Other Significant Problems</v>
      </c>
      <c r="C771" s="94">
        <f t="shared" si="56"/>
        <v>2.2000000000000002</v>
      </c>
      <c r="D771" s="95">
        <f t="shared" si="57"/>
        <v>0.2462</v>
      </c>
      <c r="E771" s="96" t="str">
        <f t="shared" si="62"/>
        <v>A</v>
      </c>
      <c r="F771" s="115">
        <f t="shared" si="59"/>
        <v>1133</v>
      </c>
    </row>
  </sheetData>
  <sortState ref="A730:F772">
    <sortCondition ref="A730:A772"/>
  </sortState>
  <phoneticPr fontId="0" type="noConversion"/>
  <pageMargins left="0.25" right="0.25" top="0.75" bottom="0.75" header="0.3" footer="0.3"/>
  <pageSetup scale="79" fitToHeight="0" orientation="portrait" horizontalDpi="4294967292" r:id="rId1"/>
  <headerFooter scaleWithDoc="0" alignWithMargins="0">
    <oddHeader>&amp;RExhibit 8D
(page &amp;P of &amp;N)</oddHeader>
    <oddFooter>&amp;LMyers and Stauffer LC&amp;C&amp;F [&amp;A]&amp;R&amp;D</oddFooter>
  </headerFooter>
  <rowBreaks count="11" manualBreakCount="11">
    <brk id="73" max="16383" man="1"/>
    <brk id="138" max="16383" man="1"/>
    <brk id="203" max="16383" man="1"/>
    <brk id="268" max="16383" man="1"/>
    <brk id="333" max="16383" man="1"/>
    <brk id="398" max="16383" man="1"/>
    <brk id="463" max="16383" man="1"/>
    <brk id="528" max="16383" man="1"/>
    <brk id="593" max="16383" man="1"/>
    <brk id="658" max="16383" man="1"/>
    <brk id="72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pageSetUpPr fitToPage="1"/>
  </sheetPr>
  <dimension ref="A1:M757"/>
  <sheetViews>
    <sheetView zoomScaleNormal="100" workbookViewId="0">
      <pane ySplit="7" topLeftCell="A8" activePane="bottomLeft" state="frozen"/>
      <selection pane="bottomLeft" activeCell="A8" sqref="A8"/>
    </sheetView>
  </sheetViews>
  <sheetFormatPr defaultRowHeight="13.2" x14ac:dyDescent="0.25"/>
  <cols>
    <col min="1" max="1" width="5" style="1" customWidth="1"/>
    <col min="2" max="2" width="67.5546875" style="1" bestFit="1" customWidth="1"/>
    <col min="3" max="3" width="7.88671875" style="4" bestFit="1" customWidth="1"/>
    <col min="4" max="4" width="8.6640625" style="4" bestFit="1" customWidth="1"/>
    <col min="5" max="5" width="11.5546875" style="4" customWidth="1"/>
    <col min="6" max="6" width="8.6640625" style="13" customWidth="1"/>
    <col min="7" max="7" width="7.44140625" style="7" bestFit="1" customWidth="1"/>
    <col min="8" max="8" width="1.6640625" style="1" customWidth="1"/>
    <col min="9" max="9" width="7.44140625" style="7" bestFit="1" customWidth="1"/>
    <col min="10" max="10" width="9.44140625" style="1" bestFit="1" customWidth="1"/>
    <col min="11" max="11" width="9.44140625" style="9" bestFit="1" customWidth="1"/>
    <col min="12" max="12" width="9.5546875" style="3" bestFit="1" customWidth="1"/>
    <col min="13" max="13" width="8" style="3" bestFit="1" customWidth="1"/>
  </cols>
  <sheetData>
    <row r="1" spans="1:13" ht="21" x14ac:dyDescent="0.4">
      <c r="A1" s="40" t="s">
        <v>1582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</row>
    <row r="2" spans="1:13" ht="15.6" x14ac:dyDescent="0.3">
      <c r="A2" s="41" t="s">
        <v>1734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</row>
    <row r="3" spans="1:13" x14ac:dyDescent="0.25">
      <c r="A3" s="57" t="s">
        <v>1737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</row>
    <row r="4" spans="1:13" s="30" customFormat="1" x14ac:dyDescent="0.25">
      <c r="A4" s="42" t="s">
        <v>151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</row>
    <row r="5" spans="1:13" x14ac:dyDescent="0.25">
      <c r="A5" s="126" t="s">
        <v>1740</v>
      </c>
      <c r="B5" s="16"/>
      <c r="C5" s="14"/>
      <c r="D5" s="14"/>
      <c r="E5" s="14"/>
      <c r="F5" s="15"/>
      <c r="G5" s="25"/>
      <c r="H5" s="26"/>
      <c r="I5" s="25"/>
      <c r="J5" s="26"/>
      <c r="K5" s="27"/>
      <c r="L5" s="28"/>
      <c r="M5" s="28"/>
    </row>
    <row r="6" spans="1:13" ht="39.6" x14ac:dyDescent="0.25">
      <c r="A6" s="19" t="s">
        <v>75</v>
      </c>
      <c r="B6" s="20" t="s">
        <v>77</v>
      </c>
      <c r="C6" s="21" t="s">
        <v>3</v>
      </c>
      <c r="D6" s="21" t="s">
        <v>150</v>
      </c>
      <c r="E6" s="21" t="s">
        <v>1694</v>
      </c>
      <c r="F6" s="21" t="s">
        <v>66</v>
      </c>
      <c r="G6" s="21" t="s">
        <v>1735</v>
      </c>
      <c r="H6" s="128"/>
      <c r="I6" s="21" t="s">
        <v>1639</v>
      </c>
      <c r="J6" s="21" t="s">
        <v>1640</v>
      </c>
      <c r="K6" s="21" t="s">
        <v>1736</v>
      </c>
      <c r="L6" s="21" t="s">
        <v>813</v>
      </c>
      <c r="M6" s="97" t="s">
        <v>1699</v>
      </c>
    </row>
    <row r="7" spans="1:13" s="81" customFormat="1" x14ac:dyDescent="0.25">
      <c r="A7" s="192" t="s">
        <v>196</v>
      </c>
      <c r="B7" s="193" t="s">
        <v>1636</v>
      </c>
      <c r="C7" s="209" t="s">
        <v>198</v>
      </c>
      <c r="D7" s="209" t="s">
        <v>317</v>
      </c>
      <c r="E7" s="209" t="s">
        <v>1637</v>
      </c>
      <c r="F7" s="210" t="s">
        <v>1638</v>
      </c>
      <c r="G7" s="211" t="s">
        <v>1641</v>
      </c>
      <c r="H7" s="134"/>
      <c r="I7" s="202" t="s">
        <v>1642</v>
      </c>
      <c r="J7" s="203" t="s">
        <v>1643</v>
      </c>
      <c r="K7" s="204" t="s">
        <v>1644</v>
      </c>
      <c r="L7" s="206" t="s">
        <v>1645</v>
      </c>
      <c r="M7" s="201" t="s">
        <v>1646</v>
      </c>
    </row>
    <row r="8" spans="1:13" x14ac:dyDescent="0.25">
      <c r="A8" s="177" t="s">
        <v>206</v>
      </c>
      <c r="B8" s="8" t="str">
        <f t="shared" ref="B8:B53" si="0">VLOOKUP($A8, DRG_Tab, 2, FALSE)</f>
        <v>TRACHEOSTOMY FOR FACE, MOUTH &amp; NECK DIAGNOSES OR LARYNGECTOMY W MCC</v>
      </c>
      <c r="C8" s="22">
        <f t="shared" ref="C8:C53" si="1">VLOOKUP($A8, DRG_Tab, 9, FALSE)</f>
        <v>19</v>
      </c>
      <c r="D8" s="22">
        <f t="shared" ref="D8:D53" si="2">VLOOKUP($A8, DRG_Tab, 10, FALSE)</f>
        <v>133350.49</v>
      </c>
      <c r="E8" s="22">
        <f t="shared" ref="E8:E53" si="3">VLOOKUP($A8, DRG_Tab, 11, FALSE)</f>
        <v>71740.81</v>
      </c>
      <c r="F8" s="23">
        <f t="shared" ref="F8:F53" si="4">VLOOKUP($A8, DRG_Tab, 12, FALSE)</f>
        <v>15.37</v>
      </c>
      <c r="G8" s="160" t="str">
        <f t="shared" ref="G8:G53" si="5">VLOOKUP($A8, DRG_Tab, 18, FALSE)</f>
        <v>AP</v>
      </c>
      <c r="H8" s="134"/>
      <c r="I8" s="184" t="str">
        <f t="shared" ref="I8:I53" si="6">VLOOKUP($A8, DRG_Tab, 20, FALSE)</f>
        <v>A</v>
      </c>
      <c r="J8" s="24">
        <f t="shared" ref="J8:J53" si="7">VLOOKUP($A8, DRG_Tab, 21, FALSE)</f>
        <v>5.9454000000000002</v>
      </c>
      <c r="K8" s="51">
        <f t="shared" ref="K8:K53" si="8">VLOOKUP($A8, DRG_Tab, 22, FALSE)</f>
        <v>9.1981000000000002</v>
      </c>
      <c r="L8" s="156">
        <f t="shared" ref="L8:L53" si="9">IF(J8&lt;&gt;"", IF(K8&lt;&gt;"", K8-J8, ""), "")</f>
        <v>3.2526999999999999</v>
      </c>
      <c r="M8" s="100">
        <f t="shared" ref="M8:M53" si="10">IF(L8="", "", L8/J8)</f>
        <v>0.54709523328960197</v>
      </c>
    </row>
    <row r="9" spans="1:13" x14ac:dyDescent="0.25">
      <c r="A9" s="177" t="s">
        <v>756</v>
      </c>
      <c r="B9" s="8" t="str">
        <f t="shared" si="0"/>
        <v>LIMB REATTACHMENT, HIP &amp; FEMUR PROC FOR MULTIPLE SIGNIFICANT TRAUMA</v>
      </c>
      <c r="C9" s="22">
        <f t="shared" si="1"/>
        <v>54</v>
      </c>
      <c r="D9" s="22">
        <f t="shared" si="2"/>
        <v>142426.94</v>
      </c>
      <c r="E9" s="22">
        <f t="shared" si="3"/>
        <v>86430.88</v>
      </c>
      <c r="F9" s="23">
        <f t="shared" si="4"/>
        <v>13.11</v>
      </c>
      <c r="G9" s="160" t="str">
        <f t="shared" si="5"/>
        <v>A</v>
      </c>
      <c r="H9" s="134"/>
      <c r="I9" s="184" t="str">
        <f t="shared" si="6"/>
        <v>A</v>
      </c>
      <c r="J9" s="24">
        <f t="shared" si="7"/>
        <v>5.1849999999999996</v>
      </c>
      <c r="K9" s="51">
        <f t="shared" si="8"/>
        <v>7.8422000000000001</v>
      </c>
      <c r="L9" s="156">
        <f t="shared" si="9"/>
        <v>2.6572000000000005</v>
      </c>
      <c r="M9" s="100">
        <f t="shared" si="10"/>
        <v>0.51247830279652862</v>
      </c>
    </row>
    <row r="10" spans="1:13" x14ac:dyDescent="0.25">
      <c r="A10" s="177" t="s">
        <v>208</v>
      </c>
      <c r="B10" s="8" t="str">
        <f t="shared" si="0"/>
        <v>TRACHEOSTOMY FOR FACE, MOUTH &amp; NECK DIAGNOSES OR LARYNGECTOMY W/O CC/MCC</v>
      </c>
      <c r="C10" s="22">
        <f t="shared" si="1"/>
        <v>14</v>
      </c>
      <c r="D10" s="22">
        <f t="shared" si="2"/>
        <v>83748.800000000003</v>
      </c>
      <c r="E10" s="22">
        <f t="shared" si="3"/>
        <v>77286.679999999993</v>
      </c>
      <c r="F10" s="23">
        <f t="shared" si="4"/>
        <v>8.07</v>
      </c>
      <c r="G10" s="160" t="str">
        <f t="shared" si="5"/>
        <v>A</v>
      </c>
      <c r="H10" s="134"/>
      <c r="I10" s="184" t="str">
        <f t="shared" si="6"/>
        <v>A</v>
      </c>
      <c r="J10" s="24">
        <f t="shared" si="7"/>
        <v>2.399</v>
      </c>
      <c r="K10" s="51">
        <f t="shared" si="8"/>
        <v>4.9329000000000001</v>
      </c>
      <c r="L10" s="156">
        <f t="shared" si="9"/>
        <v>2.5339</v>
      </c>
      <c r="M10" s="100">
        <f t="shared" si="10"/>
        <v>1.0562317632346812</v>
      </c>
    </row>
    <row r="11" spans="1:13" x14ac:dyDescent="0.25">
      <c r="A11" s="179" t="s">
        <v>298</v>
      </c>
      <c r="B11" s="8" t="str">
        <f t="shared" si="0"/>
        <v>INTRACRANIAL VASCULAR PROCEDURES W PDX HEMORRHAGE W MCC</v>
      </c>
      <c r="C11" s="22">
        <f t="shared" si="1"/>
        <v>15</v>
      </c>
      <c r="D11" s="22">
        <f t="shared" si="2"/>
        <v>155877.68</v>
      </c>
      <c r="E11" s="22">
        <f t="shared" si="3"/>
        <v>47114.15</v>
      </c>
      <c r="F11" s="23">
        <f t="shared" si="4"/>
        <v>13.33</v>
      </c>
      <c r="G11" s="160" t="str">
        <f t="shared" si="5"/>
        <v>AP</v>
      </c>
      <c r="H11" s="134"/>
      <c r="I11" s="184" t="str">
        <f t="shared" si="6"/>
        <v>A</v>
      </c>
      <c r="J11" s="24">
        <f t="shared" si="7"/>
        <v>8.1447000000000003</v>
      </c>
      <c r="K11" s="51">
        <f t="shared" si="8"/>
        <v>10.2844</v>
      </c>
      <c r="L11" s="156">
        <f t="shared" si="9"/>
        <v>2.1396999999999995</v>
      </c>
      <c r="M11" s="100">
        <f t="shared" si="10"/>
        <v>0.26271071985462929</v>
      </c>
    </row>
    <row r="12" spans="1:13" x14ac:dyDescent="0.25">
      <c r="A12" s="178" t="s">
        <v>121</v>
      </c>
      <c r="B12" s="80" t="str">
        <f t="shared" si="0"/>
        <v>HEPATOBILIARY DIAGNOSTIC PROCEDURES W MCC</v>
      </c>
      <c r="C12" s="77">
        <f t="shared" si="1"/>
        <v>5</v>
      </c>
      <c r="D12" s="77">
        <f t="shared" si="2"/>
        <v>58669.91</v>
      </c>
      <c r="E12" s="77">
        <f t="shared" si="3"/>
        <v>31136.85</v>
      </c>
      <c r="F12" s="78">
        <f t="shared" si="4"/>
        <v>10.5</v>
      </c>
      <c r="G12" s="161" t="str">
        <f t="shared" si="5"/>
        <v>M</v>
      </c>
      <c r="H12" s="134"/>
      <c r="I12" s="185" t="str">
        <f t="shared" si="6"/>
        <v>A</v>
      </c>
      <c r="J12" s="70">
        <f t="shared" si="7"/>
        <v>3.0146999999999999</v>
      </c>
      <c r="K12" s="72">
        <f t="shared" si="8"/>
        <v>5.0391000000000004</v>
      </c>
      <c r="L12" s="157">
        <f t="shared" si="9"/>
        <v>2.0244000000000004</v>
      </c>
      <c r="M12" s="101">
        <f t="shared" si="10"/>
        <v>0.67150960294556683</v>
      </c>
    </row>
    <row r="13" spans="1:13" x14ac:dyDescent="0.25">
      <c r="A13" s="177" t="s">
        <v>472</v>
      </c>
      <c r="B13" s="8" t="str">
        <f t="shared" si="0"/>
        <v>OTHER CARDIOTHORACIC PROCEDURES W MCC</v>
      </c>
      <c r="C13" s="22">
        <f t="shared" si="1"/>
        <v>24</v>
      </c>
      <c r="D13" s="22">
        <f t="shared" si="2"/>
        <v>160370.09</v>
      </c>
      <c r="E13" s="22">
        <f t="shared" si="3"/>
        <v>65619.66</v>
      </c>
      <c r="F13" s="23">
        <f t="shared" si="4"/>
        <v>13.13</v>
      </c>
      <c r="G13" s="160" t="str">
        <f t="shared" si="5"/>
        <v>A</v>
      </c>
      <c r="H13" s="134"/>
      <c r="I13" s="184" t="str">
        <f t="shared" si="6"/>
        <v>A</v>
      </c>
      <c r="J13" s="24">
        <f t="shared" si="7"/>
        <v>7.0716000000000001</v>
      </c>
      <c r="K13" s="51">
        <f t="shared" si="8"/>
        <v>9.0883000000000003</v>
      </c>
      <c r="L13" s="156">
        <f t="shared" si="9"/>
        <v>2.0167000000000002</v>
      </c>
      <c r="M13" s="100">
        <f t="shared" si="10"/>
        <v>0.28518298546297871</v>
      </c>
    </row>
    <row r="14" spans="1:13" x14ac:dyDescent="0.25">
      <c r="A14" s="177" t="s">
        <v>547</v>
      </c>
      <c r="B14" s="8" t="str">
        <f t="shared" si="0"/>
        <v>TRANSURETHRAL PROCEDURES W MCC</v>
      </c>
      <c r="C14" s="22">
        <f t="shared" si="1"/>
        <v>7</v>
      </c>
      <c r="D14" s="22">
        <f t="shared" si="2"/>
        <v>32392.41</v>
      </c>
      <c r="E14" s="22">
        <f t="shared" si="3"/>
        <v>9629.2199999999993</v>
      </c>
      <c r="F14" s="23">
        <f t="shared" si="4"/>
        <v>9.1999999999999993</v>
      </c>
      <c r="G14" s="160" t="str">
        <f t="shared" si="5"/>
        <v>M</v>
      </c>
      <c r="H14" s="134"/>
      <c r="I14" s="184" t="str">
        <f t="shared" si="6"/>
        <v>A</v>
      </c>
      <c r="J14" s="24">
        <f t="shared" si="7"/>
        <v>2.0745</v>
      </c>
      <c r="K14" s="51">
        <f t="shared" si="8"/>
        <v>4.0320999999999998</v>
      </c>
      <c r="L14" s="156">
        <f t="shared" si="9"/>
        <v>1.9575999999999998</v>
      </c>
      <c r="M14" s="100">
        <f t="shared" si="10"/>
        <v>0.94364907206555781</v>
      </c>
    </row>
    <row r="15" spans="1:13" x14ac:dyDescent="0.25">
      <c r="A15" s="177" t="s">
        <v>500</v>
      </c>
      <c r="B15" s="8" t="str">
        <f t="shared" si="0"/>
        <v>MAJOR SKIN DISORDERS W MCC</v>
      </c>
      <c r="C15" s="22">
        <f t="shared" si="1"/>
        <v>1</v>
      </c>
      <c r="D15" s="22">
        <f t="shared" si="2"/>
        <v>16323.4</v>
      </c>
      <c r="E15" s="22">
        <f t="shared" si="3"/>
        <v>0</v>
      </c>
      <c r="F15" s="23">
        <f t="shared" si="4"/>
        <v>7.1</v>
      </c>
      <c r="G15" s="160" t="str">
        <f t="shared" si="5"/>
        <v>M</v>
      </c>
      <c r="H15" s="134"/>
      <c r="I15" s="184" t="str">
        <f t="shared" si="6"/>
        <v>M</v>
      </c>
      <c r="J15" s="24">
        <f t="shared" si="7"/>
        <v>0.96619999999999995</v>
      </c>
      <c r="K15" s="51">
        <f t="shared" si="8"/>
        <v>2.8462999999999998</v>
      </c>
      <c r="L15" s="156">
        <f t="shared" si="9"/>
        <v>1.8800999999999999</v>
      </c>
      <c r="M15" s="100">
        <f t="shared" si="10"/>
        <v>1.9458704202028565</v>
      </c>
    </row>
    <row r="16" spans="1:13" x14ac:dyDescent="0.25">
      <c r="A16" s="177" t="s">
        <v>684</v>
      </c>
      <c r="B16" s="8" t="str">
        <f t="shared" si="0"/>
        <v>RADIOTHERAPY</v>
      </c>
      <c r="C16" s="22">
        <f t="shared" si="1"/>
        <v>4</v>
      </c>
      <c r="D16" s="22">
        <f t="shared" si="2"/>
        <v>17261.21</v>
      </c>
      <c r="E16" s="22">
        <f t="shared" si="3"/>
        <v>9170.16</v>
      </c>
      <c r="F16" s="23">
        <f t="shared" si="4"/>
        <v>7</v>
      </c>
      <c r="G16" s="160" t="str">
        <f t="shared" si="5"/>
        <v>M</v>
      </c>
      <c r="H16" s="134"/>
      <c r="I16" s="184" t="str">
        <f t="shared" si="6"/>
        <v>A</v>
      </c>
      <c r="J16" s="24">
        <f t="shared" si="7"/>
        <v>1.0537000000000001</v>
      </c>
      <c r="K16" s="51">
        <f t="shared" si="8"/>
        <v>2.8224</v>
      </c>
      <c r="L16" s="156">
        <f t="shared" si="9"/>
        <v>1.7686999999999999</v>
      </c>
      <c r="M16" s="100">
        <f t="shared" si="10"/>
        <v>1.6785612603207742</v>
      </c>
    </row>
    <row r="17" spans="1:13" x14ac:dyDescent="0.25">
      <c r="A17" s="178" t="s">
        <v>463</v>
      </c>
      <c r="B17" s="80" t="str">
        <f t="shared" si="0"/>
        <v>CARDIAC VALVE &amp; OTH MAJ CARDIOTHORACIC PROC W/O CARD CATH W MCC</v>
      </c>
      <c r="C17" s="77">
        <f t="shared" si="1"/>
        <v>74</v>
      </c>
      <c r="D17" s="77">
        <f t="shared" si="2"/>
        <v>184243.03</v>
      </c>
      <c r="E17" s="77">
        <f t="shared" si="3"/>
        <v>86199.57</v>
      </c>
      <c r="F17" s="78">
        <f t="shared" si="4"/>
        <v>17.64</v>
      </c>
      <c r="G17" s="161" t="str">
        <f t="shared" si="5"/>
        <v>A</v>
      </c>
      <c r="H17" s="134"/>
      <c r="I17" s="185" t="str">
        <f t="shared" si="6"/>
        <v>A</v>
      </c>
      <c r="J17" s="70">
        <f t="shared" si="7"/>
        <v>8.6897000000000002</v>
      </c>
      <c r="K17" s="72">
        <f t="shared" si="8"/>
        <v>10.394399999999999</v>
      </c>
      <c r="L17" s="157">
        <f t="shared" si="9"/>
        <v>1.704699999999999</v>
      </c>
      <c r="M17" s="101">
        <f t="shared" si="10"/>
        <v>0.19617478163803112</v>
      </c>
    </row>
    <row r="18" spans="1:13" x14ac:dyDescent="0.25">
      <c r="A18" s="177" t="s">
        <v>188</v>
      </c>
      <c r="B18" s="8" t="str">
        <f t="shared" si="0"/>
        <v>KNEE PROCEDURES W PDX OF INFECTION W MCC</v>
      </c>
      <c r="C18" s="22">
        <f t="shared" si="1"/>
        <v>4</v>
      </c>
      <c r="D18" s="22">
        <f t="shared" si="2"/>
        <v>83410.570000000007</v>
      </c>
      <c r="E18" s="22">
        <f t="shared" si="3"/>
        <v>52078.23</v>
      </c>
      <c r="F18" s="23">
        <f t="shared" si="4"/>
        <v>9.6</v>
      </c>
      <c r="G18" s="160" t="str">
        <f t="shared" si="5"/>
        <v>M</v>
      </c>
      <c r="H18" s="134"/>
      <c r="I18" s="184" t="str">
        <f t="shared" si="6"/>
        <v>M</v>
      </c>
      <c r="J18" s="24">
        <f t="shared" si="7"/>
        <v>3.1695000000000002</v>
      </c>
      <c r="K18" s="51">
        <f t="shared" si="8"/>
        <v>4.7332000000000001</v>
      </c>
      <c r="L18" s="156">
        <f t="shared" si="9"/>
        <v>1.5636999999999999</v>
      </c>
      <c r="M18" s="100">
        <f t="shared" si="10"/>
        <v>0.49335857390755633</v>
      </c>
    </row>
    <row r="19" spans="1:13" x14ac:dyDescent="0.25">
      <c r="A19" s="177" t="s">
        <v>667</v>
      </c>
      <c r="B19" s="8" t="str">
        <f t="shared" si="0"/>
        <v>MYELOPROLIFERATIVE DISORDERS OR POORLY DIFFERENTIATED NEOPLASMS W OTHER PROCEDURE W CC/MCC</v>
      </c>
      <c r="C19" s="22">
        <f t="shared" si="1"/>
        <v>12</v>
      </c>
      <c r="D19" s="22">
        <f t="shared" si="2"/>
        <v>64124.97</v>
      </c>
      <c r="E19" s="22">
        <f t="shared" si="3"/>
        <v>27542.3</v>
      </c>
      <c r="F19" s="23">
        <f t="shared" si="4"/>
        <v>10.42</v>
      </c>
      <c r="G19" s="160" t="str">
        <f t="shared" si="5"/>
        <v>A</v>
      </c>
      <c r="H19" s="134"/>
      <c r="I19" s="184" t="str">
        <f t="shared" si="6"/>
        <v>A</v>
      </c>
      <c r="J19" s="24">
        <f t="shared" si="7"/>
        <v>2.1901999999999999</v>
      </c>
      <c r="K19" s="51">
        <f t="shared" si="8"/>
        <v>3.7416999999999998</v>
      </c>
      <c r="L19" s="156">
        <f t="shared" si="9"/>
        <v>1.5514999999999999</v>
      </c>
      <c r="M19" s="100">
        <f t="shared" si="10"/>
        <v>0.70838279609168109</v>
      </c>
    </row>
    <row r="20" spans="1:13" x14ac:dyDescent="0.25">
      <c r="A20" s="177" t="s">
        <v>362</v>
      </c>
      <c r="B20" s="8" t="str">
        <f t="shared" si="0"/>
        <v>SKIN GRAFT EXC FOR SKIN ULCER OR CELLULITIS W MCC</v>
      </c>
      <c r="C20" s="22">
        <f t="shared" si="1"/>
        <v>3</v>
      </c>
      <c r="D20" s="22">
        <f t="shared" si="2"/>
        <v>146516.38</v>
      </c>
      <c r="E20" s="22">
        <f t="shared" si="3"/>
        <v>0</v>
      </c>
      <c r="F20" s="23">
        <f t="shared" si="4"/>
        <v>3</v>
      </c>
      <c r="G20" s="160" t="str">
        <f t="shared" si="5"/>
        <v>A</v>
      </c>
      <c r="H20" s="134"/>
      <c r="I20" s="184" t="str">
        <f t="shared" si="6"/>
        <v>M</v>
      </c>
      <c r="J20" s="24">
        <f t="shared" si="7"/>
        <v>7.1402000000000001</v>
      </c>
      <c r="K20" s="51">
        <f t="shared" si="8"/>
        <v>8.6301000000000005</v>
      </c>
      <c r="L20" s="156">
        <f t="shared" si="9"/>
        <v>1.4899000000000004</v>
      </c>
      <c r="M20" s="100">
        <f t="shared" si="10"/>
        <v>0.20866362286770684</v>
      </c>
    </row>
    <row r="21" spans="1:13" x14ac:dyDescent="0.25">
      <c r="A21" s="177" t="s">
        <v>319</v>
      </c>
      <c r="B21" s="8" t="str">
        <f t="shared" si="0"/>
        <v>PERIPH/CRANIAL NERVE &amp; OTHER NERV SYST PROC W MCC</v>
      </c>
      <c r="C21" s="22">
        <f t="shared" si="1"/>
        <v>22</v>
      </c>
      <c r="D21" s="22">
        <f t="shared" si="2"/>
        <v>121304.88</v>
      </c>
      <c r="E21" s="22">
        <f t="shared" si="3"/>
        <v>75748.33</v>
      </c>
      <c r="F21" s="23">
        <f t="shared" si="4"/>
        <v>19.36</v>
      </c>
      <c r="G21" s="160" t="str">
        <f t="shared" si="5"/>
        <v>A</v>
      </c>
      <c r="H21" s="134"/>
      <c r="I21" s="184" t="str">
        <f t="shared" si="6"/>
        <v>A</v>
      </c>
      <c r="J21" s="24">
        <f t="shared" si="7"/>
        <v>4.8040000000000003</v>
      </c>
      <c r="K21" s="51">
        <f t="shared" si="8"/>
        <v>6.2756999999999996</v>
      </c>
      <c r="L21" s="156">
        <f t="shared" si="9"/>
        <v>1.4716999999999993</v>
      </c>
      <c r="M21" s="100">
        <f t="shared" si="10"/>
        <v>0.30634887593671922</v>
      </c>
    </row>
    <row r="22" spans="1:13" x14ac:dyDescent="0.25">
      <c r="A22" s="178" t="s">
        <v>106</v>
      </c>
      <c r="B22" s="80" t="str">
        <f t="shared" si="0"/>
        <v>PANCREAS, LIVER &amp; SHUNT PROCEDURES W CC</v>
      </c>
      <c r="C22" s="77">
        <f t="shared" si="1"/>
        <v>24</v>
      </c>
      <c r="D22" s="77">
        <f t="shared" si="2"/>
        <v>63209.08</v>
      </c>
      <c r="E22" s="77">
        <f t="shared" si="3"/>
        <v>23754.45</v>
      </c>
      <c r="F22" s="78">
        <f t="shared" si="4"/>
        <v>7.71</v>
      </c>
      <c r="G22" s="161" t="str">
        <f t="shared" si="5"/>
        <v>AP</v>
      </c>
      <c r="H22" s="134"/>
      <c r="I22" s="185" t="str">
        <f t="shared" si="6"/>
        <v>A</v>
      </c>
      <c r="J22" s="70">
        <f t="shared" si="7"/>
        <v>3.1084000000000001</v>
      </c>
      <c r="K22" s="72">
        <f t="shared" si="8"/>
        <v>4.5033000000000003</v>
      </c>
      <c r="L22" s="157">
        <f t="shared" si="9"/>
        <v>1.3949000000000003</v>
      </c>
      <c r="M22" s="101">
        <f t="shared" si="10"/>
        <v>0.44875176939904782</v>
      </c>
    </row>
    <row r="23" spans="1:13" x14ac:dyDescent="0.25">
      <c r="A23" s="177" t="s">
        <v>329</v>
      </c>
      <c r="B23" s="8" t="str">
        <f t="shared" si="0"/>
        <v>TESTES PROCEDURES W CC/MCC</v>
      </c>
      <c r="C23" s="22">
        <f t="shared" si="1"/>
        <v>8</v>
      </c>
      <c r="D23" s="22">
        <f t="shared" si="2"/>
        <v>19365.150000000001</v>
      </c>
      <c r="E23" s="22">
        <f t="shared" si="3"/>
        <v>6991.48</v>
      </c>
      <c r="F23" s="23">
        <f t="shared" si="4"/>
        <v>7.2</v>
      </c>
      <c r="G23" s="160" t="str">
        <f t="shared" si="5"/>
        <v>M</v>
      </c>
      <c r="H23" s="134"/>
      <c r="I23" s="184" t="str">
        <f t="shared" si="6"/>
        <v>A</v>
      </c>
      <c r="J23" s="24">
        <f t="shared" si="7"/>
        <v>1.5940000000000001</v>
      </c>
      <c r="K23" s="51">
        <f t="shared" si="8"/>
        <v>2.9847999999999999</v>
      </c>
      <c r="L23" s="156">
        <f t="shared" si="9"/>
        <v>1.3907999999999998</v>
      </c>
      <c r="M23" s="100">
        <f t="shared" si="10"/>
        <v>0.87252195734002491</v>
      </c>
    </row>
    <row r="24" spans="1:13" x14ac:dyDescent="0.25">
      <c r="A24" s="177" t="s">
        <v>736</v>
      </c>
      <c r="B24" s="8" t="str">
        <f t="shared" si="0"/>
        <v>EXTENSIVE BURNS OR FULL THICKNESS BURNS W MV &gt;96 HRS W SKIN GRAFT</v>
      </c>
      <c r="C24" s="22">
        <f t="shared" si="1"/>
        <v>2</v>
      </c>
      <c r="D24" s="22">
        <f t="shared" si="2"/>
        <v>481571.21</v>
      </c>
      <c r="E24" s="22">
        <f t="shared" si="3"/>
        <v>327820.67</v>
      </c>
      <c r="F24" s="23">
        <f t="shared" si="4"/>
        <v>29</v>
      </c>
      <c r="G24" s="160" t="str">
        <f t="shared" si="5"/>
        <v>M</v>
      </c>
      <c r="H24" s="134"/>
      <c r="I24" s="184" t="str">
        <f t="shared" si="6"/>
        <v>M</v>
      </c>
      <c r="J24" s="24">
        <f t="shared" si="7"/>
        <v>20.3689</v>
      </c>
      <c r="K24" s="51">
        <f t="shared" si="8"/>
        <v>21.758800000000001</v>
      </c>
      <c r="L24" s="156">
        <f t="shared" si="9"/>
        <v>1.3899000000000008</v>
      </c>
      <c r="M24" s="100">
        <f t="shared" si="10"/>
        <v>6.8236379971427064E-2</v>
      </c>
    </row>
    <row r="25" spans="1:13" x14ac:dyDescent="0.25">
      <c r="A25" s="177" t="s">
        <v>769</v>
      </c>
      <c r="B25" s="8" t="str">
        <f t="shared" si="0"/>
        <v>EXTENSIVE O.R. PROCEDURE UNRELATED TO PRINCIPAL DIAGNOSIS W MCC</v>
      </c>
      <c r="C25" s="22">
        <f t="shared" si="1"/>
        <v>120</v>
      </c>
      <c r="D25" s="22">
        <f t="shared" si="2"/>
        <v>109643.43</v>
      </c>
      <c r="E25" s="22">
        <f t="shared" si="3"/>
        <v>108726.78</v>
      </c>
      <c r="F25" s="23">
        <f t="shared" si="4"/>
        <v>16.670000000000002</v>
      </c>
      <c r="G25" s="160" t="str">
        <f t="shared" si="5"/>
        <v>A</v>
      </c>
      <c r="H25" s="134"/>
      <c r="I25" s="184" t="str">
        <f t="shared" si="6"/>
        <v>A</v>
      </c>
      <c r="J25" s="24">
        <f t="shared" si="7"/>
        <v>3.6966999999999999</v>
      </c>
      <c r="K25" s="51">
        <f t="shared" si="8"/>
        <v>4.8573000000000004</v>
      </c>
      <c r="L25" s="156">
        <f t="shared" si="9"/>
        <v>1.1606000000000005</v>
      </c>
      <c r="M25" s="100">
        <f t="shared" si="10"/>
        <v>0.3139556902101876</v>
      </c>
    </row>
    <row r="26" spans="1:13" x14ac:dyDescent="0.25">
      <c r="A26" s="177" t="s">
        <v>359</v>
      </c>
      <c r="B26" s="8" t="str">
        <f t="shared" si="0"/>
        <v>SKIN GRAFT FOR SKIN ULCER OR CELLULITIS W MCC</v>
      </c>
      <c r="C26" s="22">
        <f t="shared" si="1"/>
        <v>5</v>
      </c>
      <c r="D26" s="22">
        <f t="shared" si="2"/>
        <v>74583.990000000005</v>
      </c>
      <c r="E26" s="22">
        <f t="shared" si="3"/>
        <v>55425.65</v>
      </c>
      <c r="F26" s="23">
        <f t="shared" si="4"/>
        <v>15.3</v>
      </c>
      <c r="G26" s="160" t="str">
        <f t="shared" si="5"/>
        <v>M</v>
      </c>
      <c r="H26" s="134"/>
      <c r="I26" s="184" t="str">
        <f t="shared" si="6"/>
        <v>M</v>
      </c>
      <c r="J26" s="24">
        <f t="shared" si="7"/>
        <v>6.4006999999999996</v>
      </c>
      <c r="K26" s="51">
        <f t="shared" si="8"/>
        <v>7.5231000000000003</v>
      </c>
      <c r="L26" s="156">
        <f t="shared" si="9"/>
        <v>1.1224000000000007</v>
      </c>
      <c r="M26" s="100">
        <f t="shared" si="10"/>
        <v>0.17535582045713763</v>
      </c>
    </row>
    <row r="27" spans="1:13" x14ac:dyDescent="0.25">
      <c r="A27" s="178" t="s">
        <v>858</v>
      </c>
      <c r="B27" s="80" t="str">
        <f t="shared" si="0"/>
        <v>APPENDECTOMY W/O COMPLICATED PRINCIPAL DIAG W MCC</v>
      </c>
      <c r="C27" s="77">
        <f t="shared" si="1"/>
        <v>9</v>
      </c>
      <c r="D27" s="77">
        <f t="shared" si="2"/>
        <v>35184.160000000003</v>
      </c>
      <c r="E27" s="77">
        <f t="shared" si="3"/>
        <v>15387.25</v>
      </c>
      <c r="F27" s="78">
        <f t="shared" si="4"/>
        <v>6.3</v>
      </c>
      <c r="G27" s="161" t="str">
        <f t="shared" si="5"/>
        <v>M</v>
      </c>
      <c r="H27" s="134"/>
      <c r="I27" s="185" t="str">
        <f t="shared" si="6"/>
        <v>A</v>
      </c>
      <c r="J27" s="70">
        <f t="shared" si="7"/>
        <v>2.1604000000000001</v>
      </c>
      <c r="K27" s="72">
        <f t="shared" si="8"/>
        <v>3.2726999999999999</v>
      </c>
      <c r="L27" s="157">
        <f t="shared" si="9"/>
        <v>1.1122999999999998</v>
      </c>
      <c r="M27" s="101">
        <f t="shared" si="10"/>
        <v>0.51485835956304382</v>
      </c>
    </row>
    <row r="28" spans="1:13" x14ac:dyDescent="0.25">
      <c r="A28" s="177" t="s">
        <v>299</v>
      </c>
      <c r="B28" s="8" t="str">
        <f t="shared" si="0"/>
        <v>INTRACRANIAL VASCULAR PROCEDURES W PDX HEMORRHAGE W CC</v>
      </c>
      <c r="C28" s="22">
        <f t="shared" si="1"/>
        <v>4</v>
      </c>
      <c r="D28" s="22">
        <f t="shared" si="2"/>
        <v>123373.37</v>
      </c>
      <c r="E28" s="22">
        <f t="shared" si="3"/>
        <v>29768.9</v>
      </c>
      <c r="F28" s="23">
        <f t="shared" si="4"/>
        <v>13.7</v>
      </c>
      <c r="G28" s="160" t="str">
        <f t="shared" si="5"/>
        <v>MP</v>
      </c>
      <c r="H28" s="134"/>
      <c r="I28" s="184" t="str">
        <f t="shared" si="6"/>
        <v>A</v>
      </c>
      <c r="J28" s="24">
        <f t="shared" si="7"/>
        <v>5.0678999999999998</v>
      </c>
      <c r="K28" s="51">
        <f t="shared" si="8"/>
        <v>6.1203000000000003</v>
      </c>
      <c r="L28" s="156">
        <f t="shared" si="9"/>
        <v>1.0524000000000004</v>
      </c>
      <c r="M28" s="100">
        <f t="shared" si="10"/>
        <v>0.20765997750547574</v>
      </c>
    </row>
    <row r="29" spans="1:13" x14ac:dyDescent="0.25">
      <c r="A29" s="177" t="s">
        <v>320</v>
      </c>
      <c r="B29" s="8" t="str">
        <f t="shared" si="0"/>
        <v>PERIPH/CRANIAL NERVE &amp; OTHER NERV SYST PROC W CC OR PERIPH NEUROSTIM</v>
      </c>
      <c r="C29" s="22">
        <f t="shared" si="1"/>
        <v>23</v>
      </c>
      <c r="D29" s="22">
        <f t="shared" si="2"/>
        <v>38952.129999999997</v>
      </c>
      <c r="E29" s="22">
        <f t="shared" si="3"/>
        <v>18783.830000000002</v>
      </c>
      <c r="F29" s="23">
        <f t="shared" si="4"/>
        <v>4.6100000000000003</v>
      </c>
      <c r="G29" s="160" t="str">
        <f t="shared" si="5"/>
        <v>AP</v>
      </c>
      <c r="H29" s="134"/>
      <c r="I29" s="184" t="str">
        <f t="shared" si="6"/>
        <v>A</v>
      </c>
      <c r="J29" s="24">
        <f t="shared" si="7"/>
        <v>2.1953999999999998</v>
      </c>
      <c r="K29" s="51">
        <f t="shared" si="8"/>
        <v>3.2467000000000001</v>
      </c>
      <c r="L29" s="156">
        <f t="shared" si="9"/>
        <v>1.0513000000000003</v>
      </c>
      <c r="M29" s="100">
        <f t="shared" si="10"/>
        <v>0.47886489933497334</v>
      </c>
    </row>
    <row r="30" spans="1:13" x14ac:dyDescent="0.25">
      <c r="A30" s="177" t="s">
        <v>122</v>
      </c>
      <c r="B30" s="8" t="str">
        <f t="shared" si="0"/>
        <v>HEPATOBILIARY DIAGNOSTIC PROCEDURES W CC</v>
      </c>
      <c r="C30" s="22">
        <f t="shared" si="1"/>
        <v>10</v>
      </c>
      <c r="D30" s="22">
        <f t="shared" si="2"/>
        <v>46958.04</v>
      </c>
      <c r="E30" s="22">
        <f t="shared" si="3"/>
        <v>14014.36</v>
      </c>
      <c r="F30" s="23">
        <f t="shared" si="4"/>
        <v>6.6</v>
      </c>
      <c r="G30" s="160" t="str">
        <f t="shared" si="5"/>
        <v>A</v>
      </c>
      <c r="H30" s="134"/>
      <c r="I30" s="184" t="str">
        <f t="shared" si="6"/>
        <v>A</v>
      </c>
      <c r="J30" s="24">
        <f t="shared" si="7"/>
        <v>1.7656000000000001</v>
      </c>
      <c r="K30" s="51">
        <f t="shared" si="8"/>
        <v>2.766</v>
      </c>
      <c r="L30" s="156">
        <f t="shared" si="9"/>
        <v>1.0004</v>
      </c>
      <c r="M30" s="100">
        <f t="shared" si="10"/>
        <v>0.56660625283189847</v>
      </c>
    </row>
    <row r="31" spans="1:13" x14ac:dyDescent="0.25">
      <c r="A31" s="177" t="s">
        <v>195</v>
      </c>
      <c r="B31" s="8" t="str">
        <f t="shared" si="0"/>
        <v>HEART TRANSPLANT OR IMPLANT OF HEART ASSIST SYSTEM W MCC</v>
      </c>
      <c r="C31" s="22">
        <f t="shared" si="1"/>
        <v>0</v>
      </c>
      <c r="D31" s="22">
        <f t="shared" si="2"/>
        <v>0</v>
      </c>
      <c r="E31" s="22">
        <f t="shared" si="3"/>
        <v>0</v>
      </c>
      <c r="F31" s="23">
        <f t="shared" si="4"/>
        <v>37.5</v>
      </c>
      <c r="G31" s="160" t="str">
        <f t="shared" si="5"/>
        <v>Z</v>
      </c>
      <c r="H31" s="134"/>
      <c r="I31" s="184" t="str">
        <f t="shared" si="6"/>
        <v>Z</v>
      </c>
      <c r="J31" s="24">
        <f t="shared" si="7"/>
        <v>25.424099999999999</v>
      </c>
      <c r="K31" s="51">
        <f t="shared" si="8"/>
        <v>26.410599999999999</v>
      </c>
      <c r="L31" s="156">
        <f t="shared" si="9"/>
        <v>0.98649999999999949</v>
      </c>
      <c r="M31" s="100">
        <f t="shared" si="10"/>
        <v>3.880176682753763E-2</v>
      </c>
    </row>
    <row r="32" spans="1:13" x14ac:dyDescent="0.25">
      <c r="A32" s="178" t="s">
        <v>765</v>
      </c>
      <c r="B32" s="80" t="str">
        <f t="shared" si="0"/>
        <v>HIV W MAJOR RELATED CONDITION W MCC</v>
      </c>
      <c r="C32" s="77">
        <f t="shared" si="1"/>
        <v>18</v>
      </c>
      <c r="D32" s="77">
        <f t="shared" si="2"/>
        <v>59098.44</v>
      </c>
      <c r="E32" s="77">
        <f t="shared" si="3"/>
        <v>30112.1</v>
      </c>
      <c r="F32" s="78">
        <f t="shared" si="4"/>
        <v>10.17</v>
      </c>
      <c r="G32" s="161" t="str">
        <f t="shared" si="5"/>
        <v>A</v>
      </c>
      <c r="H32" s="134"/>
      <c r="I32" s="185" t="str">
        <f t="shared" si="6"/>
        <v>A</v>
      </c>
      <c r="J32" s="70">
        <f t="shared" si="7"/>
        <v>2.3978000000000002</v>
      </c>
      <c r="K32" s="72">
        <f t="shared" si="8"/>
        <v>3.3357000000000001</v>
      </c>
      <c r="L32" s="157">
        <f t="shared" si="9"/>
        <v>0.93789999999999996</v>
      </c>
      <c r="M32" s="101">
        <f t="shared" si="10"/>
        <v>0.3911502210359496</v>
      </c>
    </row>
    <row r="33" spans="1:13" x14ac:dyDescent="0.25">
      <c r="A33" s="177" t="s">
        <v>699</v>
      </c>
      <c r="B33" s="8" t="str">
        <f t="shared" si="0"/>
        <v>SEPTICEMIA OR SEVERE SEPSIS W MV &gt;96 HOURS OR PERIPHERAL EXTRACORPOREAL MEMBRANE OXYGENATION (ECMO)</v>
      </c>
      <c r="C33" s="22">
        <f t="shared" si="1"/>
        <v>214</v>
      </c>
      <c r="D33" s="22">
        <f t="shared" si="2"/>
        <v>130231.65</v>
      </c>
      <c r="E33" s="22">
        <f t="shared" si="3"/>
        <v>65325.9</v>
      </c>
      <c r="F33" s="23">
        <f t="shared" si="4"/>
        <v>16.510000000000002</v>
      </c>
      <c r="G33" s="160" t="str">
        <f t="shared" si="5"/>
        <v>A</v>
      </c>
      <c r="H33" s="134"/>
      <c r="I33" s="184" t="str">
        <f t="shared" si="6"/>
        <v>A</v>
      </c>
      <c r="J33" s="24">
        <f t="shared" si="7"/>
        <v>6.5514000000000001</v>
      </c>
      <c r="K33" s="51">
        <f t="shared" si="8"/>
        <v>7.4795999999999996</v>
      </c>
      <c r="L33" s="156">
        <f t="shared" si="9"/>
        <v>0.92819999999999947</v>
      </c>
      <c r="M33" s="100">
        <f t="shared" si="10"/>
        <v>0.14167964099276481</v>
      </c>
    </row>
    <row r="34" spans="1:13" x14ac:dyDescent="0.25">
      <c r="A34" s="177" t="s">
        <v>688</v>
      </c>
      <c r="B34" s="8" t="str">
        <f t="shared" si="0"/>
        <v>POSTOPERATIVE OR POST-TRAUMATIC INFECTIONS W O.R. PROC W MCC</v>
      </c>
      <c r="C34" s="22">
        <f t="shared" si="1"/>
        <v>56</v>
      </c>
      <c r="D34" s="22">
        <f t="shared" si="2"/>
        <v>67299.539999999994</v>
      </c>
      <c r="E34" s="22">
        <f t="shared" si="3"/>
        <v>53841.23</v>
      </c>
      <c r="F34" s="23">
        <f t="shared" si="4"/>
        <v>9.91</v>
      </c>
      <c r="G34" s="160" t="str">
        <f t="shared" si="5"/>
        <v>A</v>
      </c>
      <c r="H34" s="134"/>
      <c r="I34" s="184" t="str">
        <f t="shared" si="6"/>
        <v>A</v>
      </c>
      <c r="J34" s="24">
        <f t="shared" si="7"/>
        <v>2.7947000000000002</v>
      </c>
      <c r="K34" s="51">
        <f t="shared" si="8"/>
        <v>3.7187999999999999</v>
      </c>
      <c r="L34" s="156">
        <f t="shared" si="9"/>
        <v>0.9240999999999997</v>
      </c>
      <c r="M34" s="100">
        <f t="shared" si="10"/>
        <v>0.33066160947507772</v>
      </c>
    </row>
    <row r="35" spans="1:13" x14ac:dyDescent="0.25">
      <c r="A35" s="177" t="s">
        <v>354</v>
      </c>
      <c r="B35" s="8" t="str">
        <f t="shared" si="0"/>
        <v>FX, SPRN, STRN &amp; DISL EXCEPT FEMUR, HIP, PELVIS &amp; THIGH W MCC</v>
      </c>
      <c r="C35" s="22">
        <f t="shared" si="1"/>
        <v>7</v>
      </c>
      <c r="D35" s="22">
        <f t="shared" si="2"/>
        <v>18438.45</v>
      </c>
      <c r="E35" s="22">
        <f t="shared" si="3"/>
        <v>4618.28</v>
      </c>
      <c r="F35" s="23">
        <f t="shared" si="4"/>
        <v>5.2</v>
      </c>
      <c r="G35" s="160" t="str">
        <f t="shared" si="5"/>
        <v>M</v>
      </c>
      <c r="H35" s="134"/>
      <c r="I35" s="184" t="str">
        <f t="shared" si="6"/>
        <v>A</v>
      </c>
      <c r="J35" s="24">
        <f t="shared" si="7"/>
        <v>1.1075999999999999</v>
      </c>
      <c r="K35" s="51">
        <f t="shared" si="8"/>
        <v>2.0171999999999999</v>
      </c>
      <c r="L35" s="156">
        <f t="shared" si="9"/>
        <v>0.90959999999999996</v>
      </c>
      <c r="M35" s="100">
        <f t="shared" si="10"/>
        <v>0.82123510292524382</v>
      </c>
    </row>
    <row r="36" spans="1:13" x14ac:dyDescent="0.25">
      <c r="A36" s="177" t="s">
        <v>203</v>
      </c>
      <c r="B36" s="8" t="str">
        <f t="shared" si="0"/>
        <v>LUNG TRANSPLANT</v>
      </c>
      <c r="C36" s="22">
        <f t="shared" si="1"/>
        <v>0</v>
      </c>
      <c r="D36" s="22">
        <f t="shared" si="2"/>
        <v>0</v>
      </c>
      <c r="E36" s="22">
        <f t="shared" si="3"/>
        <v>0</v>
      </c>
      <c r="F36" s="23">
        <f t="shared" si="4"/>
        <v>20.2</v>
      </c>
      <c r="G36" s="160" t="str">
        <f t="shared" si="5"/>
        <v>Z</v>
      </c>
      <c r="H36" s="134"/>
      <c r="I36" s="184" t="str">
        <f t="shared" si="6"/>
        <v>Z</v>
      </c>
      <c r="J36" s="24">
        <f t="shared" si="7"/>
        <v>9.7870000000000008</v>
      </c>
      <c r="K36" s="51">
        <f t="shared" si="8"/>
        <v>10.651</v>
      </c>
      <c r="L36" s="156">
        <f t="shared" si="9"/>
        <v>0.86399999999999899</v>
      </c>
      <c r="M36" s="100">
        <f t="shared" si="10"/>
        <v>8.8280371921937148E-2</v>
      </c>
    </row>
    <row r="37" spans="1:13" x14ac:dyDescent="0.25">
      <c r="A37" s="178" t="s">
        <v>82</v>
      </c>
      <c r="B37" s="80" t="str">
        <f t="shared" si="0"/>
        <v>COMPLICATED PEPTIC ULCER W MCC</v>
      </c>
      <c r="C37" s="77">
        <f t="shared" si="1"/>
        <v>17</v>
      </c>
      <c r="D37" s="77">
        <f t="shared" si="2"/>
        <v>37684.160000000003</v>
      </c>
      <c r="E37" s="77">
        <f t="shared" si="3"/>
        <v>20520.14</v>
      </c>
      <c r="F37" s="78">
        <f t="shared" si="4"/>
        <v>6.29</v>
      </c>
      <c r="G37" s="161" t="str">
        <f t="shared" si="5"/>
        <v>A</v>
      </c>
      <c r="H37" s="134"/>
      <c r="I37" s="185" t="str">
        <f t="shared" si="6"/>
        <v>A</v>
      </c>
      <c r="J37" s="70">
        <f t="shared" si="7"/>
        <v>1.4134</v>
      </c>
      <c r="K37" s="72">
        <f t="shared" si="8"/>
        <v>2.2198000000000002</v>
      </c>
      <c r="L37" s="157">
        <f t="shared" si="9"/>
        <v>0.80640000000000023</v>
      </c>
      <c r="M37" s="101">
        <f t="shared" si="10"/>
        <v>0.57053912551294772</v>
      </c>
    </row>
    <row r="38" spans="1:13" x14ac:dyDescent="0.25">
      <c r="A38" s="177" t="s">
        <v>669</v>
      </c>
      <c r="B38" s="8" t="str">
        <f t="shared" si="0"/>
        <v>ACUTE LEUKEMIA W/O MAJOR O.R. PROCEDURE W MCC</v>
      </c>
      <c r="C38" s="22">
        <f t="shared" si="1"/>
        <v>17</v>
      </c>
      <c r="D38" s="22">
        <f t="shared" si="2"/>
        <v>123323.65</v>
      </c>
      <c r="E38" s="22">
        <f t="shared" si="3"/>
        <v>63372.01</v>
      </c>
      <c r="F38" s="23">
        <f t="shared" si="4"/>
        <v>17.12</v>
      </c>
      <c r="G38" s="160" t="str">
        <f t="shared" si="5"/>
        <v>AO</v>
      </c>
      <c r="H38" s="134"/>
      <c r="I38" s="184" t="str">
        <f t="shared" si="6"/>
        <v>A</v>
      </c>
      <c r="J38" s="24">
        <f t="shared" si="7"/>
        <v>7.8183999999999996</v>
      </c>
      <c r="K38" s="51">
        <f t="shared" si="8"/>
        <v>8.5917999999999992</v>
      </c>
      <c r="L38" s="156">
        <f t="shared" si="9"/>
        <v>0.77339999999999964</v>
      </c>
      <c r="M38" s="100">
        <f t="shared" si="10"/>
        <v>9.89204952419932E-2</v>
      </c>
    </row>
    <row r="39" spans="1:13" x14ac:dyDescent="0.25">
      <c r="A39" s="177" t="s">
        <v>189</v>
      </c>
      <c r="B39" s="8" t="str">
        <f t="shared" si="0"/>
        <v>KNEE PROCEDURES W PDX OF INFECTION W CC</v>
      </c>
      <c r="C39" s="22">
        <f t="shared" si="1"/>
        <v>11</v>
      </c>
      <c r="D39" s="22">
        <f t="shared" si="2"/>
        <v>44196.56</v>
      </c>
      <c r="E39" s="22">
        <f t="shared" si="3"/>
        <v>23792.04</v>
      </c>
      <c r="F39" s="23">
        <f t="shared" si="4"/>
        <v>8.18</v>
      </c>
      <c r="G39" s="160" t="str">
        <f t="shared" si="5"/>
        <v>A</v>
      </c>
      <c r="H39" s="134"/>
      <c r="I39" s="184" t="str">
        <f t="shared" si="6"/>
        <v>A</v>
      </c>
      <c r="J39" s="24">
        <f t="shared" si="7"/>
        <v>1.8563000000000001</v>
      </c>
      <c r="K39" s="51">
        <f t="shared" si="8"/>
        <v>2.6032000000000002</v>
      </c>
      <c r="L39" s="156">
        <f t="shared" si="9"/>
        <v>0.74690000000000012</v>
      </c>
      <c r="M39" s="100">
        <f t="shared" si="10"/>
        <v>0.40235953240316763</v>
      </c>
    </row>
    <row r="40" spans="1:13" x14ac:dyDescent="0.25">
      <c r="A40" s="177" t="s">
        <v>869</v>
      </c>
      <c r="B40" s="8" t="str">
        <f t="shared" si="0"/>
        <v>LOCAL EXCISION &amp; REMOVAL INT FIX DEVICES EXC HIP &amp; FEMUR W CC</v>
      </c>
      <c r="C40" s="22">
        <f t="shared" si="1"/>
        <v>13</v>
      </c>
      <c r="D40" s="22">
        <f t="shared" si="2"/>
        <v>36576.92</v>
      </c>
      <c r="E40" s="22">
        <f t="shared" si="3"/>
        <v>15406.81</v>
      </c>
      <c r="F40" s="23">
        <f t="shared" si="4"/>
        <v>3.62</v>
      </c>
      <c r="G40" s="160" t="str">
        <f t="shared" si="5"/>
        <v>AP</v>
      </c>
      <c r="H40" s="134"/>
      <c r="I40" s="184" t="str">
        <f t="shared" si="6"/>
        <v>A</v>
      </c>
      <c r="J40" s="24">
        <f t="shared" si="7"/>
        <v>1.9771000000000001</v>
      </c>
      <c r="K40" s="51">
        <f t="shared" si="8"/>
        <v>2.7229999999999999</v>
      </c>
      <c r="L40" s="156">
        <f t="shared" si="9"/>
        <v>0.74589999999999979</v>
      </c>
      <c r="M40" s="100">
        <f t="shared" si="10"/>
        <v>0.37726973850589235</v>
      </c>
    </row>
    <row r="41" spans="1:13" x14ac:dyDescent="0.25">
      <c r="A41" s="177" t="s">
        <v>867</v>
      </c>
      <c r="B41" s="8" t="str">
        <f t="shared" si="0"/>
        <v>LOCAL EXCISION &amp; REMOVAL INT FIX DEVICES EXC HIP &amp; FEMUR W MCC</v>
      </c>
      <c r="C41" s="22">
        <f t="shared" si="1"/>
        <v>3</v>
      </c>
      <c r="D41" s="22">
        <f t="shared" si="2"/>
        <v>66784.179999999993</v>
      </c>
      <c r="E41" s="22">
        <f t="shared" si="3"/>
        <v>25551.69</v>
      </c>
      <c r="F41" s="23">
        <f t="shared" si="4"/>
        <v>9.8000000000000007</v>
      </c>
      <c r="G41" s="160" t="str">
        <f t="shared" si="5"/>
        <v>M</v>
      </c>
      <c r="H41" s="134"/>
      <c r="I41" s="184" t="str">
        <f t="shared" si="6"/>
        <v>A</v>
      </c>
      <c r="J41" s="24">
        <f t="shared" si="7"/>
        <v>4.2408999999999999</v>
      </c>
      <c r="K41" s="51">
        <f t="shared" si="8"/>
        <v>4.96</v>
      </c>
      <c r="L41" s="156">
        <f t="shared" si="9"/>
        <v>0.71910000000000007</v>
      </c>
      <c r="M41" s="100">
        <f t="shared" si="10"/>
        <v>0.16956306444386807</v>
      </c>
    </row>
    <row r="42" spans="1:13" x14ac:dyDescent="0.25">
      <c r="A42" s="178" t="s">
        <v>504</v>
      </c>
      <c r="B42" s="80" t="str">
        <f t="shared" si="0"/>
        <v>ACUTE MYOCARDIAL INFARCTION, EXPIRED W MCC</v>
      </c>
      <c r="C42" s="77">
        <f t="shared" si="1"/>
        <v>29</v>
      </c>
      <c r="D42" s="77">
        <f t="shared" si="2"/>
        <v>41730.92</v>
      </c>
      <c r="E42" s="77">
        <f t="shared" si="3"/>
        <v>25471.09</v>
      </c>
      <c r="F42" s="78">
        <f t="shared" si="4"/>
        <v>3.76</v>
      </c>
      <c r="G42" s="161" t="str">
        <f t="shared" si="5"/>
        <v>A</v>
      </c>
      <c r="H42" s="134"/>
      <c r="I42" s="185" t="str">
        <f t="shared" si="6"/>
        <v>A</v>
      </c>
      <c r="J42" s="70">
        <f t="shared" si="7"/>
        <v>1.7406999999999999</v>
      </c>
      <c r="K42" s="72">
        <f t="shared" si="8"/>
        <v>2.4582000000000002</v>
      </c>
      <c r="L42" s="157">
        <f t="shared" si="9"/>
        <v>0.71750000000000025</v>
      </c>
      <c r="M42" s="101">
        <f t="shared" si="10"/>
        <v>0.41219049807548702</v>
      </c>
    </row>
    <row r="43" spans="1:13" x14ac:dyDescent="0.25">
      <c r="A43" s="177" t="s">
        <v>364</v>
      </c>
      <c r="B43" s="8" t="str">
        <f t="shared" si="0"/>
        <v>SKIN GRAFT EXC FOR SKIN ULCER OR CELLULITIS W/O CC/MCC</v>
      </c>
      <c r="C43" s="22">
        <f t="shared" si="1"/>
        <v>9</v>
      </c>
      <c r="D43" s="22">
        <f t="shared" si="2"/>
        <v>50984.22</v>
      </c>
      <c r="E43" s="22">
        <f t="shared" si="3"/>
        <v>27514.59</v>
      </c>
      <c r="F43" s="23">
        <f t="shared" si="4"/>
        <v>3.5</v>
      </c>
      <c r="G43" s="160" t="str">
        <f t="shared" si="5"/>
        <v>M</v>
      </c>
      <c r="H43" s="134"/>
      <c r="I43" s="184" t="str">
        <f t="shared" si="6"/>
        <v>A</v>
      </c>
      <c r="J43" s="24">
        <f t="shared" si="7"/>
        <v>1.4815</v>
      </c>
      <c r="K43" s="51">
        <f t="shared" si="8"/>
        <v>2.1913</v>
      </c>
      <c r="L43" s="156">
        <f t="shared" si="9"/>
        <v>0.70979999999999999</v>
      </c>
      <c r="M43" s="100">
        <f t="shared" si="10"/>
        <v>0.47910901113736076</v>
      </c>
    </row>
    <row r="44" spans="1:13" x14ac:dyDescent="0.25">
      <c r="A44" s="177" t="s">
        <v>517</v>
      </c>
      <c r="B44" s="8" t="str">
        <f t="shared" si="0"/>
        <v>CARDIAC ARREST, UNEXPLAINED W MCC OR PERIPHERAL EXTRACORPOREAL MEMBRANE OXYGENATION (ECMO)</v>
      </c>
      <c r="C44" s="22">
        <f t="shared" si="1"/>
        <v>24</v>
      </c>
      <c r="D44" s="22">
        <f t="shared" si="2"/>
        <v>40929.29</v>
      </c>
      <c r="E44" s="22">
        <f t="shared" si="3"/>
        <v>27151.03</v>
      </c>
      <c r="F44" s="23">
        <f t="shared" si="4"/>
        <v>3.29</v>
      </c>
      <c r="G44" s="160" t="str">
        <f t="shared" si="5"/>
        <v>A</v>
      </c>
      <c r="H44" s="134"/>
      <c r="I44" s="184" t="str">
        <f t="shared" si="6"/>
        <v>A</v>
      </c>
      <c r="J44" s="24">
        <f t="shared" si="7"/>
        <v>1.7041999999999999</v>
      </c>
      <c r="K44" s="51">
        <f t="shared" si="8"/>
        <v>2.4108999999999998</v>
      </c>
      <c r="L44" s="156">
        <f t="shared" si="9"/>
        <v>0.70669999999999988</v>
      </c>
      <c r="M44" s="100">
        <f t="shared" si="10"/>
        <v>0.4146813754254195</v>
      </c>
    </row>
    <row r="45" spans="1:13" x14ac:dyDescent="0.25">
      <c r="A45" s="177" t="s">
        <v>494</v>
      </c>
      <c r="B45" s="8" t="str">
        <f t="shared" si="0"/>
        <v>MASTECTOMY FOR MALIGNANCY W CC/MCC</v>
      </c>
      <c r="C45" s="22">
        <f t="shared" si="1"/>
        <v>5</v>
      </c>
      <c r="D45" s="22">
        <f t="shared" si="2"/>
        <v>65235.67</v>
      </c>
      <c r="E45" s="22">
        <f t="shared" si="3"/>
        <v>47632.81</v>
      </c>
      <c r="F45" s="23">
        <f t="shared" si="4"/>
        <v>3.4</v>
      </c>
      <c r="G45" s="160" t="str">
        <f t="shared" si="5"/>
        <v>MO</v>
      </c>
      <c r="H45" s="134"/>
      <c r="I45" s="184" t="str">
        <f t="shared" si="6"/>
        <v>M</v>
      </c>
      <c r="J45" s="24">
        <f t="shared" si="7"/>
        <v>2.3346</v>
      </c>
      <c r="K45" s="51">
        <f t="shared" si="8"/>
        <v>3.0287000000000002</v>
      </c>
      <c r="L45" s="156">
        <f t="shared" si="9"/>
        <v>0.69410000000000016</v>
      </c>
      <c r="M45" s="100">
        <f t="shared" si="10"/>
        <v>0.29731003169707881</v>
      </c>
    </row>
    <row r="46" spans="1:13" x14ac:dyDescent="0.25">
      <c r="A46" s="177" t="s">
        <v>470</v>
      </c>
      <c r="B46" s="8" t="str">
        <f t="shared" si="0"/>
        <v>CARDIAC DEFIBRILLATOR IMPLANT W/O CARDIAC CATH W MCC</v>
      </c>
      <c r="C46" s="22">
        <f t="shared" si="1"/>
        <v>11</v>
      </c>
      <c r="D46" s="22">
        <f t="shared" si="2"/>
        <v>143535.98000000001</v>
      </c>
      <c r="E46" s="22">
        <f t="shared" si="3"/>
        <v>73092.5</v>
      </c>
      <c r="F46" s="23">
        <f t="shared" si="4"/>
        <v>12.27</v>
      </c>
      <c r="G46" s="160" t="str">
        <f t="shared" si="5"/>
        <v>A</v>
      </c>
      <c r="H46" s="134"/>
      <c r="I46" s="184" t="str">
        <f t="shared" si="6"/>
        <v>A</v>
      </c>
      <c r="J46" s="24">
        <f t="shared" si="7"/>
        <v>6.9413</v>
      </c>
      <c r="K46" s="51">
        <f t="shared" si="8"/>
        <v>7.6314000000000002</v>
      </c>
      <c r="L46" s="156">
        <f t="shared" si="9"/>
        <v>0.69010000000000016</v>
      </c>
      <c r="M46" s="100">
        <f t="shared" si="10"/>
        <v>9.9419417112068365E-2</v>
      </c>
    </row>
    <row r="47" spans="1:13" x14ac:dyDescent="0.25">
      <c r="A47" s="178" t="s">
        <v>73</v>
      </c>
      <c r="B47" s="80" t="str">
        <f t="shared" si="0"/>
        <v>OTHER MUSCULOSKELET SYS &amp; CONN TISS O.R. PROC W CC</v>
      </c>
      <c r="C47" s="77">
        <f t="shared" si="1"/>
        <v>63</v>
      </c>
      <c r="D47" s="77">
        <f t="shared" si="2"/>
        <v>56717.34</v>
      </c>
      <c r="E47" s="77">
        <f t="shared" si="3"/>
        <v>32007.41</v>
      </c>
      <c r="F47" s="78">
        <f t="shared" si="4"/>
        <v>5.51</v>
      </c>
      <c r="G47" s="161" t="str">
        <f t="shared" si="5"/>
        <v>A</v>
      </c>
      <c r="H47" s="134"/>
      <c r="I47" s="185" t="str">
        <f t="shared" si="6"/>
        <v>A</v>
      </c>
      <c r="J47" s="70">
        <f t="shared" si="7"/>
        <v>2.7012</v>
      </c>
      <c r="K47" s="72">
        <f t="shared" si="8"/>
        <v>3.3409</v>
      </c>
      <c r="L47" s="157">
        <f t="shared" si="9"/>
        <v>0.63969999999999994</v>
      </c>
      <c r="M47" s="101">
        <f t="shared" si="10"/>
        <v>0.23682067229379533</v>
      </c>
    </row>
    <row r="48" spans="1:13" x14ac:dyDescent="0.25">
      <c r="A48" s="177" t="s">
        <v>295</v>
      </c>
      <c r="B48" s="8" t="str">
        <f t="shared" si="0"/>
        <v>MAJOR BLADDER PROCEDURES W/O CC/MCC</v>
      </c>
      <c r="C48" s="22">
        <f t="shared" si="1"/>
        <v>9</v>
      </c>
      <c r="D48" s="22">
        <f t="shared" si="2"/>
        <v>53712.39</v>
      </c>
      <c r="E48" s="22">
        <f t="shared" si="3"/>
        <v>21423.31</v>
      </c>
      <c r="F48" s="23">
        <f t="shared" si="4"/>
        <v>4.4000000000000004</v>
      </c>
      <c r="G48" s="160" t="str">
        <f t="shared" si="5"/>
        <v>M</v>
      </c>
      <c r="H48" s="134"/>
      <c r="I48" s="184" t="str">
        <f t="shared" si="6"/>
        <v>A</v>
      </c>
      <c r="J48" s="24">
        <f t="shared" si="7"/>
        <v>2.3464999999999998</v>
      </c>
      <c r="K48" s="51">
        <f t="shared" si="8"/>
        <v>2.9756999999999998</v>
      </c>
      <c r="L48" s="156">
        <f t="shared" si="9"/>
        <v>0.62919999999999998</v>
      </c>
      <c r="M48" s="100">
        <f t="shared" si="10"/>
        <v>0.26814404432132966</v>
      </c>
    </row>
    <row r="49" spans="1:13" x14ac:dyDescent="0.25">
      <c r="A49" s="177" t="s">
        <v>654</v>
      </c>
      <c r="B49" s="8" t="str">
        <f t="shared" si="0"/>
        <v>COAGULATION DISORDERS</v>
      </c>
      <c r="C49" s="22">
        <f t="shared" si="1"/>
        <v>89</v>
      </c>
      <c r="D49" s="22">
        <f t="shared" si="2"/>
        <v>29411.8</v>
      </c>
      <c r="E49" s="22">
        <f t="shared" si="3"/>
        <v>28316.41</v>
      </c>
      <c r="F49" s="23">
        <f t="shared" si="4"/>
        <v>2.96</v>
      </c>
      <c r="G49" s="160" t="str">
        <f t="shared" si="5"/>
        <v>A</v>
      </c>
      <c r="H49" s="134"/>
      <c r="I49" s="184" t="str">
        <f t="shared" si="6"/>
        <v>A</v>
      </c>
      <c r="J49" s="24">
        <f t="shared" si="7"/>
        <v>0.97340000000000004</v>
      </c>
      <c r="K49" s="51">
        <f t="shared" si="8"/>
        <v>1.5940000000000001</v>
      </c>
      <c r="L49" s="156">
        <f t="shared" si="9"/>
        <v>0.62060000000000004</v>
      </c>
      <c r="M49" s="100">
        <f t="shared" si="10"/>
        <v>0.63755907129648659</v>
      </c>
    </row>
    <row r="50" spans="1:13" x14ac:dyDescent="0.25">
      <c r="A50" s="177" t="s">
        <v>783</v>
      </c>
      <c r="B50" s="8" t="str">
        <f t="shared" si="0"/>
        <v>PERC CARDIOVASC PROC W/O CORONARY ARTERY STENT W MCC</v>
      </c>
      <c r="C50" s="22">
        <f t="shared" si="1"/>
        <v>12</v>
      </c>
      <c r="D50" s="22">
        <f t="shared" si="2"/>
        <v>75078.8</v>
      </c>
      <c r="E50" s="22">
        <f t="shared" si="3"/>
        <v>31858.240000000002</v>
      </c>
      <c r="F50" s="23">
        <f t="shared" si="4"/>
        <v>6.75</v>
      </c>
      <c r="G50" s="160" t="str">
        <f t="shared" si="5"/>
        <v>A</v>
      </c>
      <c r="H50" s="134"/>
      <c r="I50" s="184" t="str">
        <f t="shared" si="6"/>
        <v>A</v>
      </c>
      <c r="J50" s="24">
        <f t="shared" si="7"/>
        <v>3.8039000000000001</v>
      </c>
      <c r="K50" s="51">
        <f t="shared" si="8"/>
        <v>4.4222000000000001</v>
      </c>
      <c r="L50" s="156">
        <f t="shared" si="9"/>
        <v>0.61830000000000007</v>
      </c>
      <c r="M50" s="100">
        <f t="shared" si="10"/>
        <v>0.16254370514471991</v>
      </c>
    </row>
    <row r="51" spans="1:13" x14ac:dyDescent="0.25">
      <c r="A51" s="177" t="s">
        <v>9</v>
      </c>
      <c r="B51" s="8" t="str">
        <f t="shared" si="0"/>
        <v>OTHER O.R. PROC OF THE BLOOD &amp; BLOOD FORMING ORGANS W CC</v>
      </c>
      <c r="C51" s="22">
        <f t="shared" si="1"/>
        <v>5</v>
      </c>
      <c r="D51" s="22">
        <f t="shared" si="2"/>
        <v>28986.45</v>
      </c>
      <c r="E51" s="22">
        <f t="shared" si="3"/>
        <v>10125.19</v>
      </c>
      <c r="F51" s="23">
        <f t="shared" si="4"/>
        <v>5.2</v>
      </c>
      <c r="G51" s="160" t="str">
        <f t="shared" si="5"/>
        <v>M</v>
      </c>
      <c r="H51" s="134"/>
      <c r="I51" s="184" t="str">
        <f t="shared" si="6"/>
        <v>A</v>
      </c>
      <c r="J51" s="24">
        <f t="shared" si="7"/>
        <v>1.8543000000000001</v>
      </c>
      <c r="K51" s="51">
        <f t="shared" si="8"/>
        <v>2.4670000000000001</v>
      </c>
      <c r="L51" s="156">
        <f t="shared" si="9"/>
        <v>0.61270000000000002</v>
      </c>
      <c r="M51" s="100">
        <f t="shared" si="10"/>
        <v>0.33042118319581515</v>
      </c>
    </row>
    <row r="52" spans="1:13" x14ac:dyDescent="0.25">
      <c r="A52" s="178" t="s">
        <v>873</v>
      </c>
      <c r="B52" s="80" t="str">
        <f t="shared" si="0"/>
        <v>SOFT TISSUE PROCEDURES W MCC</v>
      </c>
      <c r="C52" s="77">
        <f t="shared" si="1"/>
        <v>20</v>
      </c>
      <c r="D52" s="77">
        <f t="shared" si="2"/>
        <v>49875.45</v>
      </c>
      <c r="E52" s="77">
        <f t="shared" si="3"/>
        <v>23890.23</v>
      </c>
      <c r="F52" s="78">
        <f t="shared" si="4"/>
        <v>10</v>
      </c>
      <c r="G52" s="161" t="str">
        <f t="shared" si="5"/>
        <v>A</v>
      </c>
      <c r="H52" s="134"/>
      <c r="I52" s="185" t="str">
        <f t="shared" si="6"/>
        <v>A</v>
      </c>
      <c r="J52" s="70">
        <f t="shared" si="7"/>
        <v>2.3351000000000002</v>
      </c>
      <c r="K52" s="72">
        <f t="shared" si="8"/>
        <v>2.9378000000000002</v>
      </c>
      <c r="L52" s="157">
        <f t="shared" si="9"/>
        <v>0.60270000000000001</v>
      </c>
      <c r="M52" s="101">
        <f t="shared" si="10"/>
        <v>0.25810457796239988</v>
      </c>
    </row>
    <row r="53" spans="1:13" x14ac:dyDescent="0.25">
      <c r="A53" s="177" t="s">
        <v>321</v>
      </c>
      <c r="B53" s="8" t="str">
        <f t="shared" si="0"/>
        <v>PERIPH/CRANIAL NERVE &amp; OTHER NERV SYST PROC W/O CC/MCC</v>
      </c>
      <c r="C53" s="22">
        <f t="shared" si="1"/>
        <v>16</v>
      </c>
      <c r="D53" s="22">
        <f t="shared" si="2"/>
        <v>62272.5</v>
      </c>
      <c r="E53" s="22">
        <f t="shared" si="3"/>
        <v>29644.95</v>
      </c>
      <c r="F53" s="23">
        <f t="shared" si="4"/>
        <v>4.75</v>
      </c>
      <c r="G53" s="160" t="str">
        <f t="shared" si="5"/>
        <v>AP</v>
      </c>
      <c r="H53" s="134"/>
      <c r="I53" s="184" t="str">
        <f t="shared" si="6"/>
        <v>A</v>
      </c>
      <c r="J53" s="24">
        <f t="shared" si="7"/>
        <v>1.7319</v>
      </c>
      <c r="K53" s="51">
        <f t="shared" si="8"/>
        <v>2.2991000000000001</v>
      </c>
      <c r="L53" s="156">
        <f t="shared" si="9"/>
        <v>0.56720000000000015</v>
      </c>
      <c r="M53" s="100">
        <f t="shared" si="10"/>
        <v>0.32750158785149269</v>
      </c>
    </row>
    <row r="54" spans="1:13" x14ac:dyDescent="0.25">
      <c r="A54" s="177" t="s">
        <v>105</v>
      </c>
      <c r="B54" s="8" t="str">
        <f t="shared" ref="B54:B117" si="11">VLOOKUP($A54, DRG_Tab, 2, FALSE)</f>
        <v>PANCREAS, LIVER &amp; SHUNT PROCEDURES W MCC</v>
      </c>
      <c r="C54" s="22">
        <f t="shared" ref="C54:C117" si="12">VLOOKUP($A54, DRG_Tab, 9, FALSE)</f>
        <v>20</v>
      </c>
      <c r="D54" s="22">
        <f t="shared" ref="D54:D117" si="13">VLOOKUP($A54, DRG_Tab, 10, FALSE)</f>
        <v>90284.85</v>
      </c>
      <c r="E54" s="22">
        <f t="shared" ref="E54:E117" si="14">VLOOKUP($A54, DRG_Tab, 11, FALSE)</f>
        <v>36066.959999999999</v>
      </c>
      <c r="F54" s="23">
        <f t="shared" ref="F54:F117" si="15">VLOOKUP($A54, DRG_Tab, 12, FALSE)</f>
        <v>10.3</v>
      </c>
      <c r="G54" s="160" t="str">
        <f t="shared" ref="G54:G117" si="16">VLOOKUP($A54, DRG_Tab, 18, FALSE)</f>
        <v>A</v>
      </c>
      <c r="H54" s="134"/>
      <c r="I54" s="184" t="str">
        <f t="shared" ref="I54:I117" si="17">VLOOKUP($A54, DRG_Tab, 20, FALSE)</f>
        <v>A</v>
      </c>
      <c r="J54" s="24">
        <f t="shared" ref="J54:J117" si="18">VLOOKUP($A54, DRG_Tab, 21, FALSE)</f>
        <v>4.7515999999999998</v>
      </c>
      <c r="K54" s="51">
        <f t="shared" ref="K54:K117" si="19">VLOOKUP($A54, DRG_Tab, 22, FALSE)</f>
        <v>5.3181000000000003</v>
      </c>
      <c r="L54" s="156">
        <f t="shared" ref="L54:L117" si="20">IF(J54&lt;&gt;"", IF(K54&lt;&gt;"", K54-J54, ""), "")</f>
        <v>0.56650000000000045</v>
      </c>
      <c r="M54" s="100">
        <f t="shared" ref="M54:M117" si="21">IF(L54="", "", L54/J54)</f>
        <v>0.1192229985689032</v>
      </c>
    </row>
    <row r="55" spans="1:13" x14ac:dyDescent="0.25">
      <c r="A55" s="177" t="s">
        <v>300</v>
      </c>
      <c r="B55" s="8" t="str">
        <f t="shared" si="11"/>
        <v>INTRACRANIAL VASCULAR PROCEDURES W PDX HEMORRHAGE W/O CC/MCC</v>
      </c>
      <c r="C55" s="22">
        <f t="shared" si="12"/>
        <v>0</v>
      </c>
      <c r="D55" s="22">
        <f t="shared" si="13"/>
        <v>0</v>
      </c>
      <c r="E55" s="22">
        <f t="shared" si="14"/>
        <v>0</v>
      </c>
      <c r="F55" s="23">
        <f t="shared" si="15"/>
        <v>8.1</v>
      </c>
      <c r="G55" s="160" t="str">
        <f t="shared" si="16"/>
        <v>MO</v>
      </c>
      <c r="H55" s="134"/>
      <c r="I55" s="184" t="str">
        <f t="shared" si="17"/>
        <v>M</v>
      </c>
      <c r="J55" s="24">
        <f t="shared" si="18"/>
        <v>3.6326000000000001</v>
      </c>
      <c r="K55" s="51">
        <f t="shared" si="19"/>
        <v>4.1932999999999998</v>
      </c>
      <c r="L55" s="156">
        <f t="shared" si="20"/>
        <v>0.56069999999999975</v>
      </c>
      <c r="M55" s="100">
        <f t="shared" si="21"/>
        <v>0.15435225458349386</v>
      </c>
    </row>
    <row r="56" spans="1:13" x14ac:dyDescent="0.25">
      <c r="A56" s="177" t="s">
        <v>308</v>
      </c>
      <c r="B56" s="8" t="str">
        <f t="shared" si="11"/>
        <v>SPINAL PROCEDURES W/O CC/MCC</v>
      </c>
      <c r="C56" s="22">
        <f t="shared" si="12"/>
        <v>13</v>
      </c>
      <c r="D56" s="22">
        <f t="shared" si="13"/>
        <v>49398.95</v>
      </c>
      <c r="E56" s="22">
        <f t="shared" si="14"/>
        <v>31404.31</v>
      </c>
      <c r="F56" s="23">
        <f t="shared" si="15"/>
        <v>2.31</v>
      </c>
      <c r="G56" s="160" t="str">
        <f t="shared" si="16"/>
        <v>A</v>
      </c>
      <c r="H56" s="134"/>
      <c r="I56" s="184" t="str">
        <f t="shared" si="17"/>
        <v>A</v>
      </c>
      <c r="J56" s="24">
        <f t="shared" si="18"/>
        <v>2.355</v>
      </c>
      <c r="K56" s="51">
        <f t="shared" si="19"/>
        <v>2.9096000000000002</v>
      </c>
      <c r="L56" s="156">
        <f t="shared" si="20"/>
        <v>0.5546000000000002</v>
      </c>
      <c r="M56" s="100">
        <f t="shared" si="21"/>
        <v>0.23549893842887482</v>
      </c>
    </row>
    <row r="57" spans="1:13" x14ac:dyDescent="0.25">
      <c r="A57" s="178" t="s">
        <v>604</v>
      </c>
      <c r="B57" s="80" t="str">
        <f t="shared" si="11"/>
        <v>UTERINE,ADNEXA PROC FOR NON-OVARIAN/ADNEXAL MALIG W CC</v>
      </c>
      <c r="C57" s="77">
        <f t="shared" si="12"/>
        <v>33</v>
      </c>
      <c r="D57" s="77">
        <f t="shared" si="13"/>
        <v>38852.32</v>
      </c>
      <c r="E57" s="77">
        <f t="shared" si="14"/>
        <v>14771.37</v>
      </c>
      <c r="F57" s="78">
        <f t="shared" si="15"/>
        <v>4.2699999999999996</v>
      </c>
      <c r="G57" s="161" t="str">
        <f t="shared" si="16"/>
        <v>A</v>
      </c>
      <c r="H57" s="134"/>
      <c r="I57" s="185" t="str">
        <f t="shared" si="17"/>
        <v>A</v>
      </c>
      <c r="J57" s="70">
        <f t="shared" si="18"/>
        <v>1.6211</v>
      </c>
      <c r="K57" s="72">
        <f t="shared" si="19"/>
        <v>2.1581999999999999</v>
      </c>
      <c r="L57" s="157">
        <f t="shared" si="20"/>
        <v>0.53709999999999991</v>
      </c>
      <c r="M57" s="101">
        <f t="shared" si="21"/>
        <v>0.33131824070075871</v>
      </c>
    </row>
    <row r="58" spans="1:13" x14ac:dyDescent="0.25">
      <c r="A58" s="177" t="s">
        <v>330</v>
      </c>
      <c r="B58" s="8" t="str">
        <f t="shared" si="11"/>
        <v>TESTES PROCEDURES W/O CC/MCC</v>
      </c>
      <c r="C58" s="22">
        <f t="shared" si="12"/>
        <v>7</v>
      </c>
      <c r="D58" s="22">
        <f t="shared" si="13"/>
        <v>14221.53</v>
      </c>
      <c r="E58" s="22">
        <f t="shared" si="14"/>
        <v>4693.46</v>
      </c>
      <c r="F58" s="23">
        <f t="shared" si="15"/>
        <v>2.9</v>
      </c>
      <c r="G58" s="160" t="str">
        <f t="shared" si="16"/>
        <v>M</v>
      </c>
      <c r="H58" s="134"/>
      <c r="I58" s="184" t="str">
        <f t="shared" si="17"/>
        <v>M</v>
      </c>
      <c r="J58" s="24">
        <f t="shared" si="18"/>
        <v>1.0065</v>
      </c>
      <c r="K58" s="51">
        <f t="shared" si="19"/>
        <v>1.5426</v>
      </c>
      <c r="L58" s="156">
        <f t="shared" si="20"/>
        <v>0.53610000000000002</v>
      </c>
      <c r="M58" s="100">
        <f t="shared" si="21"/>
        <v>0.53263785394932939</v>
      </c>
    </row>
    <row r="59" spans="1:13" x14ac:dyDescent="0.25">
      <c r="A59" s="177" t="s">
        <v>183</v>
      </c>
      <c r="B59" s="8" t="str">
        <f t="shared" si="11"/>
        <v>BIOPSIES OF MUSCULOSKELETAL SYSTEM &amp; CONNECTIVE TISSUE W/O CC/MCC</v>
      </c>
      <c r="C59" s="22">
        <f t="shared" si="12"/>
        <v>17</v>
      </c>
      <c r="D59" s="22">
        <f t="shared" si="13"/>
        <v>39792.449999999997</v>
      </c>
      <c r="E59" s="22">
        <f t="shared" si="14"/>
        <v>21699.26</v>
      </c>
      <c r="F59" s="23">
        <f t="shared" si="15"/>
        <v>5.59</v>
      </c>
      <c r="G59" s="160" t="str">
        <f t="shared" si="16"/>
        <v>A</v>
      </c>
      <c r="H59" s="134"/>
      <c r="I59" s="184" t="str">
        <f t="shared" si="17"/>
        <v>A</v>
      </c>
      <c r="J59" s="24">
        <f t="shared" si="18"/>
        <v>1.8224</v>
      </c>
      <c r="K59" s="51">
        <f t="shared" si="19"/>
        <v>2.3439999999999999</v>
      </c>
      <c r="L59" s="156">
        <f t="shared" si="20"/>
        <v>0.52159999999999984</v>
      </c>
      <c r="M59" s="100">
        <f t="shared" si="21"/>
        <v>0.2862159789288849</v>
      </c>
    </row>
    <row r="60" spans="1:13" x14ac:dyDescent="0.25">
      <c r="A60" s="177" t="s">
        <v>242</v>
      </c>
      <c r="B60" s="8" t="str">
        <f t="shared" si="11"/>
        <v>NONTRAUMATIC STUPOR &amp; COMA W/O MCC</v>
      </c>
      <c r="C60" s="22">
        <f t="shared" si="12"/>
        <v>7</v>
      </c>
      <c r="D60" s="22">
        <f t="shared" si="13"/>
        <v>14428.29</v>
      </c>
      <c r="E60" s="22">
        <f t="shared" si="14"/>
        <v>5825.02</v>
      </c>
      <c r="F60" s="23">
        <f t="shared" si="15"/>
        <v>3.7</v>
      </c>
      <c r="G60" s="160" t="str">
        <f t="shared" si="16"/>
        <v>M</v>
      </c>
      <c r="H60" s="134"/>
      <c r="I60" s="184" t="str">
        <f t="shared" si="17"/>
        <v>A</v>
      </c>
      <c r="J60" s="24">
        <f t="shared" si="18"/>
        <v>0.70389999999999997</v>
      </c>
      <c r="K60" s="51">
        <f t="shared" si="19"/>
        <v>1.2242999999999999</v>
      </c>
      <c r="L60" s="156">
        <f t="shared" si="20"/>
        <v>0.52039999999999997</v>
      </c>
      <c r="M60" s="100">
        <f t="shared" si="21"/>
        <v>0.73930956101718992</v>
      </c>
    </row>
    <row r="61" spans="1:13" x14ac:dyDescent="0.25">
      <c r="A61" s="177" t="s">
        <v>200</v>
      </c>
      <c r="B61" s="8" t="str">
        <f t="shared" si="11"/>
        <v>TRACH W MV &gt;96 HRS OR PDX EXC FACE, MOUTH &amp; NECK W/O MAJ O.R.</v>
      </c>
      <c r="C61" s="22">
        <f t="shared" si="12"/>
        <v>81</v>
      </c>
      <c r="D61" s="22">
        <f t="shared" si="13"/>
        <v>247978.06</v>
      </c>
      <c r="E61" s="22">
        <f t="shared" si="14"/>
        <v>113329.3</v>
      </c>
      <c r="F61" s="23">
        <f t="shared" si="15"/>
        <v>34.49</v>
      </c>
      <c r="G61" s="160" t="str">
        <f t="shared" si="16"/>
        <v>A</v>
      </c>
      <c r="H61" s="134"/>
      <c r="I61" s="184" t="str">
        <f t="shared" si="17"/>
        <v>A</v>
      </c>
      <c r="J61" s="24">
        <f t="shared" si="18"/>
        <v>11.658200000000001</v>
      </c>
      <c r="K61" s="51">
        <f t="shared" si="19"/>
        <v>12.168900000000001</v>
      </c>
      <c r="L61" s="156">
        <f t="shared" si="20"/>
        <v>0.51069999999999993</v>
      </c>
      <c r="M61" s="100">
        <f t="shared" si="21"/>
        <v>4.3806076409737341E-2</v>
      </c>
    </row>
    <row r="62" spans="1:13" x14ac:dyDescent="0.25">
      <c r="A62" s="178" t="s">
        <v>760</v>
      </c>
      <c r="B62" s="80" t="str">
        <f t="shared" si="11"/>
        <v>OTHER MULTIPLE SIGNIFICANT TRAUMA W MCC</v>
      </c>
      <c r="C62" s="77">
        <f t="shared" si="12"/>
        <v>19</v>
      </c>
      <c r="D62" s="77">
        <f t="shared" si="13"/>
        <v>65358.44</v>
      </c>
      <c r="E62" s="77">
        <f t="shared" si="14"/>
        <v>36542.01</v>
      </c>
      <c r="F62" s="78">
        <f t="shared" si="15"/>
        <v>10.79</v>
      </c>
      <c r="G62" s="161" t="str">
        <f t="shared" si="16"/>
        <v>A</v>
      </c>
      <c r="H62" s="134"/>
      <c r="I62" s="185" t="str">
        <f t="shared" si="17"/>
        <v>A</v>
      </c>
      <c r="J62" s="70">
        <f t="shared" si="18"/>
        <v>3.2195</v>
      </c>
      <c r="K62" s="72">
        <f t="shared" si="19"/>
        <v>3.7286000000000001</v>
      </c>
      <c r="L62" s="157">
        <f t="shared" si="20"/>
        <v>0.50910000000000011</v>
      </c>
      <c r="M62" s="101">
        <f t="shared" si="21"/>
        <v>0.15813014443236531</v>
      </c>
    </row>
    <row r="63" spans="1:13" x14ac:dyDescent="0.25">
      <c r="A63" s="177" t="s">
        <v>803</v>
      </c>
      <c r="B63" s="8" t="str">
        <f t="shared" si="11"/>
        <v>OTHER MAJOR CARDIOVASCULAR PROCEDURES W MCC</v>
      </c>
      <c r="C63" s="22">
        <f t="shared" si="12"/>
        <v>72</v>
      </c>
      <c r="D63" s="22">
        <f t="shared" si="13"/>
        <v>96982.98</v>
      </c>
      <c r="E63" s="22">
        <f t="shared" si="14"/>
        <v>58978.57</v>
      </c>
      <c r="F63" s="23">
        <f t="shared" si="15"/>
        <v>8.43</v>
      </c>
      <c r="G63" s="160" t="str">
        <f t="shared" si="16"/>
        <v>A</v>
      </c>
      <c r="H63" s="134"/>
      <c r="I63" s="184" t="str">
        <f t="shared" si="17"/>
        <v>A</v>
      </c>
      <c r="J63" s="24">
        <f t="shared" si="18"/>
        <v>4.9673999999999996</v>
      </c>
      <c r="K63" s="51">
        <f t="shared" si="19"/>
        <v>5.4668000000000001</v>
      </c>
      <c r="L63" s="156">
        <f t="shared" si="20"/>
        <v>0.49940000000000051</v>
      </c>
      <c r="M63" s="100">
        <f t="shared" si="21"/>
        <v>0.10053549140395389</v>
      </c>
    </row>
    <row r="64" spans="1:13" x14ac:dyDescent="0.25">
      <c r="A64" s="177" t="s">
        <v>840</v>
      </c>
      <c r="B64" s="8" t="str">
        <f t="shared" si="11"/>
        <v>OTHER CIRCULATORY SYSTEM DIAGNOSES W MCC</v>
      </c>
      <c r="C64" s="22">
        <f t="shared" si="12"/>
        <v>200</v>
      </c>
      <c r="D64" s="22">
        <f t="shared" si="13"/>
        <v>37895.18</v>
      </c>
      <c r="E64" s="22">
        <f t="shared" si="14"/>
        <v>26563.26</v>
      </c>
      <c r="F64" s="23">
        <f t="shared" si="15"/>
        <v>7.47</v>
      </c>
      <c r="G64" s="160" t="str">
        <f t="shared" si="16"/>
        <v>A</v>
      </c>
      <c r="H64" s="134"/>
      <c r="I64" s="184" t="str">
        <f t="shared" si="17"/>
        <v>A</v>
      </c>
      <c r="J64" s="24">
        <f t="shared" si="18"/>
        <v>1.7305999999999999</v>
      </c>
      <c r="K64" s="51">
        <f t="shared" si="19"/>
        <v>2.2302</v>
      </c>
      <c r="L64" s="156">
        <f t="shared" si="20"/>
        <v>0.49960000000000004</v>
      </c>
      <c r="M64" s="100">
        <f t="shared" si="21"/>
        <v>0.28868600485380796</v>
      </c>
    </row>
    <row r="65" spans="1:13" x14ac:dyDescent="0.25">
      <c r="A65" s="177" t="s">
        <v>742</v>
      </c>
      <c r="B65" s="8" t="str">
        <f t="shared" si="11"/>
        <v>FULL THICKNESS BURN W/O SKIN GRAFT OR INHAL INJ</v>
      </c>
      <c r="C65" s="22">
        <f t="shared" si="12"/>
        <v>19</v>
      </c>
      <c r="D65" s="22">
        <f t="shared" si="13"/>
        <v>50529.38</v>
      </c>
      <c r="E65" s="22">
        <f t="shared" si="14"/>
        <v>23604.07</v>
      </c>
      <c r="F65" s="23">
        <f t="shared" si="15"/>
        <v>6.11</v>
      </c>
      <c r="G65" s="160" t="str">
        <f t="shared" si="16"/>
        <v>A</v>
      </c>
      <c r="H65" s="134"/>
      <c r="I65" s="184" t="str">
        <f t="shared" si="17"/>
        <v>A</v>
      </c>
      <c r="J65" s="24">
        <f t="shared" si="18"/>
        <v>2.4782000000000002</v>
      </c>
      <c r="K65" s="51">
        <f t="shared" si="19"/>
        <v>2.9763000000000002</v>
      </c>
      <c r="L65" s="156">
        <f t="shared" si="20"/>
        <v>0.49809999999999999</v>
      </c>
      <c r="M65" s="100">
        <f t="shared" si="21"/>
        <v>0.20099265595997093</v>
      </c>
    </row>
    <row r="66" spans="1:13" x14ac:dyDescent="0.25">
      <c r="A66" s="177" t="s">
        <v>591</v>
      </c>
      <c r="B66" s="8" t="str">
        <f t="shared" si="11"/>
        <v>MAJOR ESOPHAGEAL DISORDERS W MCC</v>
      </c>
      <c r="C66" s="22">
        <f t="shared" si="12"/>
        <v>9</v>
      </c>
      <c r="D66" s="22">
        <f t="shared" si="13"/>
        <v>34764.32</v>
      </c>
      <c r="E66" s="22">
        <f t="shared" si="14"/>
        <v>22789.54</v>
      </c>
      <c r="F66" s="23">
        <f t="shared" si="15"/>
        <v>6.2</v>
      </c>
      <c r="G66" s="160" t="str">
        <f t="shared" si="16"/>
        <v>M</v>
      </c>
      <c r="H66" s="134"/>
      <c r="I66" s="184" t="str">
        <f t="shared" si="17"/>
        <v>A</v>
      </c>
      <c r="J66" s="24">
        <f t="shared" si="18"/>
        <v>2.1419999999999999</v>
      </c>
      <c r="K66" s="51">
        <f t="shared" si="19"/>
        <v>2.6383999999999999</v>
      </c>
      <c r="L66" s="156">
        <f t="shared" si="20"/>
        <v>0.49639999999999995</v>
      </c>
      <c r="M66" s="100">
        <f t="shared" si="21"/>
        <v>0.23174603174603173</v>
      </c>
    </row>
    <row r="67" spans="1:13" x14ac:dyDescent="0.25">
      <c r="A67" s="178" t="s">
        <v>356</v>
      </c>
      <c r="B67" s="80" t="str">
        <f t="shared" si="11"/>
        <v>OTHER MUSCULOSKELETAL SYS &amp; CONNECTIVE TISSUE DIAGNOSES W MCC</v>
      </c>
      <c r="C67" s="77">
        <f t="shared" si="12"/>
        <v>9</v>
      </c>
      <c r="D67" s="77">
        <f t="shared" si="13"/>
        <v>30817.39</v>
      </c>
      <c r="E67" s="77">
        <f t="shared" si="14"/>
        <v>20032.07</v>
      </c>
      <c r="F67" s="78">
        <f t="shared" si="15"/>
        <v>6.1</v>
      </c>
      <c r="G67" s="161" t="str">
        <f t="shared" si="16"/>
        <v>M</v>
      </c>
      <c r="H67" s="134"/>
      <c r="I67" s="185" t="str">
        <f t="shared" si="17"/>
        <v>A</v>
      </c>
      <c r="J67" s="70">
        <f t="shared" si="18"/>
        <v>1.7607999999999999</v>
      </c>
      <c r="K67" s="72">
        <f t="shared" si="19"/>
        <v>2.2522000000000002</v>
      </c>
      <c r="L67" s="157">
        <f t="shared" si="20"/>
        <v>0.49140000000000028</v>
      </c>
      <c r="M67" s="101">
        <f t="shared" si="21"/>
        <v>0.27907769195820098</v>
      </c>
    </row>
    <row r="68" spans="1:13" x14ac:dyDescent="0.25">
      <c r="A68" s="177" t="s">
        <v>347</v>
      </c>
      <c r="B68" s="8" t="str">
        <f t="shared" si="11"/>
        <v>PELVIC EVISCERATION, RAD HYSTERECTOMY &amp; RAD VULVECTOMY W/O CC/MCC</v>
      </c>
      <c r="C68" s="22">
        <f t="shared" si="12"/>
        <v>9</v>
      </c>
      <c r="D68" s="22">
        <f t="shared" si="13"/>
        <v>32239.33</v>
      </c>
      <c r="E68" s="22">
        <f t="shared" si="14"/>
        <v>8001.64</v>
      </c>
      <c r="F68" s="23">
        <f t="shared" si="15"/>
        <v>2.1</v>
      </c>
      <c r="G68" s="160" t="str">
        <f t="shared" si="16"/>
        <v>M</v>
      </c>
      <c r="H68" s="134"/>
      <c r="I68" s="184" t="str">
        <f t="shared" si="17"/>
        <v>M</v>
      </c>
      <c r="J68" s="24">
        <f t="shared" si="18"/>
        <v>1.4669000000000001</v>
      </c>
      <c r="K68" s="51">
        <f t="shared" si="19"/>
        <v>1.9554</v>
      </c>
      <c r="L68" s="156">
        <f t="shared" si="20"/>
        <v>0.48849999999999993</v>
      </c>
      <c r="M68" s="100">
        <f t="shared" si="21"/>
        <v>0.33301520212693431</v>
      </c>
    </row>
    <row r="69" spans="1:13" x14ac:dyDescent="0.25">
      <c r="A69" s="177" t="s">
        <v>713</v>
      </c>
      <c r="B69" s="8" t="str">
        <f t="shared" si="11"/>
        <v>ALCOHOL/DRUG ABUSE OR DEPENDENCE W REHABILITATION THERAPY</v>
      </c>
      <c r="C69" s="22">
        <f t="shared" si="12"/>
        <v>19</v>
      </c>
      <c r="D69" s="22">
        <f t="shared" si="13"/>
        <v>19328.03</v>
      </c>
      <c r="E69" s="22">
        <f t="shared" si="14"/>
        <v>14228.22</v>
      </c>
      <c r="F69" s="23">
        <f t="shared" si="15"/>
        <v>14.47</v>
      </c>
      <c r="G69" s="160" t="str">
        <f t="shared" si="16"/>
        <v>AP</v>
      </c>
      <c r="H69" s="134"/>
      <c r="I69" s="184" t="str">
        <f t="shared" si="17"/>
        <v>M</v>
      </c>
      <c r="J69" s="24">
        <f t="shared" si="18"/>
        <v>2.0958000000000001</v>
      </c>
      <c r="K69" s="51">
        <f t="shared" si="19"/>
        <v>2.5754000000000001</v>
      </c>
      <c r="L69" s="156">
        <f t="shared" si="20"/>
        <v>0.47960000000000003</v>
      </c>
      <c r="M69" s="100">
        <f t="shared" si="21"/>
        <v>0.22883862964023285</v>
      </c>
    </row>
    <row r="70" spans="1:13" x14ac:dyDescent="0.25">
      <c r="A70" s="177" t="s">
        <v>478</v>
      </c>
      <c r="B70" s="8" t="str">
        <f t="shared" si="11"/>
        <v>CORONARY BYPASS W CARDIAC CATH W/O MCC</v>
      </c>
      <c r="C70" s="22">
        <f t="shared" si="12"/>
        <v>175</v>
      </c>
      <c r="D70" s="22">
        <f t="shared" si="13"/>
        <v>112914.68</v>
      </c>
      <c r="E70" s="22">
        <f t="shared" si="14"/>
        <v>31683.19</v>
      </c>
      <c r="F70" s="23">
        <f t="shared" si="15"/>
        <v>9.67</v>
      </c>
      <c r="G70" s="160" t="str">
        <f t="shared" si="16"/>
        <v>A</v>
      </c>
      <c r="H70" s="134"/>
      <c r="I70" s="184" t="str">
        <f t="shared" si="17"/>
        <v>A</v>
      </c>
      <c r="J70" s="24">
        <f t="shared" si="18"/>
        <v>6.1738</v>
      </c>
      <c r="K70" s="51">
        <f t="shared" si="19"/>
        <v>6.6509999999999998</v>
      </c>
      <c r="L70" s="156">
        <f t="shared" si="20"/>
        <v>0.47719999999999985</v>
      </c>
      <c r="M70" s="100">
        <f t="shared" si="21"/>
        <v>7.7294372995561869E-2</v>
      </c>
    </row>
    <row r="71" spans="1:13" x14ac:dyDescent="0.25">
      <c r="A71" s="177" t="s">
        <v>393</v>
      </c>
      <c r="B71" s="8" t="str">
        <f t="shared" si="11"/>
        <v>MAJOR HEAD &amp; NECK PROCEDURES W/O CC/MCC</v>
      </c>
      <c r="C71" s="22">
        <f t="shared" si="12"/>
        <v>16</v>
      </c>
      <c r="D71" s="22">
        <f t="shared" si="13"/>
        <v>39841.699999999997</v>
      </c>
      <c r="E71" s="22">
        <f t="shared" si="14"/>
        <v>23290.14</v>
      </c>
      <c r="F71" s="23">
        <f t="shared" si="15"/>
        <v>2.5</v>
      </c>
      <c r="G71" s="160" t="str">
        <f t="shared" si="16"/>
        <v>A</v>
      </c>
      <c r="H71" s="134"/>
      <c r="I71" s="184" t="str">
        <f t="shared" si="17"/>
        <v>A</v>
      </c>
      <c r="J71" s="24">
        <f t="shared" si="18"/>
        <v>1.871</v>
      </c>
      <c r="K71" s="51">
        <f t="shared" si="19"/>
        <v>2.3468</v>
      </c>
      <c r="L71" s="156">
        <f t="shared" si="20"/>
        <v>0.4758</v>
      </c>
      <c r="M71" s="100">
        <f t="shared" si="21"/>
        <v>0.25430251202565474</v>
      </c>
    </row>
    <row r="72" spans="1:13" x14ac:dyDescent="0.25">
      <c r="A72" s="178" t="s">
        <v>589</v>
      </c>
      <c r="B72" s="80" t="str">
        <f t="shared" si="11"/>
        <v>OTHER DIGESTIVE SYSTEM O.R. PROCEDURES W CC</v>
      </c>
      <c r="C72" s="77">
        <f t="shared" si="12"/>
        <v>35</v>
      </c>
      <c r="D72" s="77">
        <f t="shared" si="13"/>
        <v>42241.5</v>
      </c>
      <c r="E72" s="77">
        <f t="shared" si="14"/>
        <v>22969.59</v>
      </c>
      <c r="F72" s="78">
        <f t="shared" si="15"/>
        <v>7</v>
      </c>
      <c r="G72" s="161" t="str">
        <f t="shared" si="16"/>
        <v>A</v>
      </c>
      <c r="H72" s="134"/>
      <c r="I72" s="185" t="str">
        <f t="shared" si="17"/>
        <v>A</v>
      </c>
      <c r="J72" s="70">
        <f t="shared" si="18"/>
        <v>1.9845999999999999</v>
      </c>
      <c r="K72" s="72">
        <f t="shared" si="19"/>
        <v>2.4523000000000001</v>
      </c>
      <c r="L72" s="157">
        <f t="shared" si="20"/>
        <v>0.46770000000000023</v>
      </c>
      <c r="M72" s="101">
        <f t="shared" si="21"/>
        <v>0.23566461755517498</v>
      </c>
    </row>
    <row r="73" spans="1:13" x14ac:dyDescent="0.25">
      <c r="A73" s="179" t="s">
        <v>272</v>
      </c>
      <c r="B73" s="8" t="str">
        <f t="shared" si="11"/>
        <v>O.R. PROCEDURES FOR OBESITY W CC</v>
      </c>
      <c r="C73" s="22">
        <f t="shared" si="12"/>
        <v>8</v>
      </c>
      <c r="D73" s="22">
        <f t="shared" si="13"/>
        <v>25256.81</v>
      </c>
      <c r="E73" s="22">
        <f t="shared" si="14"/>
        <v>7715.64</v>
      </c>
      <c r="F73" s="23">
        <f t="shared" si="15"/>
        <v>2.5</v>
      </c>
      <c r="G73" s="160" t="str">
        <f t="shared" si="16"/>
        <v>M</v>
      </c>
      <c r="H73" s="134"/>
      <c r="I73" s="184" t="str">
        <f t="shared" si="17"/>
        <v>A</v>
      </c>
      <c r="J73" s="24">
        <f t="shared" si="18"/>
        <v>2.1267999999999998</v>
      </c>
      <c r="K73" s="51">
        <f t="shared" si="19"/>
        <v>2.5924</v>
      </c>
      <c r="L73" s="156">
        <f t="shared" si="20"/>
        <v>0.46560000000000024</v>
      </c>
      <c r="M73" s="100">
        <f t="shared" si="21"/>
        <v>0.2189204438593193</v>
      </c>
    </row>
    <row r="74" spans="1:13" x14ac:dyDescent="0.25">
      <c r="A74" s="177" t="s">
        <v>806</v>
      </c>
      <c r="B74" s="8" t="str">
        <f t="shared" si="11"/>
        <v>PERCUTANEOUS INTRACARDIAC PROCEDURES W MCC</v>
      </c>
      <c r="C74" s="22">
        <f t="shared" si="12"/>
        <v>18</v>
      </c>
      <c r="D74" s="22">
        <f t="shared" si="13"/>
        <v>81975.789999999994</v>
      </c>
      <c r="E74" s="22">
        <f t="shared" si="14"/>
        <v>42031.55</v>
      </c>
      <c r="F74" s="23">
        <f t="shared" si="15"/>
        <v>6.33</v>
      </c>
      <c r="G74" s="160" t="str">
        <f t="shared" si="16"/>
        <v>A</v>
      </c>
      <c r="H74" s="134"/>
      <c r="I74" s="184" t="str">
        <f t="shared" si="17"/>
        <v>A</v>
      </c>
      <c r="J74" s="24">
        <f t="shared" si="18"/>
        <v>4.3644999999999996</v>
      </c>
      <c r="K74" s="51">
        <f t="shared" si="19"/>
        <v>4.8285</v>
      </c>
      <c r="L74" s="156">
        <f t="shared" si="20"/>
        <v>0.46400000000000041</v>
      </c>
      <c r="M74" s="100">
        <f t="shared" si="21"/>
        <v>0.10631229235880409</v>
      </c>
    </row>
    <row r="75" spans="1:13" x14ac:dyDescent="0.25">
      <c r="A75" s="177" t="s">
        <v>670</v>
      </c>
      <c r="B75" s="8" t="str">
        <f t="shared" si="11"/>
        <v>ACUTE LEUKEMIA W/O MAJOR O.R. PROCEDURE W CC</v>
      </c>
      <c r="C75" s="22">
        <f t="shared" si="12"/>
        <v>13</v>
      </c>
      <c r="D75" s="22">
        <f t="shared" si="13"/>
        <v>118614.46</v>
      </c>
      <c r="E75" s="22">
        <f t="shared" si="14"/>
        <v>79958.95</v>
      </c>
      <c r="F75" s="23">
        <f t="shared" si="15"/>
        <v>17.54</v>
      </c>
      <c r="G75" s="160" t="str">
        <f t="shared" si="16"/>
        <v>AO</v>
      </c>
      <c r="H75" s="134"/>
      <c r="I75" s="184" t="str">
        <f t="shared" si="17"/>
        <v>A</v>
      </c>
      <c r="J75" s="24">
        <f t="shared" si="18"/>
        <v>4.5045999999999999</v>
      </c>
      <c r="K75" s="51">
        <f t="shared" si="19"/>
        <v>4.9633000000000003</v>
      </c>
      <c r="L75" s="156">
        <f t="shared" si="20"/>
        <v>0.45870000000000033</v>
      </c>
      <c r="M75" s="100">
        <f t="shared" si="21"/>
        <v>0.10182924122008621</v>
      </c>
    </row>
    <row r="76" spans="1:13" x14ac:dyDescent="0.25">
      <c r="A76" s="177" t="s">
        <v>523</v>
      </c>
      <c r="B76" s="8" t="str">
        <f t="shared" si="11"/>
        <v>ATHEROSCLEROSIS W MCC</v>
      </c>
      <c r="C76" s="22">
        <f t="shared" si="12"/>
        <v>19</v>
      </c>
      <c r="D76" s="22">
        <f t="shared" si="13"/>
        <v>26220.38</v>
      </c>
      <c r="E76" s="22">
        <f t="shared" si="14"/>
        <v>10086.34</v>
      </c>
      <c r="F76" s="23">
        <f t="shared" si="15"/>
        <v>4.47</v>
      </c>
      <c r="G76" s="160" t="str">
        <f t="shared" si="16"/>
        <v>A</v>
      </c>
      <c r="H76" s="134"/>
      <c r="I76" s="184" t="str">
        <f t="shared" si="17"/>
        <v>A</v>
      </c>
      <c r="J76" s="24">
        <f t="shared" si="18"/>
        <v>1.1033999999999999</v>
      </c>
      <c r="K76" s="51">
        <f t="shared" si="19"/>
        <v>1.5445</v>
      </c>
      <c r="L76" s="156">
        <f t="shared" si="20"/>
        <v>0.44110000000000005</v>
      </c>
      <c r="M76" s="100">
        <f t="shared" si="21"/>
        <v>0.39976436469095528</v>
      </c>
    </row>
    <row r="77" spans="1:13" x14ac:dyDescent="0.25">
      <c r="A77" s="178" t="s">
        <v>790</v>
      </c>
      <c r="B77" s="80" t="str">
        <f t="shared" si="11"/>
        <v>UPPER LIMB &amp; TOE AMPUTATION FOR CIRC SYSTEM DISORDERS W/O CC/MCC</v>
      </c>
      <c r="C77" s="77">
        <f t="shared" si="12"/>
        <v>4</v>
      </c>
      <c r="D77" s="77">
        <f t="shared" si="13"/>
        <v>50920.36</v>
      </c>
      <c r="E77" s="77">
        <f t="shared" si="14"/>
        <v>38983.85</v>
      </c>
      <c r="F77" s="78">
        <f t="shared" si="15"/>
        <v>4.3</v>
      </c>
      <c r="G77" s="161" t="str">
        <f t="shared" si="16"/>
        <v>M</v>
      </c>
      <c r="H77" s="134"/>
      <c r="I77" s="185" t="str">
        <f t="shared" si="17"/>
        <v>M</v>
      </c>
      <c r="J77" s="70">
        <f t="shared" si="18"/>
        <v>1.1733</v>
      </c>
      <c r="K77" s="72">
        <f t="shared" si="19"/>
        <v>1.6132</v>
      </c>
      <c r="L77" s="157">
        <f t="shared" si="20"/>
        <v>0.43989999999999996</v>
      </c>
      <c r="M77" s="101">
        <f t="shared" si="21"/>
        <v>0.37492542401772772</v>
      </c>
    </row>
    <row r="78" spans="1:13" x14ac:dyDescent="0.25">
      <c r="A78" s="177" t="s">
        <v>421</v>
      </c>
      <c r="B78" s="8" t="str">
        <f t="shared" si="11"/>
        <v>MAJOR CHEST PROCEDURES W/O CC/MCC</v>
      </c>
      <c r="C78" s="22">
        <f t="shared" si="12"/>
        <v>68</v>
      </c>
      <c r="D78" s="22">
        <f t="shared" si="13"/>
        <v>41105.15</v>
      </c>
      <c r="E78" s="22">
        <f t="shared" si="14"/>
        <v>13450.59</v>
      </c>
      <c r="F78" s="23">
        <f t="shared" si="15"/>
        <v>4.54</v>
      </c>
      <c r="G78" s="160" t="str">
        <f t="shared" si="16"/>
        <v>A</v>
      </c>
      <c r="H78" s="134"/>
      <c r="I78" s="184" t="str">
        <f t="shared" si="17"/>
        <v>A</v>
      </c>
      <c r="J78" s="24">
        <f t="shared" si="18"/>
        <v>1.9821</v>
      </c>
      <c r="K78" s="51">
        <f t="shared" si="19"/>
        <v>2.4211</v>
      </c>
      <c r="L78" s="156">
        <f t="shared" si="20"/>
        <v>0.43900000000000006</v>
      </c>
      <c r="M78" s="100">
        <f t="shared" si="21"/>
        <v>0.22148226628323497</v>
      </c>
    </row>
    <row r="79" spans="1:13" x14ac:dyDescent="0.25">
      <c r="A79" s="177" t="s">
        <v>677</v>
      </c>
      <c r="B79" s="8" t="str">
        <f t="shared" si="11"/>
        <v>LYMPHOMA &amp; NON-ACUTE LEUKEMIA W/O CC/MCC</v>
      </c>
      <c r="C79" s="22">
        <f t="shared" si="12"/>
        <v>15</v>
      </c>
      <c r="D79" s="22">
        <f t="shared" si="13"/>
        <v>24714.52</v>
      </c>
      <c r="E79" s="22">
        <f t="shared" si="14"/>
        <v>12190.33</v>
      </c>
      <c r="F79" s="23">
        <f t="shared" si="15"/>
        <v>4.13</v>
      </c>
      <c r="G79" s="160" t="str">
        <f t="shared" si="16"/>
        <v>A</v>
      </c>
      <c r="H79" s="134"/>
      <c r="I79" s="184" t="str">
        <f t="shared" si="17"/>
        <v>A</v>
      </c>
      <c r="J79" s="24">
        <f t="shared" si="18"/>
        <v>1.0177</v>
      </c>
      <c r="K79" s="51">
        <f t="shared" si="19"/>
        <v>1.4556</v>
      </c>
      <c r="L79" s="156">
        <f t="shared" si="20"/>
        <v>0.43789999999999996</v>
      </c>
      <c r="M79" s="100">
        <f t="shared" si="21"/>
        <v>0.43028397366610976</v>
      </c>
    </row>
    <row r="80" spans="1:13" x14ac:dyDescent="0.25">
      <c r="A80" s="177" t="s">
        <v>10</v>
      </c>
      <c r="B80" s="8" t="str">
        <f t="shared" si="11"/>
        <v>OTHER O.R. PROC OF THE BLOOD &amp; BLOOD FORMING ORGANS W/O CC/MCC</v>
      </c>
      <c r="C80" s="22">
        <f t="shared" si="12"/>
        <v>7</v>
      </c>
      <c r="D80" s="22">
        <f t="shared" si="13"/>
        <v>26539.200000000001</v>
      </c>
      <c r="E80" s="22">
        <f t="shared" si="14"/>
        <v>10662.08</v>
      </c>
      <c r="F80" s="23">
        <f t="shared" si="15"/>
        <v>2.6</v>
      </c>
      <c r="G80" s="160" t="str">
        <f t="shared" si="16"/>
        <v>M</v>
      </c>
      <c r="H80" s="134"/>
      <c r="I80" s="184" t="str">
        <f t="shared" si="17"/>
        <v>M</v>
      </c>
      <c r="J80" s="24">
        <f t="shared" si="18"/>
        <v>1.329</v>
      </c>
      <c r="K80" s="51">
        <f t="shared" si="19"/>
        <v>1.7628999999999999</v>
      </c>
      <c r="L80" s="156">
        <f t="shared" si="20"/>
        <v>0.43389999999999995</v>
      </c>
      <c r="M80" s="100">
        <f t="shared" si="21"/>
        <v>0.32648607975921745</v>
      </c>
    </row>
    <row r="81" spans="1:13" x14ac:dyDescent="0.25">
      <c r="A81" s="179" t="s">
        <v>501</v>
      </c>
      <c r="B81" s="8" t="str">
        <f t="shared" si="11"/>
        <v>MAJOR SKIN DISORDERS W/O MCC</v>
      </c>
      <c r="C81" s="22">
        <f t="shared" si="12"/>
        <v>16</v>
      </c>
      <c r="D81" s="22">
        <f t="shared" si="13"/>
        <v>11183.8</v>
      </c>
      <c r="E81" s="22">
        <f t="shared" si="14"/>
        <v>5657.5</v>
      </c>
      <c r="F81" s="23">
        <f t="shared" si="15"/>
        <v>3.31</v>
      </c>
      <c r="G81" s="160" t="str">
        <f t="shared" si="16"/>
        <v>A</v>
      </c>
      <c r="H81" s="134"/>
      <c r="I81" s="184" t="str">
        <f t="shared" si="17"/>
        <v>A</v>
      </c>
      <c r="J81" s="24">
        <f t="shared" si="18"/>
        <v>0.2298</v>
      </c>
      <c r="K81" s="51">
        <f t="shared" si="19"/>
        <v>0.65880000000000005</v>
      </c>
      <c r="L81" s="156">
        <f t="shared" si="20"/>
        <v>0.42900000000000005</v>
      </c>
      <c r="M81" s="100">
        <f t="shared" si="21"/>
        <v>1.8668407310704962</v>
      </c>
    </row>
    <row r="82" spans="1:13" x14ac:dyDescent="0.25">
      <c r="A82" s="178" t="s">
        <v>681</v>
      </c>
      <c r="B82" s="80" t="str">
        <f t="shared" si="11"/>
        <v>CHEMOTHERAPY W/O ACUTE LEUKEMIA AS SECONDARY DIAGNOSIS W MCC</v>
      </c>
      <c r="C82" s="77">
        <f t="shared" si="12"/>
        <v>36</v>
      </c>
      <c r="D82" s="77">
        <f t="shared" si="13"/>
        <v>22756.97</v>
      </c>
      <c r="E82" s="77">
        <f t="shared" si="14"/>
        <v>11917.22</v>
      </c>
      <c r="F82" s="78">
        <f t="shared" si="15"/>
        <v>4.92</v>
      </c>
      <c r="G82" s="161" t="str">
        <f t="shared" si="16"/>
        <v>A</v>
      </c>
      <c r="H82" s="134"/>
      <c r="I82" s="185" t="str">
        <f t="shared" si="17"/>
        <v>A</v>
      </c>
      <c r="J82" s="70">
        <f t="shared" si="18"/>
        <v>0.92810000000000004</v>
      </c>
      <c r="K82" s="72">
        <f t="shared" si="19"/>
        <v>1.3405</v>
      </c>
      <c r="L82" s="157">
        <f t="shared" si="20"/>
        <v>0.41239999999999999</v>
      </c>
      <c r="M82" s="101">
        <f t="shared" si="21"/>
        <v>0.44434866932442624</v>
      </c>
    </row>
    <row r="83" spans="1:13" x14ac:dyDescent="0.25">
      <c r="A83" s="177" t="s">
        <v>107</v>
      </c>
      <c r="B83" s="8" t="str">
        <f t="shared" si="11"/>
        <v>PANCREAS, LIVER &amp; SHUNT PROCEDURES W/O CC/MCC</v>
      </c>
      <c r="C83" s="22">
        <f t="shared" si="12"/>
        <v>14</v>
      </c>
      <c r="D83" s="22">
        <f t="shared" si="13"/>
        <v>76846.83</v>
      </c>
      <c r="E83" s="22">
        <f t="shared" si="14"/>
        <v>37676.68</v>
      </c>
      <c r="F83" s="23">
        <f t="shared" si="15"/>
        <v>5.07</v>
      </c>
      <c r="G83" s="160" t="str">
        <f t="shared" si="16"/>
        <v>AP</v>
      </c>
      <c r="H83" s="134"/>
      <c r="I83" s="184" t="str">
        <f t="shared" si="17"/>
        <v>A</v>
      </c>
      <c r="J83" s="24">
        <f t="shared" si="18"/>
        <v>2.7799</v>
      </c>
      <c r="K83" s="51">
        <f t="shared" si="19"/>
        <v>3.1890999999999998</v>
      </c>
      <c r="L83" s="156">
        <f t="shared" si="20"/>
        <v>0.40919999999999979</v>
      </c>
      <c r="M83" s="100">
        <f t="shared" si="21"/>
        <v>0.14719953955178236</v>
      </c>
    </row>
    <row r="84" spans="1:13" x14ac:dyDescent="0.25">
      <c r="A84" s="177" t="s">
        <v>652</v>
      </c>
      <c r="B84" s="8" t="str">
        <f t="shared" si="11"/>
        <v>RED BLOOD CELL DISORDERS W MCC</v>
      </c>
      <c r="C84" s="22">
        <f t="shared" si="12"/>
        <v>73</v>
      </c>
      <c r="D84" s="22">
        <f t="shared" si="13"/>
        <v>30903.13</v>
      </c>
      <c r="E84" s="22">
        <f t="shared" si="14"/>
        <v>21836.44</v>
      </c>
      <c r="F84" s="23">
        <f t="shared" si="15"/>
        <v>5.67</v>
      </c>
      <c r="G84" s="160" t="str">
        <f t="shared" si="16"/>
        <v>A</v>
      </c>
      <c r="H84" s="134"/>
      <c r="I84" s="184" t="str">
        <f t="shared" si="17"/>
        <v>A</v>
      </c>
      <c r="J84" s="24">
        <f t="shared" si="18"/>
        <v>1.4089</v>
      </c>
      <c r="K84" s="51">
        <f t="shared" si="19"/>
        <v>1.8145</v>
      </c>
      <c r="L84" s="156">
        <f t="shared" si="20"/>
        <v>0.40559999999999996</v>
      </c>
      <c r="M84" s="100">
        <f t="shared" si="21"/>
        <v>0.28788416495138047</v>
      </c>
    </row>
    <row r="85" spans="1:13" x14ac:dyDescent="0.25">
      <c r="A85" s="177" t="s">
        <v>423</v>
      </c>
      <c r="B85" s="8" t="str">
        <f t="shared" si="11"/>
        <v>OTHER RESP SYSTEM O.R. PROCEDURES W CC</v>
      </c>
      <c r="C85" s="22">
        <f t="shared" si="12"/>
        <v>79</v>
      </c>
      <c r="D85" s="22">
        <f t="shared" si="13"/>
        <v>41874.089999999997</v>
      </c>
      <c r="E85" s="22">
        <f t="shared" si="14"/>
        <v>18838.259999999998</v>
      </c>
      <c r="F85" s="23">
        <f t="shared" si="15"/>
        <v>5.77</v>
      </c>
      <c r="G85" s="160" t="str">
        <f t="shared" si="16"/>
        <v>A</v>
      </c>
      <c r="H85" s="134"/>
      <c r="I85" s="184" t="str">
        <f t="shared" si="17"/>
        <v>A</v>
      </c>
      <c r="J85" s="24">
        <f t="shared" si="18"/>
        <v>2.0621999999999998</v>
      </c>
      <c r="K85" s="51">
        <f t="shared" si="19"/>
        <v>2.4664000000000001</v>
      </c>
      <c r="L85" s="156">
        <f t="shared" si="20"/>
        <v>0.40420000000000034</v>
      </c>
      <c r="M85" s="100">
        <f t="shared" si="21"/>
        <v>0.1960042672873632</v>
      </c>
    </row>
    <row r="86" spans="1:13" x14ac:dyDescent="0.25">
      <c r="A86" s="177" t="s">
        <v>870</v>
      </c>
      <c r="B86" s="8" t="str">
        <f t="shared" si="11"/>
        <v>LOCAL EXCISION &amp; REMOVAL INT FIX DEVICES EXC HIP &amp; FEMUR W/O CC/MCC</v>
      </c>
      <c r="C86" s="22">
        <f t="shared" si="12"/>
        <v>14</v>
      </c>
      <c r="D86" s="22">
        <f t="shared" si="13"/>
        <v>41697.32</v>
      </c>
      <c r="E86" s="22">
        <f t="shared" si="14"/>
        <v>25258.83</v>
      </c>
      <c r="F86" s="23">
        <f t="shared" si="15"/>
        <v>2.57</v>
      </c>
      <c r="G86" s="160" t="str">
        <f t="shared" si="16"/>
        <v>AP</v>
      </c>
      <c r="H86" s="134"/>
      <c r="I86" s="184" t="str">
        <f t="shared" si="17"/>
        <v>A</v>
      </c>
      <c r="J86" s="24">
        <f t="shared" si="18"/>
        <v>1.5366</v>
      </c>
      <c r="K86" s="51">
        <f t="shared" si="19"/>
        <v>1.9282999999999999</v>
      </c>
      <c r="L86" s="156">
        <f t="shared" si="20"/>
        <v>0.39169999999999994</v>
      </c>
      <c r="M86" s="100">
        <f t="shared" si="21"/>
        <v>0.25491344526877519</v>
      </c>
    </row>
    <row r="87" spans="1:13" x14ac:dyDescent="0.25">
      <c r="A87" s="178" t="s">
        <v>481</v>
      </c>
      <c r="B87" s="80" t="str">
        <f t="shared" si="11"/>
        <v>AMPUTATION FOR CIRC SYS DISORDERS EXC UPPER LIMB &amp; TOE W MCC</v>
      </c>
      <c r="C87" s="77">
        <f t="shared" si="12"/>
        <v>13</v>
      </c>
      <c r="D87" s="77">
        <f t="shared" si="13"/>
        <v>112840.24</v>
      </c>
      <c r="E87" s="77">
        <f t="shared" si="14"/>
        <v>54023.21</v>
      </c>
      <c r="F87" s="78">
        <f t="shared" si="15"/>
        <v>15.08</v>
      </c>
      <c r="G87" s="161" t="str">
        <f t="shared" si="16"/>
        <v>A</v>
      </c>
      <c r="H87" s="134"/>
      <c r="I87" s="185" t="str">
        <f t="shared" si="17"/>
        <v>A</v>
      </c>
      <c r="J87" s="70">
        <f t="shared" si="18"/>
        <v>5.3978999999999999</v>
      </c>
      <c r="K87" s="72">
        <f t="shared" si="19"/>
        <v>5.7878999999999996</v>
      </c>
      <c r="L87" s="157">
        <f t="shared" si="20"/>
        <v>0.38999999999999968</v>
      </c>
      <c r="M87" s="101">
        <f t="shared" si="21"/>
        <v>7.2250319568721105E-2</v>
      </c>
    </row>
    <row r="88" spans="1:13" x14ac:dyDescent="0.25">
      <c r="A88" s="177" t="s">
        <v>566</v>
      </c>
      <c r="B88" s="8" t="str">
        <f t="shared" si="11"/>
        <v>URINARY STONES W/O ESW LITHOTRIPSY W MCC</v>
      </c>
      <c r="C88" s="22">
        <f t="shared" si="12"/>
        <v>9</v>
      </c>
      <c r="D88" s="22">
        <f t="shared" si="13"/>
        <v>15843.31</v>
      </c>
      <c r="E88" s="22">
        <f t="shared" si="14"/>
        <v>7304.44</v>
      </c>
      <c r="F88" s="23">
        <f t="shared" si="15"/>
        <v>5.0999999999999996</v>
      </c>
      <c r="G88" s="160" t="str">
        <f t="shared" si="16"/>
        <v>M</v>
      </c>
      <c r="H88" s="134"/>
      <c r="I88" s="184" t="str">
        <f t="shared" si="17"/>
        <v>A</v>
      </c>
      <c r="J88" s="24">
        <f t="shared" si="18"/>
        <v>1.5068999999999999</v>
      </c>
      <c r="K88" s="51">
        <f t="shared" si="19"/>
        <v>1.8959999999999999</v>
      </c>
      <c r="L88" s="156">
        <f t="shared" si="20"/>
        <v>0.3891</v>
      </c>
      <c r="M88" s="100">
        <f t="shared" si="21"/>
        <v>0.258212223770655</v>
      </c>
    </row>
    <row r="89" spans="1:13" x14ac:dyDescent="0.25">
      <c r="A89" s="177" t="s">
        <v>477</v>
      </c>
      <c r="B89" s="8" t="str">
        <f t="shared" si="11"/>
        <v>CORONARY BYPASS W CARDIAC CATH W MCC</v>
      </c>
      <c r="C89" s="22">
        <f t="shared" si="12"/>
        <v>83</v>
      </c>
      <c r="D89" s="22">
        <f t="shared" si="13"/>
        <v>155367.94</v>
      </c>
      <c r="E89" s="22">
        <f t="shared" si="14"/>
        <v>62001.02</v>
      </c>
      <c r="F89" s="23">
        <f t="shared" si="15"/>
        <v>14.14</v>
      </c>
      <c r="G89" s="160" t="str">
        <f t="shared" si="16"/>
        <v>A</v>
      </c>
      <c r="H89" s="134"/>
      <c r="I89" s="184" t="str">
        <f t="shared" si="17"/>
        <v>A</v>
      </c>
      <c r="J89" s="24">
        <f t="shared" si="18"/>
        <v>8.0235000000000003</v>
      </c>
      <c r="K89" s="51">
        <f t="shared" si="19"/>
        <v>8.4129000000000005</v>
      </c>
      <c r="L89" s="156">
        <f t="shared" si="20"/>
        <v>0.38940000000000019</v>
      </c>
      <c r="M89" s="100">
        <f t="shared" si="21"/>
        <v>4.8532435969340086E-2</v>
      </c>
    </row>
    <row r="90" spans="1:13" x14ac:dyDescent="0.25">
      <c r="A90" s="177" t="s">
        <v>753</v>
      </c>
      <c r="B90" s="8" t="str">
        <f t="shared" si="11"/>
        <v>AFTERCARE W/O CC/MCC</v>
      </c>
      <c r="C90" s="22">
        <f t="shared" si="12"/>
        <v>4</v>
      </c>
      <c r="D90" s="22">
        <f t="shared" si="13"/>
        <v>16836.740000000002</v>
      </c>
      <c r="E90" s="22">
        <f t="shared" si="14"/>
        <v>9066.2900000000009</v>
      </c>
      <c r="F90" s="23">
        <f t="shared" si="15"/>
        <v>4.8</v>
      </c>
      <c r="G90" s="160" t="str">
        <f t="shared" si="16"/>
        <v>M</v>
      </c>
      <c r="H90" s="134"/>
      <c r="I90" s="184" t="str">
        <f t="shared" si="17"/>
        <v>M</v>
      </c>
      <c r="J90" s="24">
        <f t="shared" si="18"/>
        <v>0.68089999999999995</v>
      </c>
      <c r="K90" s="51">
        <f t="shared" si="19"/>
        <v>1.0669999999999999</v>
      </c>
      <c r="L90" s="156">
        <f t="shared" si="20"/>
        <v>0.3861</v>
      </c>
      <c r="M90" s="100">
        <f t="shared" si="21"/>
        <v>0.56704361873990305</v>
      </c>
    </row>
    <row r="91" spans="1:13" x14ac:dyDescent="0.25">
      <c r="A91" s="177" t="s">
        <v>685</v>
      </c>
      <c r="B91" s="8" t="str">
        <f t="shared" si="11"/>
        <v>INFECTIOUS &amp; PARASITIC DISEASES W O.R. PROCEDURE W MCC</v>
      </c>
      <c r="C91" s="22">
        <f t="shared" si="12"/>
        <v>572</v>
      </c>
      <c r="D91" s="22">
        <f t="shared" si="13"/>
        <v>107279.67</v>
      </c>
      <c r="E91" s="22">
        <f t="shared" si="14"/>
        <v>73461.64</v>
      </c>
      <c r="F91" s="23">
        <f t="shared" si="15"/>
        <v>16.03</v>
      </c>
      <c r="G91" s="160" t="str">
        <f t="shared" si="16"/>
        <v>A</v>
      </c>
      <c r="H91" s="134"/>
      <c r="I91" s="184" t="str">
        <f t="shared" si="17"/>
        <v>A</v>
      </c>
      <c r="J91" s="24">
        <f t="shared" si="18"/>
        <v>5.3926999999999996</v>
      </c>
      <c r="K91" s="51">
        <f t="shared" si="19"/>
        <v>5.7727000000000004</v>
      </c>
      <c r="L91" s="156">
        <f t="shared" si="20"/>
        <v>0.38000000000000078</v>
      </c>
      <c r="M91" s="100">
        <f t="shared" si="21"/>
        <v>7.0465629462050705E-2</v>
      </c>
    </row>
    <row r="92" spans="1:13" x14ac:dyDescent="0.25">
      <c r="A92" s="178" t="s">
        <v>490</v>
      </c>
      <c r="B92" s="80" t="str">
        <f t="shared" si="11"/>
        <v>PERCUTANEOUS CARDIOVASCULAR PROCEDURES W NON-DRUG-ELUTING STENT W MCC OR 4+ ARTERIES OR STENTS</v>
      </c>
      <c r="C92" s="77">
        <f t="shared" si="12"/>
        <v>33</v>
      </c>
      <c r="D92" s="77">
        <f t="shared" si="13"/>
        <v>69557.210000000006</v>
      </c>
      <c r="E92" s="77">
        <f t="shared" si="14"/>
        <v>25246.35</v>
      </c>
      <c r="F92" s="78">
        <f t="shared" si="15"/>
        <v>6.3</v>
      </c>
      <c r="G92" s="161" t="str">
        <f t="shared" si="16"/>
        <v>A</v>
      </c>
      <c r="H92" s="134"/>
      <c r="I92" s="185" t="str">
        <f t="shared" si="17"/>
        <v>A</v>
      </c>
      <c r="J92" s="70">
        <f t="shared" si="18"/>
        <v>3.7225999999999999</v>
      </c>
      <c r="K92" s="72">
        <f t="shared" si="19"/>
        <v>4.0972</v>
      </c>
      <c r="L92" s="157">
        <f t="shared" si="20"/>
        <v>0.37460000000000004</v>
      </c>
      <c r="M92" s="101">
        <f t="shared" si="21"/>
        <v>0.10062859291892765</v>
      </c>
    </row>
    <row r="93" spans="1:13" x14ac:dyDescent="0.25">
      <c r="A93" s="177" t="s">
        <v>190</v>
      </c>
      <c r="B93" s="8" t="str">
        <f t="shared" si="11"/>
        <v>KNEE PROCEDURES W PDX OF INFECTION W/O CC/MCC</v>
      </c>
      <c r="C93" s="22">
        <f t="shared" si="12"/>
        <v>12</v>
      </c>
      <c r="D93" s="22">
        <f t="shared" si="13"/>
        <v>28822.18</v>
      </c>
      <c r="E93" s="22">
        <f t="shared" si="14"/>
        <v>6005.54</v>
      </c>
      <c r="F93" s="23">
        <f t="shared" si="15"/>
        <v>4.33</v>
      </c>
      <c r="G93" s="160" t="str">
        <f t="shared" si="16"/>
        <v>A</v>
      </c>
      <c r="H93" s="134"/>
      <c r="I93" s="184" t="str">
        <f t="shared" si="17"/>
        <v>A</v>
      </c>
      <c r="J93" s="24">
        <f t="shared" si="18"/>
        <v>1.3306</v>
      </c>
      <c r="K93" s="51">
        <f t="shared" si="19"/>
        <v>1.6978</v>
      </c>
      <c r="L93" s="156">
        <f t="shared" si="20"/>
        <v>0.36719999999999997</v>
      </c>
      <c r="M93" s="100">
        <f t="shared" si="21"/>
        <v>0.27596572974597922</v>
      </c>
    </row>
    <row r="94" spans="1:13" x14ac:dyDescent="0.25">
      <c r="A94" s="177" t="s">
        <v>202</v>
      </c>
      <c r="B94" s="8" t="str">
        <f t="shared" si="11"/>
        <v>LIVER TRANSPLANT W/O MCC</v>
      </c>
      <c r="C94" s="22">
        <f t="shared" si="12"/>
        <v>0</v>
      </c>
      <c r="D94" s="22">
        <f t="shared" si="13"/>
        <v>0</v>
      </c>
      <c r="E94" s="22">
        <f t="shared" si="14"/>
        <v>0</v>
      </c>
      <c r="F94" s="23">
        <f t="shared" si="15"/>
        <v>8.6</v>
      </c>
      <c r="G94" s="160" t="str">
        <f t="shared" si="16"/>
        <v>Z</v>
      </c>
      <c r="H94" s="134"/>
      <c r="I94" s="184" t="str">
        <f t="shared" si="17"/>
        <v>Z</v>
      </c>
      <c r="J94" s="24">
        <f t="shared" si="18"/>
        <v>4.4988000000000001</v>
      </c>
      <c r="K94" s="51">
        <f t="shared" si="19"/>
        <v>4.8654999999999999</v>
      </c>
      <c r="L94" s="156">
        <f t="shared" si="20"/>
        <v>0.3666999999999998</v>
      </c>
      <c r="M94" s="100">
        <f t="shared" si="21"/>
        <v>8.1510625055570329E-2</v>
      </c>
    </row>
    <row r="95" spans="1:13" x14ac:dyDescent="0.25">
      <c r="A95" s="177" t="s">
        <v>209</v>
      </c>
      <c r="B95" s="8" t="str">
        <f t="shared" si="11"/>
        <v>ALLOGENEIC BONE MARROW TRANSPLANT</v>
      </c>
      <c r="C95" s="22">
        <f t="shared" si="12"/>
        <v>0</v>
      </c>
      <c r="D95" s="22">
        <f t="shared" si="13"/>
        <v>0</v>
      </c>
      <c r="E95" s="22">
        <f t="shared" si="14"/>
        <v>0</v>
      </c>
      <c r="F95" s="23">
        <f t="shared" si="15"/>
        <v>27.4</v>
      </c>
      <c r="G95" s="160" t="str">
        <f t="shared" si="16"/>
        <v>Z</v>
      </c>
      <c r="H95" s="134"/>
      <c r="I95" s="184" t="str">
        <f t="shared" si="17"/>
        <v>Z</v>
      </c>
      <c r="J95" s="24">
        <f t="shared" si="18"/>
        <v>11.5855</v>
      </c>
      <c r="K95" s="51">
        <f t="shared" si="19"/>
        <v>11.9503</v>
      </c>
      <c r="L95" s="156">
        <f t="shared" si="20"/>
        <v>0.36480000000000068</v>
      </c>
      <c r="M95" s="100">
        <f t="shared" si="21"/>
        <v>3.148763540632693E-2</v>
      </c>
    </row>
    <row r="96" spans="1:13" x14ac:dyDescent="0.25">
      <c r="A96" s="179" t="s">
        <v>1562</v>
      </c>
      <c r="B96" s="8" t="str">
        <f t="shared" si="11"/>
        <v>SKIN DEBRIDEMENT W/O CC/MCC</v>
      </c>
      <c r="C96" s="22">
        <f t="shared" si="12"/>
        <v>50</v>
      </c>
      <c r="D96" s="22">
        <f t="shared" si="13"/>
        <v>22895.15</v>
      </c>
      <c r="E96" s="22">
        <f t="shared" si="14"/>
        <v>12470.94</v>
      </c>
      <c r="F96" s="23">
        <f t="shared" si="15"/>
        <v>4.22</v>
      </c>
      <c r="G96" s="160" t="str">
        <f t="shared" si="16"/>
        <v>A</v>
      </c>
      <c r="H96" s="134"/>
      <c r="I96" s="184" t="str">
        <f t="shared" si="17"/>
        <v>A</v>
      </c>
      <c r="J96" s="24">
        <f t="shared" si="18"/>
        <v>0.98570000000000002</v>
      </c>
      <c r="K96" s="51">
        <f t="shared" si="19"/>
        <v>1.3486</v>
      </c>
      <c r="L96" s="156">
        <f t="shared" si="20"/>
        <v>0.3629</v>
      </c>
      <c r="M96" s="100">
        <f t="shared" si="21"/>
        <v>0.36816475601095666</v>
      </c>
    </row>
    <row r="97" spans="1:13" x14ac:dyDescent="0.25">
      <c r="A97" s="178" t="s">
        <v>352</v>
      </c>
      <c r="B97" s="80" t="str">
        <f t="shared" si="11"/>
        <v>AFTERCARE, MUSCULOSKELETAL SYSTEM &amp; CONNECTIVE TISSUE W CC</v>
      </c>
      <c r="C97" s="77">
        <f t="shared" si="12"/>
        <v>33</v>
      </c>
      <c r="D97" s="77">
        <f t="shared" si="13"/>
        <v>22596.04</v>
      </c>
      <c r="E97" s="77">
        <f t="shared" si="14"/>
        <v>23803.119999999999</v>
      </c>
      <c r="F97" s="78">
        <f t="shared" si="15"/>
        <v>8.58</v>
      </c>
      <c r="G97" s="161" t="str">
        <f t="shared" si="16"/>
        <v>A</v>
      </c>
      <c r="H97" s="134"/>
      <c r="I97" s="185" t="str">
        <f t="shared" si="17"/>
        <v>A</v>
      </c>
      <c r="J97" s="70">
        <f t="shared" si="18"/>
        <v>0.86619999999999997</v>
      </c>
      <c r="K97" s="72">
        <f t="shared" si="19"/>
        <v>1.218</v>
      </c>
      <c r="L97" s="157">
        <f t="shared" si="20"/>
        <v>0.3518</v>
      </c>
      <c r="M97" s="101">
        <f t="shared" si="21"/>
        <v>0.40614176864465484</v>
      </c>
    </row>
    <row r="98" spans="1:13" x14ac:dyDescent="0.25">
      <c r="A98" s="177" t="s">
        <v>805</v>
      </c>
      <c r="B98" s="8" t="str">
        <f t="shared" si="11"/>
        <v>OTHER MAJOR CARDIOVASCULAR PROCEDURES W/O CC/MCC</v>
      </c>
      <c r="C98" s="22">
        <f t="shared" si="12"/>
        <v>42</v>
      </c>
      <c r="D98" s="22">
        <f t="shared" si="13"/>
        <v>50859.65</v>
      </c>
      <c r="E98" s="22">
        <f t="shared" si="14"/>
        <v>24696.29</v>
      </c>
      <c r="F98" s="23">
        <f t="shared" si="15"/>
        <v>3.4</v>
      </c>
      <c r="G98" s="160" t="str">
        <f t="shared" si="16"/>
        <v>A</v>
      </c>
      <c r="H98" s="134"/>
      <c r="I98" s="184" t="str">
        <f t="shared" si="17"/>
        <v>A</v>
      </c>
      <c r="J98" s="24">
        <f t="shared" si="18"/>
        <v>2.6490999999999998</v>
      </c>
      <c r="K98" s="51">
        <f t="shared" si="19"/>
        <v>2.9958</v>
      </c>
      <c r="L98" s="156">
        <f t="shared" si="20"/>
        <v>0.34670000000000023</v>
      </c>
      <c r="M98" s="100">
        <f t="shared" si="21"/>
        <v>0.13087463666905752</v>
      </c>
    </row>
    <row r="99" spans="1:13" x14ac:dyDescent="0.25">
      <c r="A99" s="177" t="s">
        <v>180</v>
      </c>
      <c r="B99" s="8" t="str">
        <f t="shared" si="11"/>
        <v>AMPUTATION FOR MUSCULOSKELETAL SYS &amp; CONN TISSUE DIS W/O CC/MCC</v>
      </c>
      <c r="C99" s="22">
        <f t="shared" si="12"/>
        <v>9</v>
      </c>
      <c r="D99" s="22">
        <f t="shared" si="13"/>
        <v>31585.68</v>
      </c>
      <c r="E99" s="22">
        <f t="shared" si="14"/>
        <v>16502.509999999998</v>
      </c>
      <c r="F99" s="23">
        <f t="shared" si="15"/>
        <v>4</v>
      </c>
      <c r="G99" s="160" t="str">
        <f t="shared" si="16"/>
        <v>M</v>
      </c>
      <c r="H99" s="134"/>
      <c r="I99" s="184" t="str">
        <f t="shared" si="17"/>
        <v>A</v>
      </c>
      <c r="J99" s="24">
        <f t="shared" si="18"/>
        <v>1.3030999999999999</v>
      </c>
      <c r="K99" s="51">
        <f t="shared" si="19"/>
        <v>1.6484000000000001</v>
      </c>
      <c r="L99" s="156">
        <f t="shared" si="20"/>
        <v>0.34530000000000016</v>
      </c>
      <c r="M99" s="100">
        <f t="shared" si="21"/>
        <v>0.2649835008825111</v>
      </c>
    </row>
    <row r="100" spans="1:13" x14ac:dyDescent="0.25">
      <c r="A100" s="177" t="s">
        <v>773</v>
      </c>
      <c r="B100" s="8" t="str">
        <f t="shared" si="11"/>
        <v>NON-EXTENSIVE O.R. PROC UNRELATED TO PRINCIPAL DIAGNOSIS W CC</v>
      </c>
      <c r="C100" s="22">
        <f t="shared" si="12"/>
        <v>75</v>
      </c>
      <c r="D100" s="22">
        <f t="shared" si="13"/>
        <v>37766.25</v>
      </c>
      <c r="E100" s="22">
        <f t="shared" si="14"/>
        <v>22162.34</v>
      </c>
      <c r="F100" s="23">
        <f t="shared" si="15"/>
        <v>5.96</v>
      </c>
      <c r="G100" s="160" t="str">
        <f t="shared" si="16"/>
        <v>A</v>
      </c>
      <c r="H100" s="134"/>
      <c r="I100" s="184" t="str">
        <f t="shared" si="17"/>
        <v>A</v>
      </c>
      <c r="J100" s="24">
        <f t="shared" si="18"/>
        <v>1.8796999999999999</v>
      </c>
      <c r="K100" s="51">
        <f t="shared" si="19"/>
        <v>2.2246000000000001</v>
      </c>
      <c r="L100" s="156">
        <f t="shared" si="20"/>
        <v>0.34490000000000021</v>
      </c>
      <c r="M100" s="100">
        <f t="shared" si="21"/>
        <v>0.18348672660530949</v>
      </c>
    </row>
    <row r="101" spans="1:13" x14ac:dyDescent="0.25">
      <c r="A101" s="177" t="s">
        <v>112</v>
      </c>
      <c r="B101" s="8" t="str">
        <f t="shared" si="11"/>
        <v>CHOLECYSTECTOMY W C.D.E. W MCC</v>
      </c>
      <c r="C101" s="22">
        <f t="shared" si="12"/>
        <v>0</v>
      </c>
      <c r="D101" s="22">
        <f t="shared" si="13"/>
        <v>0</v>
      </c>
      <c r="E101" s="22">
        <f t="shared" si="14"/>
        <v>0</v>
      </c>
      <c r="F101" s="23">
        <f t="shared" si="15"/>
        <v>11.1</v>
      </c>
      <c r="G101" s="160" t="str">
        <f t="shared" si="16"/>
        <v>M</v>
      </c>
      <c r="H101" s="134"/>
      <c r="I101" s="184" t="str">
        <f t="shared" si="17"/>
        <v>M</v>
      </c>
      <c r="J101" s="24">
        <f t="shared" si="18"/>
        <v>5.1966000000000001</v>
      </c>
      <c r="K101" s="51">
        <f t="shared" si="19"/>
        <v>5.5412999999999997</v>
      </c>
      <c r="L101" s="156">
        <f t="shared" si="20"/>
        <v>0.34469999999999956</v>
      </c>
      <c r="M101" s="100">
        <f t="shared" si="21"/>
        <v>6.6331832351922332E-2</v>
      </c>
    </row>
    <row r="102" spans="1:13" x14ac:dyDescent="0.25">
      <c r="A102" s="178" t="s">
        <v>758</v>
      </c>
      <c r="B102" s="80" t="str">
        <f t="shared" si="11"/>
        <v>OTHER O.R. PROCEDURES FOR MULTIPLE SIGNIFICANT TRAUMA W CC</v>
      </c>
      <c r="C102" s="77">
        <f t="shared" si="12"/>
        <v>59</v>
      </c>
      <c r="D102" s="77">
        <f t="shared" si="13"/>
        <v>83081.38</v>
      </c>
      <c r="E102" s="77">
        <f t="shared" si="14"/>
        <v>37415.879999999997</v>
      </c>
      <c r="F102" s="78">
        <f t="shared" si="15"/>
        <v>7.83</v>
      </c>
      <c r="G102" s="161" t="str">
        <f t="shared" si="16"/>
        <v>A</v>
      </c>
      <c r="H102" s="134"/>
      <c r="I102" s="185" t="str">
        <f t="shared" si="17"/>
        <v>A</v>
      </c>
      <c r="J102" s="70">
        <f t="shared" si="18"/>
        <v>4.3475000000000001</v>
      </c>
      <c r="K102" s="72">
        <f t="shared" si="19"/>
        <v>4.6906999999999996</v>
      </c>
      <c r="L102" s="157">
        <f t="shared" si="20"/>
        <v>0.34319999999999951</v>
      </c>
      <c r="M102" s="101">
        <f t="shared" si="21"/>
        <v>7.8941920644048189E-2</v>
      </c>
    </row>
    <row r="103" spans="1:13" x14ac:dyDescent="0.25">
      <c r="A103" s="177" t="s">
        <v>1597</v>
      </c>
      <c r="B103" s="8" t="str">
        <f t="shared" si="11"/>
        <v>BACK &amp; NECK PROC EXC SPINAL FUSION W/O CC/MCC</v>
      </c>
      <c r="C103" s="22">
        <f t="shared" si="12"/>
        <v>56</v>
      </c>
      <c r="D103" s="22">
        <f t="shared" si="13"/>
        <v>30055.71</v>
      </c>
      <c r="E103" s="22">
        <f t="shared" si="14"/>
        <v>15930.63</v>
      </c>
      <c r="F103" s="23">
        <f t="shared" si="15"/>
        <v>2.02</v>
      </c>
      <c r="G103" s="160" t="str">
        <f t="shared" si="16"/>
        <v>A</v>
      </c>
      <c r="H103" s="134"/>
      <c r="I103" s="184" t="str">
        <f t="shared" si="17"/>
        <v>A</v>
      </c>
      <c r="J103" s="24">
        <f t="shared" si="18"/>
        <v>1.4325000000000001</v>
      </c>
      <c r="K103" s="51">
        <f t="shared" si="19"/>
        <v>1.7703</v>
      </c>
      <c r="L103" s="156">
        <f t="shared" si="20"/>
        <v>0.33779999999999988</v>
      </c>
      <c r="M103" s="100">
        <f t="shared" si="21"/>
        <v>0.23581151832460723</v>
      </c>
    </row>
    <row r="104" spans="1:13" x14ac:dyDescent="0.25">
      <c r="A104" s="177" t="s">
        <v>538</v>
      </c>
      <c r="B104" s="8" t="str">
        <f t="shared" si="11"/>
        <v>KIDNEY &amp; URETER PROCEDURES FOR NON-NEOPLASM W MCC</v>
      </c>
      <c r="C104" s="22">
        <f t="shared" si="12"/>
        <v>21</v>
      </c>
      <c r="D104" s="22">
        <f t="shared" si="13"/>
        <v>56568.18</v>
      </c>
      <c r="E104" s="22">
        <f t="shared" si="14"/>
        <v>28753</v>
      </c>
      <c r="F104" s="23">
        <f t="shared" si="15"/>
        <v>7.29</v>
      </c>
      <c r="G104" s="160" t="str">
        <f t="shared" si="16"/>
        <v>A</v>
      </c>
      <c r="H104" s="134"/>
      <c r="I104" s="184" t="str">
        <f t="shared" si="17"/>
        <v>A</v>
      </c>
      <c r="J104" s="24">
        <f t="shared" si="18"/>
        <v>3.0007000000000001</v>
      </c>
      <c r="K104" s="51">
        <f t="shared" si="19"/>
        <v>3.3319000000000001</v>
      </c>
      <c r="L104" s="156">
        <f t="shared" si="20"/>
        <v>0.33119999999999994</v>
      </c>
      <c r="M104" s="100">
        <f t="shared" si="21"/>
        <v>0.11037424600926447</v>
      </c>
    </row>
    <row r="105" spans="1:13" x14ac:dyDescent="0.25">
      <c r="A105" s="177" t="s">
        <v>305</v>
      </c>
      <c r="B105" s="8" t="str">
        <f t="shared" si="11"/>
        <v>CRANIOTOMY &amp; ENDOVASCULAR INTRACRANIAL PROCEDURES W/O CC/MCC</v>
      </c>
      <c r="C105" s="22">
        <f t="shared" si="12"/>
        <v>81</v>
      </c>
      <c r="D105" s="22">
        <f t="shared" si="13"/>
        <v>60264.92</v>
      </c>
      <c r="E105" s="22">
        <f t="shared" si="14"/>
        <v>26757.63</v>
      </c>
      <c r="F105" s="23">
        <f t="shared" si="15"/>
        <v>2.78</v>
      </c>
      <c r="G105" s="160" t="str">
        <f t="shared" si="16"/>
        <v>A</v>
      </c>
      <c r="H105" s="134"/>
      <c r="I105" s="184" t="str">
        <f t="shared" si="17"/>
        <v>A</v>
      </c>
      <c r="J105" s="24">
        <f t="shared" si="18"/>
        <v>3.2044000000000001</v>
      </c>
      <c r="K105" s="51">
        <f t="shared" si="19"/>
        <v>3.5341999999999998</v>
      </c>
      <c r="L105" s="156">
        <f t="shared" si="20"/>
        <v>0.32979999999999965</v>
      </c>
      <c r="M105" s="100">
        <f t="shared" si="21"/>
        <v>0.1029209836474846</v>
      </c>
    </row>
    <row r="106" spans="1:13" x14ac:dyDescent="0.25">
      <c r="A106" s="177" t="s">
        <v>536</v>
      </c>
      <c r="B106" s="8" t="str">
        <f t="shared" si="11"/>
        <v>KIDNEY &amp; URETER PROCEDURES FOR NEOPLASM W CC</v>
      </c>
      <c r="C106" s="22">
        <f t="shared" si="12"/>
        <v>43</v>
      </c>
      <c r="D106" s="22">
        <f t="shared" si="13"/>
        <v>50025.33</v>
      </c>
      <c r="E106" s="22">
        <f t="shared" si="14"/>
        <v>21754.61</v>
      </c>
      <c r="F106" s="23">
        <f t="shared" si="15"/>
        <v>4.12</v>
      </c>
      <c r="G106" s="160" t="str">
        <f t="shared" si="16"/>
        <v>A</v>
      </c>
      <c r="H106" s="134"/>
      <c r="I106" s="184" t="str">
        <f t="shared" si="17"/>
        <v>A</v>
      </c>
      <c r="J106" s="24">
        <f t="shared" si="18"/>
        <v>2.6198000000000001</v>
      </c>
      <c r="K106" s="51">
        <f t="shared" si="19"/>
        <v>2.9466999999999999</v>
      </c>
      <c r="L106" s="156">
        <f t="shared" si="20"/>
        <v>0.32689999999999975</v>
      </c>
      <c r="M106" s="100">
        <f t="shared" si="21"/>
        <v>0.12478051759676301</v>
      </c>
    </row>
    <row r="107" spans="1:13" x14ac:dyDescent="0.25">
      <c r="A107" s="178" t="s">
        <v>807</v>
      </c>
      <c r="B107" s="80" t="str">
        <f t="shared" si="11"/>
        <v>PERCUTANEOUS INTRACARDIAC PROCEDURES W/O MCC</v>
      </c>
      <c r="C107" s="77">
        <f t="shared" si="12"/>
        <v>68</v>
      </c>
      <c r="D107" s="77">
        <f t="shared" si="13"/>
        <v>63202.31</v>
      </c>
      <c r="E107" s="77">
        <f t="shared" si="14"/>
        <v>28884.07</v>
      </c>
      <c r="F107" s="78">
        <f t="shared" si="15"/>
        <v>3.06</v>
      </c>
      <c r="G107" s="161" t="str">
        <f t="shared" si="16"/>
        <v>A</v>
      </c>
      <c r="H107" s="134"/>
      <c r="I107" s="185" t="str">
        <f t="shared" si="17"/>
        <v>A</v>
      </c>
      <c r="J107" s="70">
        <f t="shared" si="18"/>
        <v>3.3967000000000001</v>
      </c>
      <c r="K107" s="72">
        <f t="shared" si="19"/>
        <v>3.7227000000000001</v>
      </c>
      <c r="L107" s="157">
        <f t="shared" si="20"/>
        <v>0.32600000000000007</v>
      </c>
      <c r="M107" s="101">
        <f t="shared" si="21"/>
        <v>9.5975505637824962E-2</v>
      </c>
    </row>
    <row r="108" spans="1:13" x14ac:dyDescent="0.25">
      <c r="A108" s="177" t="s">
        <v>537</v>
      </c>
      <c r="B108" s="8" t="str">
        <f t="shared" si="11"/>
        <v>KIDNEY &amp; URETER PROCEDURES FOR NEOPLASM W/O CC/MCC</v>
      </c>
      <c r="C108" s="22">
        <f t="shared" si="12"/>
        <v>55</v>
      </c>
      <c r="D108" s="22">
        <f t="shared" si="13"/>
        <v>39328.25</v>
      </c>
      <c r="E108" s="22">
        <f t="shared" si="14"/>
        <v>15474.81</v>
      </c>
      <c r="F108" s="23">
        <f t="shared" si="15"/>
        <v>2.6</v>
      </c>
      <c r="G108" s="160" t="str">
        <f t="shared" si="16"/>
        <v>A</v>
      </c>
      <c r="H108" s="134"/>
      <c r="I108" s="184" t="str">
        <f t="shared" si="17"/>
        <v>A</v>
      </c>
      <c r="J108" s="24">
        <f t="shared" si="18"/>
        <v>1.9907999999999999</v>
      </c>
      <c r="K108" s="51">
        <f t="shared" si="19"/>
        <v>2.3166000000000002</v>
      </c>
      <c r="L108" s="156">
        <f t="shared" si="20"/>
        <v>0.32580000000000031</v>
      </c>
      <c r="M108" s="100">
        <f t="shared" si="21"/>
        <v>0.16365280289330938</v>
      </c>
    </row>
    <row r="109" spans="1:13" x14ac:dyDescent="0.25">
      <c r="A109" s="177" t="s">
        <v>343</v>
      </c>
      <c r="B109" s="8" t="str">
        <f t="shared" si="11"/>
        <v>INFLAMMATION OF THE MALE REPRODUCTIVE SYSTEM W/O MCC</v>
      </c>
      <c r="C109" s="22">
        <f t="shared" si="12"/>
        <v>62</v>
      </c>
      <c r="D109" s="22">
        <f t="shared" si="13"/>
        <v>17656.8</v>
      </c>
      <c r="E109" s="22">
        <f t="shared" si="14"/>
        <v>13604.76</v>
      </c>
      <c r="F109" s="23">
        <f t="shared" si="15"/>
        <v>3.73</v>
      </c>
      <c r="G109" s="160" t="str">
        <f t="shared" si="16"/>
        <v>A</v>
      </c>
      <c r="H109" s="134"/>
      <c r="I109" s="184" t="str">
        <f t="shared" si="17"/>
        <v>A</v>
      </c>
      <c r="J109" s="24">
        <f t="shared" si="18"/>
        <v>0.71560000000000001</v>
      </c>
      <c r="K109" s="51">
        <f t="shared" si="19"/>
        <v>1.04</v>
      </c>
      <c r="L109" s="156">
        <f t="shared" si="20"/>
        <v>0.32440000000000002</v>
      </c>
      <c r="M109" s="100">
        <f t="shared" si="21"/>
        <v>0.45332588038010063</v>
      </c>
    </row>
    <row r="110" spans="1:13" x14ac:dyDescent="0.25">
      <c r="A110" s="177" t="s">
        <v>789</v>
      </c>
      <c r="B110" s="8" t="str">
        <f t="shared" si="11"/>
        <v>UPPER LIMB &amp; TOE AMPUTATION FOR CIRC SYSTEM DISORDERS W CC</v>
      </c>
      <c r="C110" s="22">
        <f t="shared" si="12"/>
        <v>22</v>
      </c>
      <c r="D110" s="22">
        <f t="shared" si="13"/>
        <v>33117.86</v>
      </c>
      <c r="E110" s="22">
        <f t="shared" si="14"/>
        <v>11868.42</v>
      </c>
      <c r="F110" s="23">
        <f t="shared" si="15"/>
        <v>6.64</v>
      </c>
      <c r="G110" s="160" t="str">
        <f t="shared" si="16"/>
        <v>A</v>
      </c>
      <c r="H110" s="134"/>
      <c r="I110" s="184" t="str">
        <f t="shared" si="17"/>
        <v>A</v>
      </c>
      <c r="J110" s="24">
        <f t="shared" si="18"/>
        <v>1.6368</v>
      </c>
      <c r="K110" s="51">
        <f t="shared" si="19"/>
        <v>1.9507000000000001</v>
      </c>
      <c r="L110" s="156">
        <f t="shared" si="20"/>
        <v>0.31390000000000007</v>
      </c>
      <c r="M110" s="100">
        <f t="shared" si="21"/>
        <v>0.19177663734115349</v>
      </c>
    </row>
    <row r="111" spans="1:13" x14ac:dyDescent="0.25">
      <c r="A111" s="177" t="s">
        <v>676</v>
      </c>
      <c r="B111" s="8" t="str">
        <f t="shared" si="11"/>
        <v>LYMPHOMA &amp; NON-ACUTE LEUKEMIA W CC</v>
      </c>
      <c r="C111" s="22">
        <f t="shared" si="12"/>
        <v>25</v>
      </c>
      <c r="D111" s="22">
        <f t="shared" si="13"/>
        <v>38005.5</v>
      </c>
      <c r="E111" s="22">
        <f t="shared" si="14"/>
        <v>26910.41</v>
      </c>
      <c r="F111" s="23">
        <f t="shared" si="15"/>
        <v>7.6</v>
      </c>
      <c r="G111" s="160" t="str">
        <f t="shared" si="16"/>
        <v>A</v>
      </c>
      <c r="H111" s="134"/>
      <c r="I111" s="184" t="str">
        <f t="shared" si="17"/>
        <v>A</v>
      </c>
      <c r="J111" s="24">
        <f t="shared" si="18"/>
        <v>1.9263999999999999</v>
      </c>
      <c r="K111" s="51">
        <f t="shared" si="19"/>
        <v>2.2385999999999999</v>
      </c>
      <c r="L111" s="156">
        <f t="shared" si="20"/>
        <v>0.31220000000000003</v>
      </c>
      <c r="M111" s="100">
        <f t="shared" si="21"/>
        <v>0.16206395348837213</v>
      </c>
    </row>
    <row r="112" spans="1:13" x14ac:dyDescent="0.25">
      <c r="A112" s="178" t="s">
        <v>593</v>
      </c>
      <c r="B112" s="80" t="str">
        <f t="shared" si="11"/>
        <v>MAJOR ESOPHAGEAL DISORDERS W/O CC/MCC</v>
      </c>
      <c r="C112" s="77">
        <f t="shared" si="12"/>
        <v>4</v>
      </c>
      <c r="D112" s="77">
        <f t="shared" si="13"/>
        <v>16974.75</v>
      </c>
      <c r="E112" s="77">
        <f t="shared" si="14"/>
        <v>4440.99</v>
      </c>
      <c r="F112" s="78">
        <f t="shared" si="15"/>
        <v>2.8</v>
      </c>
      <c r="G112" s="161" t="str">
        <f t="shared" si="16"/>
        <v>M</v>
      </c>
      <c r="H112" s="134"/>
      <c r="I112" s="185" t="str">
        <f t="shared" si="17"/>
        <v>M</v>
      </c>
      <c r="J112" s="70">
        <f t="shared" si="18"/>
        <v>0.7601</v>
      </c>
      <c r="K112" s="72">
        <f t="shared" si="19"/>
        <v>1.0648</v>
      </c>
      <c r="L112" s="157">
        <f t="shared" si="20"/>
        <v>0.30469999999999997</v>
      </c>
      <c r="M112" s="101">
        <f t="shared" si="21"/>
        <v>0.40086830680173657</v>
      </c>
    </row>
    <row r="113" spans="1:13" x14ac:dyDescent="0.25">
      <c r="A113" s="177" t="s">
        <v>136</v>
      </c>
      <c r="B113" s="8" t="str">
        <f t="shared" si="11"/>
        <v>MALIGNANCY OF HEPATOBILIARY SYSTEM OR PANCREAS W/O CC/MCC</v>
      </c>
      <c r="C113" s="22">
        <f t="shared" si="12"/>
        <v>5</v>
      </c>
      <c r="D113" s="22">
        <f t="shared" si="13"/>
        <v>13062.31</v>
      </c>
      <c r="E113" s="22">
        <f t="shared" si="14"/>
        <v>4150.87</v>
      </c>
      <c r="F113" s="23">
        <f t="shared" si="15"/>
        <v>3.1</v>
      </c>
      <c r="G113" s="160" t="str">
        <f t="shared" si="16"/>
        <v>M</v>
      </c>
      <c r="H113" s="134"/>
      <c r="I113" s="184" t="str">
        <f t="shared" si="17"/>
        <v>M</v>
      </c>
      <c r="J113" s="24">
        <f t="shared" si="18"/>
        <v>0.94510000000000005</v>
      </c>
      <c r="K113" s="51">
        <f t="shared" si="19"/>
        <v>1.2403999999999999</v>
      </c>
      <c r="L113" s="156">
        <f t="shared" si="20"/>
        <v>0.2952999999999999</v>
      </c>
      <c r="M113" s="100">
        <f t="shared" si="21"/>
        <v>0.31245370860226418</v>
      </c>
    </row>
    <row r="114" spans="1:13" x14ac:dyDescent="0.25">
      <c r="A114" s="177" t="s">
        <v>651</v>
      </c>
      <c r="B114" s="8" t="str">
        <f t="shared" si="11"/>
        <v>MAJOR HEMATOL/IMMUN DIAG EXC SICKLE CELL CRISIS &amp; COAGUL W/O CC/MCC</v>
      </c>
      <c r="C114" s="22">
        <f t="shared" si="12"/>
        <v>17</v>
      </c>
      <c r="D114" s="22">
        <f t="shared" si="13"/>
        <v>14234.56</v>
      </c>
      <c r="E114" s="22">
        <f t="shared" si="14"/>
        <v>6842.98</v>
      </c>
      <c r="F114" s="23">
        <f t="shared" si="15"/>
        <v>3.41</v>
      </c>
      <c r="G114" s="160" t="str">
        <f t="shared" si="16"/>
        <v>A</v>
      </c>
      <c r="H114" s="134"/>
      <c r="I114" s="184" t="str">
        <f t="shared" si="17"/>
        <v>A</v>
      </c>
      <c r="J114" s="24">
        <f t="shared" si="18"/>
        <v>0.54330000000000001</v>
      </c>
      <c r="K114" s="51">
        <f t="shared" si="19"/>
        <v>0.83840000000000003</v>
      </c>
      <c r="L114" s="156">
        <f t="shared" si="20"/>
        <v>0.29510000000000003</v>
      </c>
      <c r="M114" s="100">
        <f t="shared" si="21"/>
        <v>0.54316215718755756</v>
      </c>
    </row>
    <row r="115" spans="1:13" x14ac:dyDescent="0.25">
      <c r="A115" s="177" t="s">
        <v>592</v>
      </c>
      <c r="B115" s="8" t="str">
        <f t="shared" si="11"/>
        <v>MAJOR ESOPHAGEAL DISORDERS W CC</v>
      </c>
      <c r="C115" s="22">
        <f t="shared" si="12"/>
        <v>42</v>
      </c>
      <c r="D115" s="22">
        <f t="shared" si="13"/>
        <v>22898.45</v>
      </c>
      <c r="E115" s="22">
        <f t="shared" si="14"/>
        <v>8457.39</v>
      </c>
      <c r="F115" s="23">
        <f t="shared" si="15"/>
        <v>3.76</v>
      </c>
      <c r="G115" s="160" t="str">
        <f t="shared" si="16"/>
        <v>A</v>
      </c>
      <c r="H115" s="134"/>
      <c r="I115" s="184" t="str">
        <f t="shared" si="17"/>
        <v>A</v>
      </c>
      <c r="J115" s="24">
        <f t="shared" si="18"/>
        <v>1.0607</v>
      </c>
      <c r="K115" s="51">
        <f t="shared" si="19"/>
        <v>1.3487</v>
      </c>
      <c r="L115" s="156">
        <f t="shared" si="20"/>
        <v>0.28800000000000003</v>
      </c>
      <c r="M115" s="100">
        <f t="shared" si="21"/>
        <v>0.27151880833411901</v>
      </c>
    </row>
    <row r="116" spans="1:13" x14ac:dyDescent="0.25">
      <c r="A116" s="177" t="s">
        <v>726</v>
      </c>
      <c r="B116" s="8" t="str">
        <f t="shared" si="11"/>
        <v>TRAUMATIC INJURY W/O MCC</v>
      </c>
      <c r="C116" s="22">
        <f t="shared" si="12"/>
        <v>29</v>
      </c>
      <c r="D116" s="22">
        <f t="shared" si="13"/>
        <v>15336.88</v>
      </c>
      <c r="E116" s="22">
        <f t="shared" si="14"/>
        <v>7617.62</v>
      </c>
      <c r="F116" s="23">
        <f t="shared" si="15"/>
        <v>2.72</v>
      </c>
      <c r="G116" s="160" t="str">
        <f t="shared" si="16"/>
        <v>A</v>
      </c>
      <c r="H116" s="134"/>
      <c r="I116" s="184" t="str">
        <f t="shared" si="17"/>
        <v>A</v>
      </c>
      <c r="J116" s="24">
        <f t="shared" si="18"/>
        <v>0.61609999999999998</v>
      </c>
      <c r="K116" s="51">
        <f t="shared" si="19"/>
        <v>0.90329999999999999</v>
      </c>
      <c r="L116" s="156">
        <f t="shared" si="20"/>
        <v>0.28720000000000001</v>
      </c>
      <c r="M116" s="100">
        <f t="shared" si="21"/>
        <v>0.46615809121895802</v>
      </c>
    </row>
    <row r="117" spans="1:13" x14ac:dyDescent="0.25">
      <c r="A117" s="178" t="s">
        <v>402</v>
      </c>
      <c r="B117" s="80" t="str">
        <f t="shared" si="11"/>
        <v>SALIVARY GLAND PROCEDURES</v>
      </c>
      <c r="C117" s="77">
        <f t="shared" si="12"/>
        <v>12</v>
      </c>
      <c r="D117" s="77">
        <f t="shared" si="13"/>
        <v>35597.74</v>
      </c>
      <c r="E117" s="77">
        <f t="shared" si="14"/>
        <v>11651.58</v>
      </c>
      <c r="F117" s="78">
        <f t="shared" si="15"/>
        <v>2.58</v>
      </c>
      <c r="G117" s="161" t="str">
        <f t="shared" si="16"/>
        <v>A</v>
      </c>
      <c r="H117" s="134"/>
      <c r="I117" s="185" t="str">
        <f t="shared" si="17"/>
        <v>A</v>
      </c>
      <c r="J117" s="70">
        <f t="shared" si="18"/>
        <v>1.8181</v>
      </c>
      <c r="K117" s="72">
        <f t="shared" si="19"/>
        <v>2.0968</v>
      </c>
      <c r="L117" s="157">
        <f t="shared" si="20"/>
        <v>0.27869999999999995</v>
      </c>
      <c r="M117" s="101">
        <f t="shared" si="21"/>
        <v>0.15329189813541605</v>
      </c>
    </row>
    <row r="118" spans="1:13" x14ac:dyDescent="0.25">
      <c r="A118" s="177" t="s">
        <v>231</v>
      </c>
      <c r="B118" s="8" t="str">
        <f t="shared" ref="B118:B181" si="22">VLOOKUP($A118, DRG_Tab, 2, FALSE)</f>
        <v>NONSPECIFIC CEREBROVASCULAR DISORDERS W MCC</v>
      </c>
      <c r="C118" s="22">
        <f t="shared" ref="C118:C181" si="23">VLOOKUP($A118, DRG_Tab, 9, FALSE)</f>
        <v>51</v>
      </c>
      <c r="D118" s="22">
        <f t="shared" ref="D118:D181" si="24">VLOOKUP($A118, DRG_Tab, 10, FALSE)</f>
        <v>37960.949999999997</v>
      </c>
      <c r="E118" s="22">
        <f t="shared" ref="E118:E181" si="25">VLOOKUP($A118, DRG_Tab, 11, FALSE)</f>
        <v>27907.29</v>
      </c>
      <c r="F118" s="23">
        <f t="shared" ref="F118:F181" si="26">VLOOKUP($A118, DRG_Tab, 12, FALSE)</f>
        <v>6.08</v>
      </c>
      <c r="G118" s="160" t="str">
        <f t="shared" ref="G118:G181" si="27">VLOOKUP($A118, DRG_Tab, 18, FALSE)</f>
        <v>A</v>
      </c>
      <c r="H118" s="134"/>
      <c r="I118" s="184" t="str">
        <f t="shared" ref="I118:I181" si="28">VLOOKUP($A118, DRG_Tab, 20, FALSE)</f>
        <v>A</v>
      </c>
      <c r="J118" s="24">
        <f t="shared" ref="J118:J181" si="29">VLOOKUP($A118, DRG_Tab, 21, FALSE)</f>
        <v>1.9605999999999999</v>
      </c>
      <c r="K118" s="51">
        <f t="shared" ref="K118:K181" si="30">VLOOKUP($A118, DRG_Tab, 22, FALSE)</f>
        <v>2.2359</v>
      </c>
      <c r="L118" s="156">
        <f t="shared" ref="L118:L181" si="31">IF(J118&lt;&gt;"", IF(K118&lt;&gt;"", K118-J118, ""), "")</f>
        <v>0.2753000000000001</v>
      </c>
      <c r="M118" s="100">
        <f t="shared" ref="M118:M181" si="32">IF(L118="", "", L118/J118)</f>
        <v>0.14041619912271761</v>
      </c>
    </row>
    <row r="119" spans="1:13" x14ac:dyDescent="0.25">
      <c r="A119" s="177" t="s">
        <v>207</v>
      </c>
      <c r="B119" s="8" t="str">
        <f t="shared" si="22"/>
        <v>TRACHEOSTOMY FOR FACE, MOUTH &amp; NECK DIAGNOSES OR LARYNGECTOMY W CC</v>
      </c>
      <c r="C119" s="22">
        <f t="shared" si="23"/>
        <v>13</v>
      </c>
      <c r="D119" s="22">
        <f t="shared" si="24"/>
        <v>140379.21</v>
      </c>
      <c r="E119" s="22">
        <f t="shared" si="25"/>
        <v>69424.320000000007</v>
      </c>
      <c r="F119" s="23">
        <f t="shared" si="26"/>
        <v>9.4600000000000009</v>
      </c>
      <c r="G119" s="160" t="str">
        <f t="shared" si="27"/>
        <v>AP</v>
      </c>
      <c r="H119" s="134"/>
      <c r="I119" s="184" t="str">
        <f t="shared" si="28"/>
        <v>A</v>
      </c>
      <c r="J119" s="24">
        <f t="shared" si="29"/>
        <v>5.3301999999999996</v>
      </c>
      <c r="K119" s="51">
        <f t="shared" si="30"/>
        <v>5.6039000000000003</v>
      </c>
      <c r="L119" s="156">
        <f t="shared" si="31"/>
        <v>0.27370000000000072</v>
      </c>
      <c r="M119" s="100">
        <f t="shared" si="32"/>
        <v>5.1348917489024939E-2</v>
      </c>
    </row>
    <row r="120" spans="1:13" x14ac:dyDescent="0.25">
      <c r="A120" s="177" t="s">
        <v>137</v>
      </c>
      <c r="B120" s="8" t="str">
        <f t="shared" si="22"/>
        <v>DISORDERS OF PANCREAS EXCEPT MALIGNANCY W MCC</v>
      </c>
      <c r="C120" s="22">
        <f t="shared" si="23"/>
        <v>159</v>
      </c>
      <c r="D120" s="22">
        <f t="shared" si="24"/>
        <v>29416.400000000001</v>
      </c>
      <c r="E120" s="22">
        <f t="shared" si="25"/>
        <v>20144</v>
      </c>
      <c r="F120" s="23">
        <f t="shared" si="26"/>
        <v>5.89</v>
      </c>
      <c r="G120" s="160" t="str">
        <f t="shared" si="27"/>
        <v>A</v>
      </c>
      <c r="H120" s="134"/>
      <c r="I120" s="184" t="str">
        <f t="shared" si="28"/>
        <v>A</v>
      </c>
      <c r="J120" s="24">
        <f t="shared" si="29"/>
        <v>1.4239999999999999</v>
      </c>
      <c r="K120" s="51">
        <f t="shared" si="30"/>
        <v>1.6974</v>
      </c>
      <c r="L120" s="156">
        <f t="shared" si="31"/>
        <v>0.27340000000000009</v>
      </c>
      <c r="M120" s="100">
        <f t="shared" si="32"/>
        <v>0.19199438202247199</v>
      </c>
    </row>
    <row r="121" spans="1:13" x14ac:dyDescent="0.25">
      <c r="A121" s="177" t="s">
        <v>759</v>
      </c>
      <c r="B121" s="8" t="str">
        <f t="shared" si="22"/>
        <v>OTHER O.R. PROCEDURES FOR MULTIPLE SIGNIFICANT TRAUMA W/O CC/MCC</v>
      </c>
      <c r="C121" s="22">
        <f t="shared" si="23"/>
        <v>5</v>
      </c>
      <c r="D121" s="22">
        <f t="shared" si="24"/>
        <v>50082.400000000001</v>
      </c>
      <c r="E121" s="22">
        <f t="shared" si="25"/>
        <v>17441.91</v>
      </c>
      <c r="F121" s="23">
        <f t="shared" si="26"/>
        <v>4.7</v>
      </c>
      <c r="G121" s="160" t="str">
        <f t="shared" si="27"/>
        <v>M</v>
      </c>
      <c r="H121" s="134"/>
      <c r="I121" s="184" t="str">
        <f t="shared" si="28"/>
        <v>A</v>
      </c>
      <c r="J121" s="24">
        <f t="shared" si="29"/>
        <v>3.2376999999999998</v>
      </c>
      <c r="K121" s="51">
        <f t="shared" si="30"/>
        <v>3.5108000000000001</v>
      </c>
      <c r="L121" s="156">
        <f t="shared" si="31"/>
        <v>0.27310000000000034</v>
      </c>
      <c r="M121" s="100">
        <f t="shared" si="32"/>
        <v>8.4350001544306261E-2</v>
      </c>
    </row>
    <row r="122" spans="1:13" x14ac:dyDescent="0.25">
      <c r="A122" s="178" t="s">
        <v>123</v>
      </c>
      <c r="B122" s="80" t="str">
        <f t="shared" si="22"/>
        <v>HEPATOBILIARY DIAGNOSTIC PROCEDURES W/O CC/MCC</v>
      </c>
      <c r="C122" s="77">
        <f t="shared" si="23"/>
        <v>3</v>
      </c>
      <c r="D122" s="77">
        <f t="shared" si="24"/>
        <v>65718.679999999993</v>
      </c>
      <c r="E122" s="77">
        <f t="shared" si="25"/>
        <v>18513.82</v>
      </c>
      <c r="F122" s="78">
        <f t="shared" si="26"/>
        <v>3.4</v>
      </c>
      <c r="G122" s="161" t="str">
        <f t="shared" si="27"/>
        <v>M</v>
      </c>
      <c r="H122" s="134"/>
      <c r="I122" s="185" t="str">
        <f t="shared" si="28"/>
        <v>M</v>
      </c>
      <c r="J122" s="70">
        <f t="shared" si="29"/>
        <v>1.9015</v>
      </c>
      <c r="K122" s="72">
        <f t="shared" si="30"/>
        <v>2.1598000000000002</v>
      </c>
      <c r="L122" s="157">
        <f t="shared" si="31"/>
        <v>0.2583000000000002</v>
      </c>
      <c r="M122" s="101">
        <f t="shared" si="32"/>
        <v>0.13584012621614525</v>
      </c>
    </row>
    <row r="123" spans="1:13" x14ac:dyDescent="0.25">
      <c r="A123" s="177" t="s">
        <v>852</v>
      </c>
      <c r="B123" s="8" t="str">
        <f t="shared" si="22"/>
        <v>PERITONEAL ADHESIOLYSIS W MCC</v>
      </c>
      <c r="C123" s="22">
        <f t="shared" si="23"/>
        <v>22</v>
      </c>
      <c r="D123" s="22">
        <f t="shared" si="24"/>
        <v>75325.850000000006</v>
      </c>
      <c r="E123" s="22">
        <f t="shared" si="25"/>
        <v>32832.839999999997</v>
      </c>
      <c r="F123" s="23">
        <f t="shared" si="26"/>
        <v>13.59</v>
      </c>
      <c r="G123" s="160" t="str">
        <f t="shared" si="27"/>
        <v>A</v>
      </c>
      <c r="H123" s="134"/>
      <c r="I123" s="184" t="str">
        <f t="shared" si="28"/>
        <v>A</v>
      </c>
      <c r="J123" s="24">
        <f t="shared" si="29"/>
        <v>3.9645999999999999</v>
      </c>
      <c r="K123" s="51">
        <f t="shared" si="30"/>
        <v>4.2198000000000002</v>
      </c>
      <c r="L123" s="156">
        <f t="shared" si="31"/>
        <v>0.25520000000000032</v>
      </c>
      <c r="M123" s="100">
        <f t="shared" si="32"/>
        <v>6.4369671593603475E-2</v>
      </c>
    </row>
    <row r="124" spans="1:13" x14ac:dyDescent="0.25">
      <c r="A124" s="177" t="s">
        <v>797</v>
      </c>
      <c r="B124" s="8" t="str">
        <f t="shared" si="22"/>
        <v>OTHER CIRCULATORY SYSTEM O.R. PROCEDURES</v>
      </c>
      <c r="C124" s="22">
        <f t="shared" si="23"/>
        <v>54</v>
      </c>
      <c r="D124" s="22">
        <f t="shared" si="24"/>
        <v>49646.18</v>
      </c>
      <c r="E124" s="22">
        <f t="shared" si="25"/>
        <v>36717.94</v>
      </c>
      <c r="F124" s="23">
        <f t="shared" si="26"/>
        <v>8.24</v>
      </c>
      <c r="G124" s="160" t="str">
        <f t="shared" si="27"/>
        <v>A</v>
      </c>
      <c r="H124" s="134"/>
      <c r="I124" s="184" t="str">
        <f t="shared" si="28"/>
        <v>A</v>
      </c>
      <c r="J124" s="24">
        <f t="shared" si="29"/>
        <v>2.6623000000000001</v>
      </c>
      <c r="K124" s="51">
        <f t="shared" si="30"/>
        <v>2.9125999999999999</v>
      </c>
      <c r="L124" s="156">
        <f t="shared" si="31"/>
        <v>0.25029999999999974</v>
      </c>
      <c r="M124" s="100">
        <f t="shared" si="32"/>
        <v>9.4016451940051732E-2</v>
      </c>
    </row>
    <row r="125" spans="1:13" x14ac:dyDescent="0.25">
      <c r="A125" s="177" t="s">
        <v>1560</v>
      </c>
      <c r="B125" s="8" t="str">
        <f t="shared" si="22"/>
        <v>SKIN DEBRIDEMENT W CC</v>
      </c>
      <c r="C125" s="22">
        <f t="shared" si="23"/>
        <v>88</v>
      </c>
      <c r="D125" s="22">
        <f t="shared" si="24"/>
        <v>27472.36</v>
      </c>
      <c r="E125" s="22">
        <f t="shared" si="25"/>
        <v>18404.43</v>
      </c>
      <c r="F125" s="23">
        <f t="shared" si="26"/>
        <v>5.3</v>
      </c>
      <c r="G125" s="160" t="str">
        <f t="shared" si="27"/>
        <v>A</v>
      </c>
      <c r="H125" s="134"/>
      <c r="I125" s="184" t="str">
        <f t="shared" si="28"/>
        <v>A</v>
      </c>
      <c r="J125" s="24">
        <f t="shared" si="29"/>
        <v>1.3771</v>
      </c>
      <c r="K125" s="51">
        <f t="shared" si="30"/>
        <v>1.6182000000000001</v>
      </c>
      <c r="L125" s="156">
        <f t="shared" si="31"/>
        <v>0.24110000000000009</v>
      </c>
      <c r="M125" s="100">
        <f t="shared" si="32"/>
        <v>0.17507806259530906</v>
      </c>
    </row>
    <row r="126" spans="1:13" x14ac:dyDescent="0.25">
      <c r="A126" s="177" t="s">
        <v>457</v>
      </c>
      <c r="B126" s="8" t="str">
        <f t="shared" si="22"/>
        <v>RESPIRATORY SYSTEM DIAGNOSIS W VENTILATOR SUPPORT &gt;96 HOURS OR PERIPHERAL EXTRACORPOREAL MEMBRANE OXYGENATION (ECMO)</v>
      </c>
      <c r="C126" s="22">
        <f t="shared" si="23"/>
        <v>179</v>
      </c>
      <c r="D126" s="22">
        <f t="shared" si="24"/>
        <v>118240.9</v>
      </c>
      <c r="E126" s="22">
        <f t="shared" si="25"/>
        <v>65110.52</v>
      </c>
      <c r="F126" s="23">
        <f t="shared" si="26"/>
        <v>15.7</v>
      </c>
      <c r="G126" s="160" t="str">
        <f t="shared" si="27"/>
        <v>A</v>
      </c>
      <c r="H126" s="134"/>
      <c r="I126" s="184" t="str">
        <f t="shared" si="28"/>
        <v>A</v>
      </c>
      <c r="J126" s="24">
        <f t="shared" si="29"/>
        <v>6.4017999999999997</v>
      </c>
      <c r="K126" s="51">
        <f t="shared" si="30"/>
        <v>6.6425000000000001</v>
      </c>
      <c r="L126" s="156">
        <f t="shared" si="31"/>
        <v>0.24070000000000036</v>
      </c>
      <c r="M126" s="100">
        <f t="shared" si="32"/>
        <v>3.7598800337405161E-2</v>
      </c>
    </row>
    <row r="127" spans="1:13" x14ac:dyDescent="0.25">
      <c r="A127" s="178" t="s">
        <v>251</v>
      </c>
      <c r="B127" s="80" t="str">
        <f t="shared" si="22"/>
        <v>CONCUSSION W CC</v>
      </c>
      <c r="C127" s="77">
        <f t="shared" si="23"/>
        <v>21</v>
      </c>
      <c r="D127" s="77">
        <f t="shared" si="24"/>
        <v>22818.03</v>
      </c>
      <c r="E127" s="77">
        <f t="shared" si="25"/>
        <v>10580.4</v>
      </c>
      <c r="F127" s="78">
        <f t="shared" si="26"/>
        <v>2.86</v>
      </c>
      <c r="G127" s="161" t="str">
        <f t="shared" si="27"/>
        <v>A</v>
      </c>
      <c r="H127" s="134"/>
      <c r="I127" s="185" t="str">
        <f t="shared" si="28"/>
        <v>A</v>
      </c>
      <c r="J127" s="70">
        <f t="shared" si="29"/>
        <v>1.1106</v>
      </c>
      <c r="K127" s="72">
        <f t="shared" si="30"/>
        <v>1.3441000000000001</v>
      </c>
      <c r="L127" s="157">
        <f t="shared" si="31"/>
        <v>0.23350000000000004</v>
      </c>
      <c r="M127" s="101">
        <f t="shared" si="32"/>
        <v>0.21024671348820462</v>
      </c>
    </row>
    <row r="128" spans="1:13" x14ac:dyDescent="0.25">
      <c r="A128" s="177" t="s">
        <v>720</v>
      </c>
      <c r="B128" s="8" t="str">
        <f t="shared" si="22"/>
        <v>SKIN GRAFTS FOR INJURIES W/O CC/MCC</v>
      </c>
      <c r="C128" s="22">
        <f t="shared" si="23"/>
        <v>1</v>
      </c>
      <c r="D128" s="22">
        <f t="shared" si="24"/>
        <v>72119.759999999995</v>
      </c>
      <c r="E128" s="22">
        <f t="shared" si="25"/>
        <v>0</v>
      </c>
      <c r="F128" s="23">
        <f t="shared" si="26"/>
        <v>4.8</v>
      </c>
      <c r="G128" s="160" t="str">
        <f t="shared" si="27"/>
        <v>M</v>
      </c>
      <c r="H128" s="134"/>
      <c r="I128" s="184" t="str">
        <f t="shared" si="28"/>
        <v>M</v>
      </c>
      <c r="J128" s="24">
        <f t="shared" si="29"/>
        <v>2.302</v>
      </c>
      <c r="K128" s="51">
        <f t="shared" si="30"/>
        <v>2.5343</v>
      </c>
      <c r="L128" s="156">
        <f t="shared" si="31"/>
        <v>0.23229999999999995</v>
      </c>
      <c r="M128" s="100">
        <f t="shared" si="32"/>
        <v>0.1009122502172024</v>
      </c>
    </row>
    <row r="129" spans="1:13" x14ac:dyDescent="0.25">
      <c r="A129" s="177" t="s">
        <v>101</v>
      </c>
      <c r="B129" s="8" t="str">
        <f t="shared" si="22"/>
        <v>OTHER DIGESTIVE SYSTEM DIAGNOSES W MCC</v>
      </c>
      <c r="C129" s="22">
        <f t="shared" si="23"/>
        <v>75</v>
      </c>
      <c r="D129" s="22">
        <f t="shared" si="24"/>
        <v>36550.83</v>
      </c>
      <c r="E129" s="22">
        <f t="shared" si="25"/>
        <v>30903.82</v>
      </c>
      <c r="F129" s="23">
        <f t="shared" si="26"/>
        <v>6.59</v>
      </c>
      <c r="G129" s="160" t="str">
        <f t="shared" si="27"/>
        <v>A</v>
      </c>
      <c r="H129" s="134"/>
      <c r="I129" s="184" t="str">
        <f t="shared" si="28"/>
        <v>A</v>
      </c>
      <c r="J129" s="24">
        <f t="shared" si="29"/>
        <v>1.9212</v>
      </c>
      <c r="K129" s="51">
        <f t="shared" si="30"/>
        <v>2.153</v>
      </c>
      <c r="L129" s="156">
        <f t="shared" si="31"/>
        <v>0.23180000000000001</v>
      </c>
      <c r="M129" s="100">
        <f t="shared" si="32"/>
        <v>0.12065375806787425</v>
      </c>
    </row>
    <row r="130" spans="1:13" x14ac:dyDescent="0.25">
      <c r="A130" s="177" t="s">
        <v>777</v>
      </c>
      <c r="B130" s="8" t="str">
        <f t="shared" si="22"/>
        <v>Level III: Neonates, Died or Transferred to Another Acute Care Facility</v>
      </c>
      <c r="C130" s="22">
        <f t="shared" si="23"/>
        <v>83</v>
      </c>
      <c r="D130" s="22">
        <f t="shared" si="24"/>
        <v>223765.71</v>
      </c>
      <c r="E130" s="22">
        <f t="shared" si="25"/>
        <v>304346.71999999997</v>
      </c>
      <c r="F130" s="23">
        <f t="shared" si="26"/>
        <v>31.3</v>
      </c>
      <c r="G130" s="160" t="str">
        <f t="shared" si="27"/>
        <v>A</v>
      </c>
      <c r="H130" s="134"/>
      <c r="I130" s="184" t="str">
        <f t="shared" si="28"/>
        <v>A</v>
      </c>
      <c r="J130" s="24">
        <f t="shared" si="29"/>
        <v>7.9471999999999996</v>
      </c>
      <c r="K130" s="51">
        <f t="shared" si="30"/>
        <v>8.1791999999999998</v>
      </c>
      <c r="L130" s="156">
        <f t="shared" si="31"/>
        <v>0.23200000000000021</v>
      </c>
      <c r="M130" s="100">
        <f t="shared" si="32"/>
        <v>2.9192671632776352E-2</v>
      </c>
    </row>
    <row r="131" spans="1:13" x14ac:dyDescent="0.25">
      <c r="A131" s="177" t="s">
        <v>318</v>
      </c>
      <c r="B131" s="8" t="str">
        <f t="shared" si="22"/>
        <v>EXTRACRANIAL PROCEDURES W/O CC/MCC</v>
      </c>
      <c r="C131" s="22">
        <f t="shared" si="23"/>
        <v>118</v>
      </c>
      <c r="D131" s="22">
        <f t="shared" si="24"/>
        <v>28413.78</v>
      </c>
      <c r="E131" s="22">
        <f t="shared" si="25"/>
        <v>11328.37</v>
      </c>
      <c r="F131" s="23">
        <f t="shared" si="26"/>
        <v>1.61</v>
      </c>
      <c r="G131" s="160" t="str">
        <f t="shared" si="27"/>
        <v>A</v>
      </c>
      <c r="H131" s="134"/>
      <c r="I131" s="184" t="str">
        <f t="shared" si="28"/>
        <v>A</v>
      </c>
      <c r="J131" s="24">
        <f t="shared" si="29"/>
        <v>1.4448000000000001</v>
      </c>
      <c r="K131" s="51">
        <f t="shared" si="30"/>
        <v>1.6737</v>
      </c>
      <c r="L131" s="156">
        <f t="shared" si="31"/>
        <v>0.22889999999999988</v>
      </c>
      <c r="M131" s="100">
        <f t="shared" si="32"/>
        <v>0.15843023255813946</v>
      </c>
    </row>
    <row r="132" spans="1:13" x14ac:dyDescent="0.25">
      <c r="A132" s="178" t="s">
        <v>616</v>
      </c>
      <c r="B132" s="80" t="str">
        <f t="shared" si="22"/>
        <v>MALIGNANCY, FEMALE REPRODUCTIVE SYSTEM W CC</v>
      </c>
      <c r="C132" s="77">
        <f t="shared" si="23"/>
        <v>16</v>
      </c>
      <c r="D132" s="77">
        <f t="shared" si="24"/>
        <v>26485.64</v>
      </c>
      <c r="E132" s="77">
        <f t="shared" si="25"/>
        <v>12228.34</v>
      </c>
      <c r="F132" s="78">
        <f t="shared" si="26"/>
        <v>6.13</v>
      </c>
      <c r="G132" s="161" t="str">
        <f t="shared" si="27"/>
        <v>A</v>
      </c>
      <c r="H132" s="134"/>
      <c r="I132" s="185" t="str">
        <f t="shared" si="28"/>
        <v>A</v>
      </c>
      <c r="J132" s="70">
        <f t="shared" si="29"/>
        <v>1.3364</v>
      </c>
      <c r="K132" s="72">
        <f t="shared" si="30"/>
        <v>1.5602</v>
      </c>
      <c r="L132" s="157">
        <f t="shared" si="31"/>
        <v>0.2238</v>
      </c>
      <c r="M132" s="101">
        <f t="shared" si="32"/>
        <v>0.16746483088895539</v>
      </c>
    </row>
    <row r="133" spans="1:13" x14ac:dyDescent="0.25">
      <c r="A133" s="177" t="s">
        <v>290</v>
      </c>
      <c r="B133" s="8" t="str">
        <f t="shared" si="22"/>
        <v>ENDOCRINE DISORDERS W CC</v>
      </c>
      <c r="C133" s="22">
        <f t="shared" si="23"/>
        <v>61</v>
      </c>
      <c r="D133" s="22">
        <f t="shared" si="24"/>
        <v>17779.48</v>
      </c>
      <c r="E133" s="22">
        <f t="shared" si="25"/>
        <v>11132.71</v>
      </c>
      <c r="F133" s="23">
        <f t="shared" si="26"/>
        <v>3.7</v>
      </c>
      <c r="G133" s="160" t="str">
        <f t="shared" si="27"/>
        <v>A</v>
      </c>
      <c r="H133" s="134"/>
      <c r="I133" s="184" t="str">
        <f t="shared" si="28"/>
        <v>A</v>
      </c>
      <c r="J133" s="24">
        <f t="shared" si="29"/>
        <v>0.82379999999999998</v>
      </c>
      <c r="K133" s="51">
        <f t="shared" si="30"/>
        <v>1.0472999999999999</v>
      </c>
      <c r="L133" s="156">
        <f t="shared" si="31"/>
        <v>0.22349999999999992</v>
      </c>
      <c r="M133" s="100">
        <f t="shared" si="32"/>
        <v>0.27130371449380908</v>
      </c>
    </row>
    <row r="134" spans="1:13" x14ac:dyDescent="0.25">
      <c r="A134" s="177" t="s">
        <v>199</v>
      </c>
      <c r="B134" s="8" t="str">
        <f t="shared" si="22"/>
        <v>ECMO OR TRACH W MV &gt;96 HRS OR PDX EXC FACE, MOUTH &amp; NECK W MAJ O.R.</v>
      </c>
      <c r="C134" s="22">
        <f t="shared" si="23"/>
        <v>80</v>
      </c>
      <c r="D134" s="22">
        <f t="shared" si="24"/>
        <v>347942.52</v>
      </c>
      <c r="E134" s="22">
        <f t="shared" si="25"/>
        <v>177718.79</v>
      </c>
      <c r="F134" s="23">
        <f t="shared" si="26"/>
        <v>36.14</v>
      </c>
      <c r="G134" s="160" t="str">
        <f t="shared" si="27"/>
        <v>A</v>
      </c>
      <c r="H134" s="134"/>
      <c r="I134" s="184" t="str">
        <f t="shared" si="28"/>
        <v>A</v>
      </c>
      <c r="J134" s="24">
        <f t="shared" si="29"/>
        <v>15.8347</v>
      </c>
      <c r="K134" s="51">
        <f t="shared" si="30"/>
        <v>16.049199999999999</v>
      </c>
      <c r="L134" s="156">
        <f t="shared" si="31"/>
        <v>0.21449999999999925</v>
      </c>
      <c r="M134" s="100">
        <f t="shared" si="32"/>
        <v>1.3546199170176843E-2</v>
      </c>
    </row>
    <row r="135" spans="1:13" x14ac:dyDescent="0.25">
      <c r="A135" s="177" t="s">
        <v>555</v>
      </c>
      <c r="B135" s="8" t="str">
        <f t="shared" si="22"/>
        <v>RENAL FAILURE W MCC</v>
      </c>
      <c r="C135" s="22">
        <f t="shared" si="23"/>
        <v>320</v>
      </c>
      <c r="D135" s="22">
        <f t="shared" si="24"/>
        <v>29677.3</v>
      </c>
      <c r="E135" s="22">
        <f t="shared" si="25"/>
        <v>23810</v>
      </c>
      <c r="F135" s="23">
        <f t="shared" si="26"/>
        <v>6.12</v>
      </c>
      <c r="G135" s="160" t="str">
        <f t="shared" si="27"/>
        <v>A</v>
      </c>
      <c r="H135" s="134"/>
      <c r="I135" s="184" t="str">
        <f t="shared" si="28"/>
        <v>A</v>
      </c>
      <c r="J135" s="24">
        <f t="shared" si="29"/>
        <v>1.4943</v>
      </c>
      <c r="K135" s="51">
        <f t="shared" si="30"/>
        <v>1.7027000000000001</v>
      </c>
      <c r="L135" s="156">
        <f t="shared" si="31"/>
        <v>0.20840000000000014</v>
      </c>
      <c r="M135" s="100">
        <f t="shared" si="32"/>
        <v>0.13946329384996328</v>
      </c>
    </row>
    <row r="136" spans="1:13" x14ac:dyDescent="0.25">
      <c r="A136" s="177" t="s">
        <v>562</v>
      </c>
      <c r="B136" s="8" t="str">
        <f t="shared" si="22"/>
        <v>KIDNEY &amp; URINARY TRACT INFECTIONS W MCC</v>
      </c>
      <c r="C136" s="22">
        <f t="shared" si="23"/>
        <v>120</v>
      </c>
      <c r="D136" s="22">
        <f t="shared" si="24"/>
        <v>22813.43</v>
      </c>
      <c r="E136" s="22">
        <f t="shared" si="25"/>
        <v>19272.28</v>
      </c>
      <c r="F136" s="23">
        <f t="shared" si="26"/>
        <v>5.18</v>
      </c>
      <c r="G136" s="160" t="str">
        <f t="shared" si="27"/>
        <v>A</v>
      </c>
      <c r="H136" s="134"/>
      <c r="I136" s="184" t="str">
        <f t="shared" si="28"/>
        <v>A</v>
      </c>
      <c r="J136" s="24">
        <f t="shared" si="29"/>
        <v>1.1391</v>
      </c>
      <c r="K136" s="51">
        <f t="shared" si="30"/>
        <v>1.3436999999999999</v>
      </c>
      <c r="L136" s="156">
        <f t="shared" si="31"/>
        <v>0.20459999999999989</v>
      </c>
      <c r="M136" s="100">
        <f t="shared" si="32"/>
        <v>0.17961548590992879</v>
      </c>
    </row>
    <row r="137" spans="1:13" x14ac:dyDescent="0.25">
      <c r="A137" s="178" t="s">
        <v>95</v>
      </c>
      <c r="B137" s="80" t="str">
        <f t="shared" si="22"/>
        <v>G.I. OBSTRUCTION W MCC</v>
      </c>
      <c r="C137" s="77">
        <f t="shared" si="23"/>
        <v>57</v>
      </c>
      <c r="D137" s="77">
        <f t="shared" si="24"/>
        <v>24365.82</v>
      </c>
      <c r="E137" s="77">
        <f t="shared" si="25"/>
        <v>18843.34</v>
      </c>
      <c r="F137" s="78">
        <f t="shared" si="26"/>
        <v>5.56</v>
      </c>
      <c r="G137" s="161" t="str">
        <f t="shared" si="27"/>
        <v>A</v>
      </c>
      <c r="H137" s="134"/>
      <c r="I137" s="185" t="str">
        <f t="shared" si="28"/>
        <v>A</v>
      </c>
      <c r="J137" s="70">
        <f t="shared" si="29"/>
        <v>1.2347999999999999</v>
      </c>
      <c r="K137" s="72">
        <f t="shared" si="30"/>
        <v>1.4353</v>
      </c>
      <c r="L137" s="157">
        <f t="shared" si="31"/>
        <v>0.20050000000000012</v>
      </c>
      <c r="M137" s="101">
        <f t="shared" si="32"/>
        <v>0.16237447359896351</v>
      </c>
    </row>
    <row r="138" spans="1:13" x14ac:dyDescent="0.25">
      <c r="A138" s="177" t="s">
        <v>752</v>
      </c>
      <c r="B138" s="8" t="str">
        <f t="shared" si="22"/>
        <v>AFTERCARE W CC/MCC</v>
      </c>
      <c r="C138" s="22">
        <f t="shared" si="23"/>
        <v>21</v>
      </c>
      <c r="D138" s="22">
        <f t="shared" si="24"/>
        <v>21698.58</v>
      </c>
      <c r="E138" s="22">
        <f t="shared" si="25"/>
        <v>18944.02</v>
      </c>
      <c r="F138" s="23">
        <f t="shared" si="26"/>
        <v>5.62</v>
      </c>
      <c r="G138" s="160" t="str">
        <f t="shared" si="27"/>
        <v>A</v>
      </c>
      <c r="H138" s="134"/>
      <c r="I138" s="184" t="str">
        <f t="shared" si="28"/>
        <v>A</v>
      </c>
      <c r="J138" s="24">
        <f t="shared" si="29"/>
        <v>1.0784</v>
      </c>
      <c r="K138" s="51">
        <f t="shared" si="30"/>
        <v>1.278</v>
      </c>
      <c r="L138" s="156">
        <f t="shared" si="31"/>
        <v>0.1996</v>
      </c>
      <c r="M138" s="100">
        <f t="shared" si="32"/>
        <v>0.18508902077151335</v>
      </c>
    </row>
    <row r="139" spans="1:13" x14ac:dyDescent="0.25">
      <c r="A139" s="177" t="s">
        <v>247</v>
      </c>
      <c r="B139" s="8" t="str">
        <f t="shared" si="22"/>
        <v>TRAUMATIC STUPOR &amp; COMA, COMA &lt;1 HR W CC</v>
      </c>
      <c r="C139" s="22">
        <f t="shared" si="23"/>
        <v>32</v>
      </c>
      <c r="D139" s="22">
        <f t="shared" si="24"/>
        <v>22292.2</v>
      </c>
      <c r="E139" s="22">
        <f t="shared" si="25"/>
        <v>9445.15</v>
      </c>
      <c r="F139" s="23">
        <f t="shared" si="26"/>
        <v>3.44</v>
      </c>
      <c r="G139" s="160" t="str">
        <f t="shared" si="27"/>
        <v>A</v>
      </c>
      <c r="H139" s="134"/>
      <c r="I139" s="184" t="str">
        <f t="shared" si="28"/>
        <v>A</v>
      </c>
      <c r="J139" s="24">
        <f t="shared" si="29"/>
        <v>1.1146</v>
      </c>
      <c r="K139" s="51">
        <f t="shared" si="30"/>
        <v>1.3129999999999999</v>
      </c>
      <c r="L139" s="156">
        <f t="shared" si="31"/>
        <v>0.19839999999999991</v>
      </c>
      <c r="M139" s="100">
        <f t="shared" si="32"/>
        <v>0.17800107661941494</v>
      </c>
    </row>
    <row r="140" spans="1:13" x14ac:dyDescent="0.25">
      <c r="A140" s="177" t="s">
        <v>804</v>
      </c>
      <c r="B140" s="8" t="str">
        <f t="shared" si="22"/>
        <v>OTHER MAJOR CARDIOVASCULAR PROCEDURES W CC</v>
      </c>
      <c r="C140" s="22">
        <f t="shared" si="23"/>
        <v>100</v>
      </c>
      <c r="D140" s="22">
        <f t="shared" si="24"/>
        <v>82953.23</v>
      </c>
      <c r="E140" s="22">
        <f t="shared" si="25"/>
        <v>45852.5</v>
      </c>
      <c r="F140" s="23">
        <f t="shared" si="26"/>
        <v>6.8</v>
      </c>
      <c r="G140" s="160" t="str">
        <f t="shared" si="27"/>
        <v>A</v>
      </c>
      <c r="H140" s="134"/>
      <c r="I140" s="184" t="str">
        <f t="shared" si="28"/>
        <v>A</v>
      </c>
      <c r="J140" s="24">
        <f t="shared" si="29"/>
        <v>4.2938000000000001</v>
      </c>
      <c r="K140" s="51">
        <f t="shared" si="30"/>
        <v>4.4871999999999996</v>
      </c>
      <c r="L140" s="156">
        <f t="shared" si="31"/>
        <v>0.19339999999999957</v>
      </c>
      <c r="M140" s="100">
        <f t="shared" si="32"/>
        <v>4.5041688015277741E-2</v>
      </c>
    </row>
    <row r="141" spans="1:13" x14ac:dyDescent="0.25">
      <c r="A141" s="177" t="s">
        <v>204</v>
      </c>
      <c r="B141" s="8" t="str">
        <f t="shared" si="22"/>
        <v>SIMULTANEOUS PANCREAS/KIDNEY TRANSPLANT</v>
      </c>
      <c r="C141" s="22">
        <f t="shared" si="23"/>
        <v>0</v>
      </c>
      <c r="D141" s="22">
        <f t="shared" si="24"/>
        <v>0</v>
      </c>
      <c r="E141" s="22">
        <f t="shared" si="25"/>
        <v>0</v>
      </c>
      <c r="F141" s="23">
        <f t="shared" si="26"/>
        <v>10.1</v>
      </c>
      <c r="G141" s="160" t="str">
        <f t="shared" si="27"/>
        <v>Z</v>
      </c>
      <c r="H141" s="134"/>
      <c r="I141" s="184" t="str">
        <f t="shared" si="28"/>
        <v>Z</v>
      </c>
      <c r="J141" s="24">
        <f t="shared" si="29"/>
        <v>5.0587</v>
      </c>
      <c r="K141" s="51">
        <f t="shared" si="30"/>
        <v>5.2489999999999997</v>
      </c>
      <c r="L141" s="156">
        <f t="shared" si="31"/>
        <v>0.19029999999999969</v>
      </c>
      <c r="M141" s="100">
        <f t="shared" si="32"/>
        <v>3.7618360448336469E-2</v>
      </c>
    </row>
    <row r="142" spans="1:13" x14ac:dyDescent="0.25">
      <c r="A142" s="178" t="s">
        <v>573</v>
      </c>
      <c r="B142" s="80" t="str">
        <f t="shared" si="22"/>
        <v>OTHER KIDNEY &amp; URINARY TRACT DIAGNOSES W CC</v>
      </c>
      <c r="C142" s="77">
        <f t="shared" si="23"/>
        <v>121</v>
      </c>
      <c r="D142" s="77">
        <f t="shared" si="24"/>
        <v>19383.04</v>
      </c>
      <c r="E142" s="77">
        <f t="shared" si="25"/>
        <v>13455.71</v>
      </c>
      <c r="F142" s="78">
        <f t="shared" si="26"/>
        <v>4.25</v>
      </c>
      <c r="G142" s="161" t="str">
        <f t="shared" si="27"/>
        <v>A</v>
      </c>
      <c r="H142" s="134"/>
      <c r="I142" s="185" t="str">
        <f t="shared" si="28"/>
        <v>A</v>
      </c>
      <c r="J142" s="70">
        <f t="shared" si="29"/>
        <v>0.95220000000000005</v>
      </c>
      <c r="K142" s="72">
        <f t="shared" si="30"/>
        <v>1.1417999999999999</v>
      </c>
      <c r="L142" s="157">
        <f t="shared" si="31"/>
        <v>0.18959999999999988</v>
      </c>
      <c r="M142" s="101">
        <f t="shared" si="32"/>
        <v>0.19911783238815361</v>
      </c>
    </row>
    <row r="143" spans="1:13" x14ac:dyDescent="0.25">
      <c r="A143" s="177" t="s">
        <v>435</v>
      </c>
      <c r="B143" s="8" t="str">
        <f t="shared" si="22"/>
        <v>MAJOR CHEST TRAUMA W/O CC/MCC</v>
      </c>
      <c r="C143" s="22">
        <f t="shared" si="23"/>
        <v>4</v>
      </c>
      <c r="D143" s="22">
        <f t="shared" si="24"/>
        <v>16871.78</v>
      </c>
      <c r="E143" s="22">
        <f t="shared" si="25"/>
        <v>7210.93</v>
      </c>
      <c r="F143" s="23">
        <f t="shared" si="26"/>
        <v>2.8</v>
      </c>
      <c r="G143" s="160" t="str">
        <f t="shared" si="27"/>
        <v>M</v>
      </c>
      <c r="H143" s="134"/>
      <c r="I143" s="184" t="str">
        <f t="shared" si="28"/>
        <v>M</v>
      </c>
      <c r="J143" s="24">
        <f t="shared" si="29"/>
        <v>0.85960000000000003</v>
      </c>
      <c r="K143" s="51">
        <f t="shared" si="30"/>
        <v>1.0490999999999999</v>
      </c>
      <c r="L143" s="156">
        <f t="shared" si="31"/>
        <v>0.18949999999999989</v>
      </c>
      <c r="M143" s="100">
        <f t="shared" si="32"/>
        <v>0.22045137273150289</v>
      </c>
    </row>
    <row r="144" spans="1:13" x14ac:dyDescent="0.25">
      <c r="A144" s="177" t="s">
        <v>843</v>
      </c>
      <c r="B144" s="8" t="str">
        <f t="shared" si="22"/>
        <v>STOMACH, ESOPHAGEAL &amp; DUODENAL PROC W MCC</v>
      </c>
      <c r="C144" s="22">
        <f t="shared" si="23"/>
        <v>71</v>
      </c>
      <c r="D144" s="22">
        <f t="shared" si="24"/>
        <v>80963.78</v>
      </c>
      <c r="E144" s="22">
        <f t="shared" si="25"/>
        <v>57006.35</v>
      </c>
      <c r="F144" s="23">
        <f t="shared" si="26"/>
        <v>12.27</v>
      </c>
      <c r="G144" s="160" t="str">
        <f t="shared" si="27"/>
        <v>A</v>
      </c>
      <c r="H144" s="134"/>
      <c r="I144" s="184" t="str">
        <f t="shared" si="28"/>
        <v>A</v>
      </c>
      <c r="J144" s="24">
        <f t="shared" si="29"/>
        <v>4.2999000000000001</v>
      </c>
      <c r="K144" s="51">
        <f t="shared" si="30"/>
        <v>4.4855999999999998</v>
      </c>
      <c r="L144" s="156">
        <f t="shared" si="31"/>
        <v>0.18569999999999975</v>
      </c>
      <c r="M144" s="100">
        <f t="shared" si="32"/>
        <v>4.318705086164789E-2</v>
      </c>
    </row>
    <row r="145" spans="1:13" x14ac:dyDescent="0.25">
      <c r="A145" s="177" t="s">
        <v>579</v>
      </c>
      <c r="B145" s="8" t="str">
        <f t="shared" si="22"/>
        <v>PATHOLOGICAL FRACTURES &amp; MUSCULOSKELET &amp; CONN TISS MALIG W CC</v>
      </c>
      <c r="C145" s="22">
        <f t="shared" si="23"/>
        <v>35</v>
      </c>
      <c r="D145" s="22">
        <f t="shared" si="24"/>
        <v>25657.96</v>
      </c>
      <c r="E145" s="22">
        <f t="shared" si="25"/>
        <v>15850.65</v>
      </c>
      <c r="F145" s="23">
        <f t="shared" si="26"/>
        <v>5.26</v>
      </c>
      <c r="G145" s="160" t="str">
        <f t="shared" si="27"/>
        <v>A</v>
      </c>
      <c r="H145" s="134"/>
      <c r="I145" s="184" t="str">
        <f t="shared" si="28"/>
        <v>A</v>
      </c>
      <c r="J145" s="24">
        <f t="shared" si="29"/>
        <v>1.3258000000000001</v>
      </c>
      <c r="K145" s="51">
        <f t="shared" si="30"/>
        <v>1.5113000000000001</v>
      </c>
      <c r="L145" s="156">
        <f t="shared" si="31"/>
        <v>0.1855</v>
      </c>
      <c r="M145" s="100">
        <f t="shared" si="32"/>
        <v>0.13991552270327348</v>
      </c>
    </row>
    <row r="146" spans="1:13" x14ac:dyDescent="0.25">
      <c r="A146" s="177" t="s">
        <v>182</v>
      </c>
      <c r="B146" s="8" t="str">
        <f t="shared" si="22"/>
        <v>BIOPSIES OF MUSCULOSKELETAL SYSTEM &amp; CONNECTIVE TISSUE W CC</v>
      </c>
      <c r="C146" s="22">
        <f t="shared" si="23"/>
        <v>71</v>
      </c>
      <c r="D146" s="22">
        <f t="shared" si="24"/>
        <v>44362.26</v>
      </c>
      <c r="E146" s="22">
        <f t="shared" si="25"/>
        <v>18405.55</v>
      </c>
      <c r="F146" s="23">
        <f t="shared" si="26"/>
        <v>8.9</v>
      </c>
      <c r="G146" s="160" t="str">
        <f t="shared" si="27"/>
        <v>A</v>
      </c>
      <c r="H146" s="134"/>
      <c r="I146" s="184" t="str">
        <f t="shared" si="28"/>
        <v>A</v>
      </c>
      <c r="J146" s="24">
        <f t="shared" si="29"/>
        <v>2.4340000000000002</v>
      </c>
      <c r="K146" s="51">
        <f t="shared" si="30"/>
        <v>2.613</v>
      </c>
      <c r="L146" s="156">
        <f t="shared" si="31"/>
        <v>0.17899999999999983</v>
      </c>
      <c r="M146" s="100">
        <f t="shared" si="32"/>
        <v>7.3541495480690139E-2</v>
      </c>
    </row>
    <row r="147" spans="1:13" x14ac:dyDescent="0.25">
      <c r="A147" s="178" t="s">
        <v>130</v>
      </c>
      <c r="B147" s="80" t="str">
        <f t="shared" si="22"/>
        <v>CIRRHOSIS &amp; ALCOHOLIC HEPATITIS W MCC</v>
      </c>
      <c r="C147" s="77">
        <f t="shared" si="23"/>
        <v>183</v>
      </c>
      <c r="D147" s="77">
        <f t="shared" si="24"/>
        <v>33406.519999999997</v>
      </c>
      <c r="E147" s="77">
        <f t="shared" si="25"/>
        <v>20376.349999999999</v>
      </c>
      <c r="F147" s="78">
        <f t="shared" si="26"/>
        <v>6.24</v>
      </c>
      <c r="G147" s="161" t="str">
        <f t="shared" si="27"/>
        <v>A</v>
      </c>
      <c r="H147" s="134"/>
      <c r="I147" s="185" t="str">
        <f t="shared" si="28"/>
        <v>A</v>
      </c>
      <c r="J147" s="70">
        <f t="shared" si="29"/>
        <v>1.7944</v>
      </c>
      <c r="K147" s="72">
        <f t="shared" si="30"/>
        <v>1.9677</v>
      </c>
      <c r="L147" s="157">
        <f t="shared" si="31"/>
        <v>0.17330000000000001</v>
      </c>
      <c r="M147" s="101">
        <f t="shared" si="32"/>
        <v>9.6578243423985743E-2</v>
      </c>
    </row>
    <row r="148" spans="1:13" x14ac:dyDescent="0.25">
      <c r="A148" s="177" t="s">
        <v>349</v>
      </c>
      <c r="B148" s="8" t="str">
        <f t="shared" si="22"/>
        <v>UTERINE &amp; ADNEXA PROC FOR OVARIAN OR ADNEXAL MALIGNANCY W CC</v>
      </c>
      <c r="C148" s="22">
        <f t="shared" si="23"/>
        <v>19</v>
      </c>
      <c r="D148" s="22">
        <f t="shared" si="24"/>
        <v>52318.63</v>
      </c>
      <c r="E148" s="22">
        <f t="shared" si="25"/>
        <v>19168.810000000001</v>
      </c>
      <c r="F148" s="23">
        <f t="shared" si="26"/>
        <v>6.26</v>
      </c>
      <c r="G148" s="160" t="str">
        <f t="shared" si="27"/>
        <v>A</v>
      </c>
      <c r="H148" s="134"/>
      <c r="I148" s="184" t="str">
        <f t="shared" si="28"/>
        <v>A</v>
      </c>
      <c r="J148" s="24">
        <f t="shared" si="29"/>
        <v>2.9091</v>
      </c>
      <c r="K148" s="51">
        <f t="shared" si="30"/>
        <v>3.0815999999999999</v>
      </c>
      <c r="L148" s="156">
        <f t="shared" si="31"/>
        <v>0.17249999999999988</v>
      </c>
      <c r="M148" s="100">
        <f t="shared" si="32"/>
        <v>5.929668969784465E-2</v>
      </c>
    </row>
    <row r="149" spans="1:13" x14ac:dyDescent="0.25">
      <c r="A149" s="177" t="s">
        <v>823</v>
      </c>
      <c r="B149" s="8" t="str">
        <f t="shared" si="22"/>
        <v>MEDICAL BACK PROBLEMS W MCC</v>
      </c>
      <c r="C149" s="22">
        <f t="shared" si="23"/>
        <v>21</v>
      </c>
      <c r="D149" s="22">
        <f t="shared" si="24"/>
        <v>25273.1</v>
      </c>
      <c r="E149" s="22">
        <f t="shared" si="25"/>
        <v>8901.01</v>
      </c>
      <c r="F149" s="23">
        <f t="shared" si="26"/>
        <v>3.52</v>
      </c>
      <c r="G149" s="160" t="str">
        <f t="shared" si="27"/>
        <v>A</v>
      </c>
      <c r="H149" s="134"/>
      <c r="I149" s="184" t="str">
        <f t="shared" si="28"/>
        <v>A</v>
      </c>
      <c r="J149" s="24">
        <f t="shared" si="29"/>
        <v>1.3185</v>
      </c>
      <c r="K149" s="51">
        <f t="shared" si="30"/>
        <v>1.4887999999999999</v>
      </c>
      <c r="L149" s="156">
        <f t="shared" si="31"/>
        <v>0.1702999999999999</v>
      </c>
      <c r="M149" s="100">
        <f t="shared" si="32"/>
        <v>0.12916192643155092</v>
      </c>
    </row>
    <row r="150" spans="1:13" x14ac:dyDescent="0.25">
      <c r="A150" s="177" t="s">
        <v>841</v>
      </c>
      <c r="B150" s="8" t="str">
        <f t="shared" si="22"/>
        <v>OTHER CIRCULATORY SYSTEM DIAGNOSES W CC</v>
      </c>
      <c r="C150" s="22">
        <f t="shared" si="23"/>
        <v>146</v>
      </c>
      <c r="D150" s="22">
        <f t="shared" si="24"/>
        <v>18905.8</v>
      </c>
      <c r="E150" s="22">
        <f t="shared" si="25"/>
        <v>10409.709999999999</v>
      </c>
      <c r="F150" s="23">
        <f t="shared" si="26"/>
        <v>3.96</v>
      </c>
      <c r="G150" s="160" t="str">
        <f t="shared" si="27"/>
        <v>A</v>
      </c>
      <c r="H150" s="134"/>
      <c r="I150" s="184" t="str">
        <f t="shared" si="28"/>
        <v>A</v>
      </c>
      <c r="J150" s="24">
        <f t="shared" si="29"/>
        <v>0.94569999999999999</v>
      </c>
      <c r="K150" s="51">
        <f t="shared" si="30"/>
        <v>1.1135999999999999</v>
      </c>
      <c r="L150" s="156">
        <f t="shared" si="31"/>
        <v>0.16789999999999994</v>
      </c>
      <c r="M150" s="100">
        <f t="shared" si="32"/>
        <v>0.17754044623030554</v>
      </c>
    </row>
    <row r="151" spans="1:13" x14ac:dyDescent="0.25">
      <c r="A151" s="177" t="s">
        <v>214</v>
      </c>
      <c r="B151" s="8" t="str">
        <f t="shared" si="22"/>
        <v>NERVOUS SYSTEM NEOPLASMS W MCC</v>
      </c>
      <c r="C151" s="22">
        <f t="shared" si="23"/>
        <v>53</v>
      </c>
      <c r="D151" s="22">
        <f t="shared" si="24"/>
        <v>28075.54</v>
      </c>
      <c r="E151" s="22">
        <f t="shared" si="25"/>
        <v>22125.38</v>
      </c>
      <c r="F151" s="23">
        <f t="shared" si="26"/>
        <v>5.17</v>
      </c>
      <c r="G151" s="160" t="str">
        <f t="shared" si="27"/>
        <v>A</v>
      </c>
      <c r="H151" s="134"/>
      <c r="I151" s="184" t="str">
        <f t="shared" si="28"/>
        <v>A</v>
      </c>
      <c r="J151" s="24">
        <f t="shared" si="29"/>
        <v>1.4895</v>
      </c>
      <c r="K151" s="51">
        <f t="shared" si="30"/>
        <v>1.6536999999999999</v>
      </c>
      <c r="L151" s="156">
        <f t="shared" si="31"/>
        <v>0.1641999999999999</v>
      </c>
      <c r="M151" s="100">
        <f t="shared" si="32"/>
        <v>0.11023833501174884</v>
      </c>
    </row>
    <row r="152" spans="1:13" x14ac:dyDescent="0.25">
      <c r="A152" s="178" t="s">
        <v>396</v>
      </c>
      <c r="B152" s="80" t="str">
        <f t="shared" si="22"/>
        <v>OTHER EAR, NOSE, MOUTH &amp; THROAT O.R. PROCEDURES W CC/MCC</v>
      </c>
      <c r="C152" s="77">
        <f t="shared" si="23"/>
        <v>82</v>
      </c>
      <c r="D152" s="77">
        <f t="shared" si="24"/>
        <v>19611.72</v>
      </c>
      <c r="E152" s="77">
        <f t="shared" si="25"/>
        <v>14768.04</v>
      </c>
      <c r="F152" s="78">
        <f t="shared" si="26"/>
        <v>2.0699999999999998</v>
      </c>
      <c r="G152" s="161" t="str">
        <f t="shared" si="27"/>
        <v>A</v>
      </c>
      <c r="H152" s="134"/>
      <c r="I152" s="185" t="str">
        <f t="shared" si="28"/>
        <v>A</v>
      </c>
      <c r="J152" s="70">
        <f t="shared" si="29"/>
        <v>0.92390000000000005</v>
      </c>
      <c r="K152" s="72">
        <f t="shared" si="30"/>
        <v>1.0860000000000001</v>
      </c>
      <c r="L152" s="157">
        <f t="shared" si="31"/>
        <v>0.16210000000000002</v>
      </c>
      <c r="M152" s="101">
        <f t="shared" si="32"/>
        <v>0.17545188873254683</v>
      </c>
    </row>
    <row r="153" spans="1:13" x14ac:dyDescent="0.25">
      <c r="A153" s="177" t="s">
        <v>346</v>
      </c>
      <c r="B153" s="8" t="str">
        <f t="shared" si="22"/>
        <v>PELVIC EVISCERATION, RAD HYSTERECTOMY &amp; RAD VULVECTOMY W CC/MCC</v>
      </c>
      <c r="C153" s="22">
        <f t="shared" si="23"/>
        <v>14</v>
      </c>
      <c r="D153" s="22">
        <f t="shared" si="24"/>
        <v>42092.76</v>
      </c>
      <c r="E153" s="22">
        <f t="shared" si="25"/>
        <v>9286.42</v>
      </c>
      <c r="F153" s="23">
        <f t="shared" si="26"/>
        <v>5.57</v>
      </c>
      <c r="G153" s="160" t="str">
        <f t="shared" si="27"/>
        <v>A</v>
      </c>
      <c r="H153" s="134"/>
      <c r="I153" s="184" t="str">
        <f t="shared" si="28"/>
        <v>A</v>
      </c>
      <c r="J153" s="24">
        <f t="shared" si="29"/>
        <v>2.3233999999999999</v>
      </c>
      <c r="K153" s="51">
        <f t="shared" si="30"/>
        <v>2.4792999999999998</v>
      </c>
      <c r="L153" s="156">
        <f t="shared" si="31"/>
        <v>0.15589999999999993</v>
      </c>
      <c r="M153" s="100">
        <f t="shared" si="32"/>
        <v>6.7099939743479359E-2</v>
      </c>
    </row>
    <row r="154" spans="1:13" x14ac:dyDescent="0.25">
      <c r="A154" s="177" t="s">
        <v>357</v>
      </c>
      <c r="B154" s="8" t="str">
        <f t="shared" si="22"/>
        <v>OTHER MUSCULOSKELETAL SYS &amp; CONNECTIVE TISSUE DIAGNOSES W CC</v>
      </c>
      <c r="C154" s="22">
        <f t="shared" si="23"/>
        <v>43</v>
      </c>
      <c r="D154" s="22">
        <f t="shared" si="24"/>
        <v>17716.599999999999</v>
      </c>
      <c r="E154" s="22">
        <f t="shared" si="25"/>
        <v>7891.69</v>
      </c>
      <c r="F154" s="23">
        <f t="shared" si="26"/>
        <v>4.07</v>
      </c>
      <c r="G154" s="160" t="str">
        <f t="shared" si="27"/>
        <v>A</v>
      </c>
      <c r="H154" s="134"/>
      <c r="I154" s="184" t="str">
        <f t="shared" si="28"/>
        <v>A</v>
      </c>
      <c r="J154" s="24">
        <f t="shared" si="29"/>
        <v>0.88839999999999997</v>
      </c>
      <c r="K154" s="51">
        <f t="shared" si="30"/>
        <v>1.0436000000000001</v>
      </c>
      <c r="L154" s="156">
        <f t="shared" si="31"/>
        <v>0.15520000000000012</v>
      </c>
      <c r="M154" s="100">
        <f t="shared" si="32"/>
        <v>0.1746960828455652</v>
      </c>
    </row>
    <row r="155" spans="1:13" x14ac:dyDescent="0.25">
      <c r="A155" s="179" t="s">
        <v>358</v>
      </c>
      <c r="B155" s="8" t="str">
        <f t="shared" si="22"/>
        <v>OTHER MUSCULOSKELETAL SYS &amp; CONNECTIVE TISSUE DIAGNOSES W/O CC/MCC</v>
      </c>
      <c r="C155" s="22">
        <f t="shared" si="23"/>
        <v>16</v>
      </c>
      <c r="D155" s="22">
        <f t="shared" si="24"/>
        <v>13151.52</v>
      </c>
      <c r="E155" s="22">
        <f t="shared" si="25"/>
        <v>7846.75</v>
      </c>
      <c r="F155" s="23">
        <f t="shared" si="26"/>
        <v>2.19</v>
      </c>
      <c r="G155" s="160" t="str">
        <f t="shared" si="27"/>
        <v>A</v>
      </c>
      <c r="H155" s="134"/>
      <c r="I155" s="184" t="str">
        <f t="shared" si="28"/>
        <v>A</v>
      </c>
      <c r="J155" s="24">
        <f t="shared" si="29"/>
        <v>0.61970000000000003</v>
      </c>
      <c r="K155" s="51">
        <f t="shared" si="30"/>
        <v>0.77480000000000004</v>
      </c>
      <c r="L155" s="156">
        <f t="shared" si="31"/>
        <v>0.15510000000000002</v>
      </c>
      <c r="M155" s="100">
        <f t="shared" si="32"/>
        <v>0.25028239470711638</v>
      </c>
    </row>
    <row r="156" spans="1:13" x14ac:dyDescent="0.25">
      <c r="A156" s="179" t="s">
        <v>233</v>
      </c>
      <c r="B156" s="8" t="str">
        <f t="shared" si="22"/>
        <v>NONSPECIFIC CEREBROVASCULAR DISORDERS W/O CC/MCC</v>
      </c>
      <c r="C156" s="22">
        <f t="shared" si="23"/>
        <v>15</v>
      </c>
      <c r="D156" s="22">
        <f t="shared" si="24"/>
        <v>16104.33</v>
      </c>
      <c r="E156" s="22">
        <f t="shared" si="25"/>
        <v>5956.76</v>
      </c>
      <c r="F156" s="23">
        <f t="shared" si="26"/>
        <v>2.27</v>
      </c>
      <c r="G156" s="160" t="str">
        <f t="shared" si="27"/>
        <v>A</v>
      </c>
      <c r="H156" s="134"/>
      <c r="I156" s="184" t="str">
        <f t="shared" si="28"/>
        <v>A</v>
      </c>
      <c r="J156" s="24">
        <f t="shared" si="29"/>
        <v>0.79600000000000004</v>
      </c>
      <c r="K156" s="51">
        <f t="shared" si="30"/>
        <v>0.9486</v>
      </c>
      <c r="L156" s="156">
        <f t="shared" si="31"/>
        <v>0.15259999999999996</v>
      </c>
      <c r="M156" s="100">
        <f t="shared" si="32"/>
        <v>0.19170854271356777</v>
      </c>
    </row>
    <row r="157" spans="1:13" x14ac:dyDescent="0.25">
      <c r="A157" s="178" t="s">
        <v>205</v>
      </c>
      <c r="B157" s="80" t="str">
        <f t="shared" si="22"/>
        <v>PANCREAS TRANSPLANT</v>
      </c>
      <c r="C157" s="77">
        <f t="shared" si="23"/>
        <v>0</v>
      </c>
      <c r="D157" s="77">
        <f t="shared" si="24"/>
        <v>0</v>
      </c>
      <c r="E157" s="77">
        <f t="shared" si="25"/>
        <v>0</v>
      </c>
      <c r="F157" s="78">
        <f t="shared" si="26"/>
        <v>8.5</v>
      </c>
      <c r="G157" s="161" t="str">
        <f t="shared" si="27"/>
        <v>Z</v>
      </c>
      <c r="H157" s="134"/>
      <c r="I157" s="185" t="str">
        <f t="shared" si="28"/>
        <v>Z</v>
      </c>
      <c r="J157" s="70">
        <f t="shared" si="29"/>
        <v>4.3617999999999997</v>
      </c>
      <c r="K157" s="72">
        <f t="shared" si="30"/>
        <v>4.5138999999999996</v>
      </c>
      <c r="L157" s="157">
        <f t="shared" si="31"/>
        <v>0.1520999999999999</v>
      </c>
      <c r="M157" s="101">
        <f t="shared" si="32"/>
        <v>3.4870924847539987E-2</v>
      </c>
    </row>
    <row r="158" spans="1:13" x14ac:dyDescent="0.25">
      <c r="A158" s="177" t="s">
        <v>417</v>
      </c>
      <c r="B158" s="8" t="str">
        <f t="shared" si="22"/>
        <v>DENTAL &amp; ORAL DISEASES W CC</v>
      </c>
      <c r="C158" s="22">
        <f t="shared" si="23"/>
        <v>51</v>
      </c>
      <c r="D158" s="22">
        <f t="shared" si="24"/>
        <v>17283.11</v>
      </c>
      <c r="E158" s="22">
        <f t="shared" si="25"/>
        <v>11776.63</v>
      </c>
      <c r="F158" s="23">
        <f t="shared" si="26"/>
        <v>3.04</v>
      </c>
      <c r="G158" s="160" t="str">
        <f t="shared" si="27"/>
        <v>A</v>
      </c>
      <c r="H158" s="134"/>
      <c r="I158" s="184" t="str">
        <f t="shared" si="28"/>
        <v>A</v>
      </c>
      <c r="J158" s="24">
        <f t="shared" si="29"/>
        <v>0.8679</v>
      </c>
      <c r="K158" s="51">
        <f t="shared" si="30"/>
        <v>1.0179</v>
      </c>
      <c r="L158" s="156">
        <f t="shared" si="31"/>
        <v>0.15000000000000002</v>
      </c>
      <c r="M158" s="100">
        <f t="shared" si="32"/>
        <v>0.17283097131005878</v>
      </c>
    </row>
    <row r="159" spans="1:13" x14ac:dyDescent="0.25">
      <c r="A159" s="177" t="s">
        <v>135</v>
      </c>
      <c r="B159" s="8" t="str">
        <f t="shared" si="22"/>
        <v>MALIGNANCY OF HEPATOBILIARY SYSTEM OR PANCREAS W CC</v>
      </c>
      <c r="C159" s="22">
        <f t="shared" si="23"/>
        <v>36</v>
      </c>
      <c r="D159" s="22">
        <f t="shared" si="24"/>
        <v>24920.880000000001</v>
      </c>
      <c r="E159" s="22">
        <f t="shared" si="25"/>
        <v>14901.39</v>
      </c>
      <c r="F159" s="23">
        <f t="shared" si="26"/>
        <v>4.9400000000000004</v>
      </c>
      <c r="G159" s="160" t="str">
        <f t="shared" si="27"/>
        <v>A</v>
      </c>
      <c r="H159" s="134"/>
      <c r="I159" s="184" t="str">
        <f t="shared" si="28"/>
        <v>A</v>
      </c>
      <c r="J159" s="24">
        <f t="shared" si="29"/>
        <v>1.3185</v>
      </c>
      <c r="K159" s="51">
        <f t="shared" si="30"/>
        <v>1.4679</v>
      </c>
      <c r="L159" s="156">
        <f t="shared" si="31"/>
        <v>0.14939999999999998</v>
      </c>
      <c r="M159" s="100">
        <f t="shared" si="32"/>
        <v>0.11331058020477813</v>
      </c>
    </row>
    <row r="160" spans="1:13" x14ac:dyDescent="0.25">
      <c r="A160" s="177" t="s">
        <v>871</v>
      </c>
      <c r="B160" s="8" t="str">
        <f t="shared" si="22"/>
        <v>LOCAL EXCISION &amp; REMOVAL INT FIX DEVICES OF HIP &amp; FEMUR W CC/MCC</v>
      </c>
      <c r="C160" s="22">
        <f t="shared" si="23"/>
        <v>11</v>
      </c>
      <c r="D160" s="22">
        <f t="shared" si="24"/>
        <v>63494.76</v>
      </c>
      <c r="E160" s="22">
        <f t="shared" si="25"/>
        <v>36464.39</v>
      </c>
      <c r="F160" s="23">
        <f t="shared" si="26"/>
        <v>10.18</v>
      </c>
      <c r="G160" s="160" t="str">
        <f t="shared" si="27"/>
        <v>A</v>
      </c>
      <c r="H160" s="134"/>
      <c r="I160" s="184" t="str">
        <f t="shared" si="28"/>
        <v>A</v>
      </c>
      <c r="J160" s="24">
        <f t="shared" si="29"/>
        <v>3.5918000000000001</v>
      </c>
      <c r="K160" s="51">
        <f t="shared" si="30"/>
        <v>3.74</v>
      </c>
      <c r="L160" s="156">
        <f t="shared" si="31"/>
        <v>0.14820000000000011</v>
      </c>
      <c r="M160" s="100">
        <f t="shared" si="32"/>
        <v>4.1260649256640157E-2</v>
      </c>
    </row>
    <row r="161" spans="1:13" x14ac:dyDescent="0.25">
      <c r="A161" s="177" t="s">
        <v>877</v>
      </c>
      <c r="B161" s="8" t="str">
        <f t="shared" si="22"/>
        <v>FOOT PROCEDURES W CC</v>
      </c>
      <c r="C161" s="22">
        <f t="shared" si="23"/>
        <v>54</v>
      </c>
      <c r="D161" s="22">
        <f t="shared" si="24"/>
        <v>33883.49</v>
      </c>
      <c r="E161" s="22">
        <f t="shared" si="25"/>
        <v>17003.310000000001</v>
      </c>
      <c r="F161" s="23">
        <f t="shared" si="26"/>
        <v>6.52</v>
      </c>
      <c r="G161" s="160" t="str">
        <f t="shared" si="27"/>
        <v>A</v>
      </c>
      <c r="H161" s="134"/>
      <c r="I161" s="184" t="str">
        <f t="shared" si="28"/>
        <v>A</v>
      </c>
      <c r="J161" s="24">
        <f t="shared" si="29"/>
        <v>1.849</v>
      </c>
      <c r="K161" s="51">
        <f t="shared" si="30"/>
        <v>1.9959</v>
      </c>
      <c r="L161" s="156">
        <f t="shared" si="31"/>
        <v>0.14690000000000003</v>
      </c>
      <c r="M161" s="100">
        <f t="shared" si="32"/>
        <v>7.9448350459707967E-2</v>
      </c>
    </row>
    <row r="162" spans="1:13" x14ac:dyDescent="0.25">
      <c r="A162" s="178" t="s">
        <v>826</v>
      </c>
      <c r="B162" s="80" t="str">
        <f t="shared" si="22"/>
        <v>BONE DISEASES &amp; ARTHROPATHIES W/O MCC</v>
      </c>
      <c r="C162" s="77">
        <f t="shared" si="23"/>
        <v>24</v>
      </c>
      <c r="D162" s="77">
        <f t="shared" si="24"/>
        <v>21004.3</v>
      </c>
      <c r="E162" s="77">
        <f t="shared" si="25"/>
        <v>13204.46</v>
      </c>
      <c r="F162" s="78">
        <f t="shared" si="26"/>
        <v>2.29</v>
      </c>
      <c r="G162" s="161" t="str">
        <f t="shared" si="27"/>
        <v>A</v>
      </c>
      <c r="H162" s="134"/>
      <c r="I162" s="185" t="str">
        <f t="shared" si="28"/>
        <v>A</v>
      </c>
      <c r="J162" s="70">
        <f t="shared" si="29"/>
        <v>1.0907</v>
      </c>
      <c r="K162" s="72">
        <f t="shared" si="30"/>
        <v>1.2372000000000001</v>
      </c>
      <c r="L162" s="157">
        <f t="shared" si="31"/>
        <v>0.14650000000000007</v>
      </c>
      <c r="M162" s="101">
        <f t="shared" si="32"/>
        <v>0.13431741083707718</v>
      </c>
    </row>
    <row r="163" spans="1:13" x14ac:dyDescent="0.25">
      <c r="A163" s="177" t="s">
        <v>418</v>
      </c>
      <c r="B163" s="8" t="str">
        <f t="shared" si="22"/>
        <v>DENTAL &amp; ORAL DISEASES W/O CC/MCC</v>
      </c>
      <c r="C163" s="22">
        <f t="shared" si="23"/>
        <v>34</v>
      </c>
      <c r="D163" s="22">
        <f t="shared" si="24"/>
        <v>12337.32</v>
      </c>
      <c r="E163" s="22">
        <f t="shared" si="25"/>
        <v>6358.54</v>
      </c>
      <c r="F163" s="23">
        <f t="shared" si="26"/>
        <v>2.65</v>
      </c>
      <c r="G163" s="160" t="str">
        <f t="shared" si="27"/>
        <v>A</v>
      </c>
      <c r="H163" s="134"/>
      <c r="I163" s="184" t="str">
        <f t="shared" si="28"/>
        <v>A</v>
      </c>
      <c r="J163" s="24">
        <f t="shared" si="29"/>
        <v>0.58109999999999995</v>
      </c>
      <c r="K163" s="51">
        <f t="shared" si="30"/>
        <v>0.72670000000000001</v>
      </c>
      <c r="L163" s="156">
        <f t="shared" si="31"/>
        <v>0.14560000000000006</v>
      </c>
      <c r="M163" s="100">
        <f t="shared" si="32"/>
        <v>0.25055928411633122</v>
      </c>
    </row>
    <row r="164" spans="1:13" x14ac:dyDescent="0.25">
      <c r="A164" s="179" t="s">
        <v>689</v>
      </c>
      <c r="B164" s="8" t="str">
        <f t="shared" si="22"/>
        <v>POSTOPERATIVE OR POST-TRAUMATIC INFECTIONS W O.R. PROC W CC</v>
      </c>
      <c r="C164" s="22">
        <f t="shared" si="23"/>
        <v>108</v>
      </c>
      <c r="D164" s="22">
        <f t="shared" si="24"/>
        <v>34744.18</v>
      </c>
      <c r="E164" s="22">
        <f t="shared" si="25"/>
        <v>23100.18</v>
      </c>
      <c r="F164" s="23">
        <f t="shared" si="26"/>
        <v>6.08</v>
      </c>
      <c r="G164" s="160" t="str">
        <f t="shared" si="27"/>
        <v>A</v>
      </c>
      <c r="H164" s="134"/>
      <c r="I164" s="184" t="str">
        <f t="shared" si="28"/>
        <v>A</v>
      </c>
      <c r="J164" s="24">
        <f t="shared" si="29"/>
        <v>1.8647</v>
      </c>
      <c r="K164" s="51">
        <f t="shared" si="30"/>
        <v>2.0085000000000002</v>
      </c>
      <c r="L164" s="156">
        <f t="shared" si="31"/>
        <v>0.14380000000000015</v>
      </c>
      <c r="M164" s="100">
        <f t="shared" si="32"/>
        <v>7.7116962514077417E-2</v>
      </c>
    </row>
    <row r="165" spans="1:13" x14ac:dyDescent="0.25">
      <c r="A165" s="177" t="s">
        <v>578</v>
      </c>
      <c r="B165" s="8" t="str">
        <f t="shared" si="22"/>
        <v>PATHOLOGICAL FRACTURES &amp; MUSCULOSKELET &amp; CONN TISS MALIG W MCC</v>
      </c>
      <c r="C165" s="22">
        <f t="shared" si="23"/>
        <v>8</v>
      </c>
      <c r="D165" s="22">
        <f t="shared" si="24"/>
        <v>56604.92</v>
      </c>
      <c r="E165" s="22">
        <f t="shared" si="25"/>
        <v>27212.48</v>
      </c>
      <c r="F165" s="23">
        <f t="shared" si="26"/>
        <v>6.9</v>
      </c>
      <c r="G165" s="160" t="str">
        <f t="shared" si="27"/>
        <v>M</v>
      </c>
      <c r="H165" s="134"/>
      <c r="I165" s="184" t="str">
        <f t="shared" si="28"/>
        <v>A</v>
      </c>
      <c r="J165" s="24">
        <f t="shared" si="29"/>
        <v>2.4725999999999999</v>
      </c>
      <c r="K165" s="51">
        <f t="shared" si="30"/>
        <v>2.6149</v>
      </c>
      <c r="L165" s="156">
        <f t="shared" si="31"/>
        <v>0.14230000000000009</v>
      </c>
      <c r="M165" s="100">
        <f t="shared" si="32"/>
        <v>5.7550756288926676E-2</v>
      </c>
    </row>
    <row r="166" spans="1:13" x14ac:dyDescent="0.25">
      <c r="A166" s="177" t="s">
        <v>610</v>
      </c>
      <c r="B166" s="8" t="str">
        <f t="shared" si="22"/>
        <v>VAGINA, CERVIX &amp; VULVA PROCEDURES W CC/MCC</v>
      </c>
      <c r="C166" s="22">
        <f t="shared" si="23"/>
        <v>23</v>
      </c>
      <c r="D166" s="22">
        <f t="shared" si="24"/>
        <v>21526.35</v>
      </c>
      <c r="E166" s="22">
        <f t="shared" si="25"/>
        <v>9068.1</v>
      </c>
      <c r="F166" s="23">
        <f t="shared" si="26"/>
        <v>3.65</v>
      </c>
      <c r="G166" s="160" t="str">
        <f t="shared" si="27"/>
        <v>AO</v>
      </c>
      <c r="H166" s="134"/>
      <c r="I166" s="184" t="str">
        <f t="shared" si="28"/>
        <v>A</v>
      </c>
      <c r="J166" s="24">
        <f t="shared" si="29"/>
        <v>1.3697999999999999</v>
      </c>
      <c r="K166" s="51">
        <f t="shared" si="30"/>
        <v>1.5086999999999999</v>
      </c>
      <c r="L166" s="156">
        <f t="shared" si="31"/>
        <v>0.13890000000000002</v>
      </c>
      <c r="M166" s="100">
        <f t="shared" si="32"/>
        <v>0.10140166447656594</v>
      </c>
    </row>
    <row r="167" spans="1:13" x14ac:dyDescent="0.25">
      <c r="A167" s="187" t="s">
        <v>425</v>
      </c>
      <c r="B167" s="80" t="str">
        <f t="shared" si="22"/>
        <v>PULMONARY EMBOLISM W MCC</v>
      </c>
      <c r="C167" s="77">
        <f t="shared" si="23"/>
        <v>139</v>
      </c>
      <c r="D167" s="77">
        <f t="shared" si="24"/>
        <v>29054.89</v>
      </c>
      <c r="E167" s="77">
        <f t="shared" si="25"/>
        <v>18360.96</v>
      </c>
      <c r="F167" s="78">
        <f t="shared" si="26"/>
        <v>4.95</v>
      </c>
      <c r="G167" s="161" t="str">
        <f t="shared" si="27"/>
        <v>A</v>
      </c>
      <c r="H167" s="134"/>
      <c r="I167" s="185" t="str">
        <f t="shared" si="28"/>
        <v>A</v>
      </c>
      <c r="J167" s="70">
        <f t="shared" si="29"/>
        <v>1.5729</v>
      </c>
      <c r="K167" s="72">
        <f t="shared" si="30"/>
        <v>1.7115</v>
      </c>
      <c r="L167" s="157">
        <f t="shared" si="31"/>
        <v>0.13860000000000006</v>
      </c>
      <c r="M167" s="101">
        <f t="shared" si="32"/>
        <v>8.8117489986648909E-2</v>
      </c>
    </row>
    <row r="168" spans="1:13" x14ac:dyDescent="0.25">
      <c r="A168" s="177" t="s">
        <v>528</v>
      </c>
      <c r="B168" s="8" t="str">
        <f t="shared" si="22"/>
        <v>CARDIAC CONGENITAL &amp; VALVULAR DISORDERS W MCC</v>
      </c>
      <c r="C168" s="22">
        <f t="shared" si="23"/>
        <v>15</v>
      </c>
      <c r="D168" s="22">
        <f t="shared" si="24"/>
        <v>48295.48</v>
      </c>
      <c r="E168" s="22">
        <f t="shared" si="25"/>
        <v>60938.37</v>
      </c>
      <c r="F168" s="23">
        <f t="shared" si="26"/>
        <v>9</v>
      </c>
      <c r="G168" s="160" t="str">
        <f t="shared" si="27"/>
        <v>A</v>
      </c>
      <c r="H168" s="134"/>
      <c r="I168" s="184" t="str">
        <f t="shared" si="28"/>
        <v>M</v>
      </c>
      <c r="J168" s="24">
        <f t="shared" si="29"/>
        <v>2.1453000000000002</v>
      </c>
      <c r="K168" s="51">
        <f t="shared" si="30"/>
        <v>2.2806000000000002</v>
      </c>
      <c r="L168" s="156">
        <f t="shared" si="31"/>
        <v>0.13529999999999998</v>
      </c>
      <c r="M168" s="100">
        <f t="shared" si="32"/>
        <v>6.3068102363305817E-2</v>
      </c>
    </row>
    <row r="169" spans="1:13" x14ac:dyDescent="0.25">
      <c r="A169" s="177" t="s">
        <v>878</v>
      </c>
      <c r="B169" s="8" t="str">
        <f t="shared" si="22"/>
        <v>FOOT PROCEDURES W/O CC/MCC</v>
      </c>
      <c r="C169" s="22">
        <f t="shared" si="23"/>
        <v>41</v>
      </c>
      <c r="D169" s="22">
        <f t="shared" si="24"/>
        <v>28186.6</v>
      </c>
      <c r="E169" s="22">
        <f t="shared" si="25"/>
        <v>13691.43</v>
      </c>
      <c r="F169" s="23">
        <f t="shared" si="26"/>
        <v>2.9</v>
      </c>
      <c r="G169" s="160" t="str">
        <f t="shared" si="27"/>
        <v>A</v>
      </c>
      <c r="H169" s="134"/>
      <c r="I169" s="184" t="str">
        <f t="shared" si="28"/>
        <v>A</v>
      </c>
      <c r="J169" s="24">
        <f t="shared" si="29"/>
        <v>1.5256000000000001</v>
      </c>
      <c r="K169" s="51">
        <f t="shared" si="30"/>
        <v>1.6603000000000001</v>
      </c>
      <c r="L169" s="156">
        <f t="shared" si="31"/>
        <v>0.13470000000000004</v>
      </c>
      <c r="M169" s="100">
        <f t="shared" si="32"/>
        <v>8.8293130571578421E-2</v>
      </c>
    </row>
    <row r="170" spans="1:13" x14ac:dyDescent="0.25">
      <c r="A170" s="177" t="s">
        <v>785</v>
      </c>
      <c r="B170" s="8" t="str">
        <f t="shared" si="22"/>
        <v>OTHER VASCULAR PROCEDURES W MCC</v>
      </c>
      <c r="C170" s="22">
        <f t="shared" si="23"/>
        <v>101</v>
      </c>
      <c r="D170" s="22">
        <f t="shared" si="24"/>
        <v>65933.05</v>
      </c>
      <c r="E170" s="22">
        <f t="shared" si="25"/>
        <v>37969.269999999997</v>
      </c>
      <c r="F170" s="23">
        <f t="shared" si="26"/>
        <v>8.41</v>
      </c>
      <c r="G170" s="160" t="str">
        <f t="shared" si="27"/>
        <v>A</v>
      </c>
      <c r="H170" s="134"/>
      <c r="I170" s="184" t="str">
        <f t="shared" si="28"/>
        <v>A</v>
      </c>
      <c r="J170" s="24">
        <f t="shared" si="29"/>
        <v>3.6772</v>
      </c>
      <c r="K170" s="51">
        <f t="shared" si="30"/>
        <v>3.8062</v>
      </c>
      <c r="L170" s="156">
        <f t="shared" si="31"/>
        <v>0.129</v>
      </c>
      <c r="M170" s="100">
        <f t="shared" si="32"/>
        <v>3.508103992167954E-2</v>
      </c>
    </row>
    <row r="171" spans="1:13" x14ac:dyDescent="0.25">
      <c r="A171" s="172" t="s">
        <v>286</v>
      </c>
      <c r="B171" s="52" t="str">
        <f t="shared" si="22"/>
        <v>MISC DISORDERS OF NUTRITION,METABOLISM,FLUIDS/ELECTROLYTES W MCC</v>
      </c>
      <c r="C171" s="49">
        <f t="shared" si="23"/>
        <v>202</v>
      </c>
      <c r="D171" s="49">
        <f t="shared" si="24"/>
        <v>23119.38</v>
      </c>
      <c r="E171" s="49">
        <f t="shared" si="25"/>
        <v>15422.1</v>
      </c>
      <c r="F171" s="50">
        <f t="shared" si="26"/>
        <v>4.6399999999999997</v>
      </c>
      <c r="G171" s="176" t="str">
        <f t="shared" si="27"/>
        <v>A</v>
      </c>
      <c r="H171" s="134"/>
      <c r="I171" s="186" t="str">
        <f t="shared" si="28"/>
        <v>A</v>
      </c>
      <c r="J171" s="51">
        <f t="shared" si="29"/>
        <v>1.2349000000000001</v>
      </c>
      <c r="K171" s="51">
        <f t="shared" si="30"/>
        <v>1.3617999999999999</v>
      </c>
      <c r="L171" s="156">
        <f t="shared" si="31"/>
        <v>0.12689999999999979</v>
      </c>
      <c r="M171" s="135">
        <f t="shared" si="32"/>
        <v>0.10276135719491439</v>
      </c>
    </row>
    <row r="172" spans="1:13" x14ac:dyDescent="0.25">
      <c r="A172" s="178" t="s">
        <v>723</v>
      </c>
      <c r="B172" s="80" t="str">
        <f t="shared" si="22"/>
        <v>OTHER O.R. PROCEDURES FOR INJURIES W CC</v>
      </c>
      <c r="C172" s="77">
        <f t="shared" si="23"/>
        <v>87</v>
      </c>
      <c r="D172" s="77">
        <f t="shared" si="24"/>
        <v>34604.410000000003</v>
      </c>
      <c r="E172" s="77">
        <f t="shared" si="25"/>
        <v>14503.19</v>
      </c>
      <c r="F172" s="78">
        <f t="shared" si="26"/>
        <v>4.0999999999999996</v>
      </c>
      <c r="G172" s="161" t="str">
        <f t="shared" si="27"/>
        <v>A</v>
      </c>
      <c r="H172" s="134"/>
      <c r="I172" s="185" t="str">
        <f t="shared" si="28"/>
        <v>A</v>
      </c>
      <c r="J172" s="70">
        <f t="shared" si="29"/>
        <v>1.9121999999999999</v>
      </c>
      <c r="K172" s="72">
        <f t="shared" si="30"/>
        <v>2.0381</v>
      </c>
      <c r="L172" s="157">
        <f t="shared" si="31"/>
        <v>0.12590000000000012</v>
      </c>
      <c r="M172" s="101">
        <f t="shared" si="32"/>
        <v>6.5840393264302965E-2</v>
      </c>
    </row>
    <row r="173" spans="1:13" x14ac:dyDescent="0.25">
      <c r="A173" s="177" t="s">
        <v>450</v>
      </c>
      <c r="B173" s="8" t="str">
        <f t="shared" si="22"/>
        <v>PNEUMOTHORAX W CC</v>
      </c>
      <c r="C173" s="22">
        <f t="shared" si="23"/>
        <v>84</v>
      </c>
      <c r="D173" s="22">
        <f t="shared" si="24"/>
        <v>22619.13</v>
      </c>
      <c r="E173" s="22">
        <f t="shared" si="25"/>
        <v>12578.5</v>
      </c>
      <c r="F173" s="23">
        <f t="shared" si="26"/>
        <v>4.25</v>
      </c>
      <c r="G173" s="160" t="str">
        <f t="shared" si="27"/>
        <v>A</v>
      </c>
      <c r="H173" s="134"/>
      <c r="I173" s="184" t="str">
        <f t="shared" si="28"/>
        <v>A</v>
      </c>
      <c r="J173" s="24">
        <f t="shared" si="29"/>
        <v>1.2072000000000001</v>
      </c>
      <c r="K173" s="51">
        <f t="shared" si="30"/>
        <v>1.3323</v>
      </c>
      <c r="L173" s="156">
        <f t="shared" si="31"/>
        <v>0.12509999999999999</v>
      </c>
      <c r="M173" s="100">
        <f t="shared" si="32"/>
        <v>0.10362823061630218</v>
      </c>
    </row>
    <row r="174" spans="1:13" x14ac:dyDescent="0.25">
      <c r="A174" s="177" t="s">
        <v>690</v>
      </c>
      <c r="B174" s="8" t="str">
        <f t="shared" si="22"/>
        <v>POSTOPERATIVE OR POST-TRAUMATIC INFECTIONS W O.R. PROC W/O CC/MCC</v>
      </c>
      <c r="C174" s="22">
        <f t="shared" si="23"/>
        <v>21</v>
      </c>
      <c r="D174" s="22">
        <f t="shared" si="24"/>
        <v>26767.07</v>
      </c>
      <c r="E174" s="22">
        <f t="shared" si="25"/>
        <v>12003.04</v>
      </c>
      <c r="F174" s="23">
        <f t="shared" si="26"/>
        <v>5.24</v>
      </c>
      <c r="G174" s="160" t="str">
        <f t="shared" si="27"/>
        <v>A</v>
      </c>
      <c r="H174" s="134"/>
      <c r="I174" s="184" t="str">
        <f t="shared" si="28"/>
        <v>A</v>
      </c>
      <c r="J174" s="24">
        <f t="shared" si="29"/>
        <v>1.4517</v>
      </c>
      <c r="K174" s="51">
        <f t="shared" si="30"/>
        <v>1.5766</v>
      </c>
      <c r="L174" s="156">
        <f t="shared" si="31"/>
        <v>0.12490000000000001</v>
      </c>
      <c r="M174" s="100">
        <f t="shared" si="32"/>
        <v>8.6037059998622309E-2</v>
      </c>
    </row>
    <row r="175" spans="1:13" x14ac:dyDescent="0.25">
      <c r="A175" s="177" t="s">
        <v>496</v>
      </c>
      <c r="B175" s="8" t="str">
        <f t="shared" si="22"/>
        <v>BREAST BIOPSY, LOCAL EXCISION &amp; OTHER BREAST PROCEDURES W CC/MCC</v>
      </c>
      <c r="C175" s="22">
        <f t="shared" si="23"/>
        <v>10</v>
      </c>
      <c r="D175" s="22">
        <f t="shared" si="24"/>
        <v>51726.53</v>
      </c>
      <c r="E175" s="22">
        <f t="shared" si="25"/>
        <v>48877.85</v>
      </c>
      <c r="F175" s="23">
        <f t="shared" si="26"/>
        <v>3.9</v>
      </c>
      <c r="G175" s="160" t="str">
        <f t="shared" si="27"/>
        <v>A</v>
      </c>
      <c r="H175" s="134"/>
      <c r="I175" s="184" t="str">
        <f t="shared" si="28"/>
        <v>M</v>
      </c>
      <c r="J175" s="24">
        <f t="shared" si="29"/>
        <v>2.9237000000000002</v>
      </c>
      <c r="K175" s="51">
        <f t="shared" si="30"/>
        <v>3.0467</v>
      </c>
      <c r="L175" s="156">
        <f t="shared" si="31"/>
        <v>0.12299999999999978</v>
      </c>
      <c r="M175" s="100">
        <f t="shared" si="32"/>
        <v>4.2069979820090898E-2</v>
      </c>
    </row>
    <row r="176" spans="1:13" x14ac:dyDescent="0.25">
      <c r="A176" s="177" t="s">
        <v>549</v>
      </c>
      <c r="B176" s="8" t="str">
        <f t="shared" si="22"/>
        <v>TRANSURETHRAL PROCEDURES W/O CC/MCC</v>
      </c>
      <c r="C176" s="22">
        <f t="shared" si="23"/>
        <v>26</v>
      </c>
      <c r="D176" s="22">
        <f t="shared" si="24"/>
        <v>20600.75</v>
      </c>
      <c r="E176" s="22">
        <f t="shared" si="25"/>
        <v>6650.4</v>
      </c>
      <c r="F176" s="23">
        <f t="shared" si="26"/>
        <v>2.46</v>
      </c>
      <c r="G176" s="160" t="str">
        <f t="shared" si="27"/>
        <v>A</v>
      </c>
      <c r="H176" s="134"/>
      <c r="I176" s="184" t="str">
        <f t="shared" si="28"/>
        <v>A</v>
      </c>
      <c r="J176" s="24">
        <f t="shared" si="29"/>
        <v>1.0946</v>
      </c>
      <c r="K176" s="51">
        <f t="shared" si="30"/>
        <v>1.2134</v>
      </c>
      <c r="L176" s="156">
        <f t="shared" si="31"/>
        <v>0.11880000000000002</v>
      </c>
      <c r="M176" s="100">
        <f t="shared" si="32"/>
        <v>0.1085327973689019</v>
      </c>
    </row>
    <row r="177" spans="1:13" x14ac:dyDescent="0.25">
      <c r="A177" s="187" t="s">
        <v>617</v>
      </c>
      <c r="B177" s="80" t="str">
        <f t="shared" si="22"/>
        <v>MALIGNANCY, FEMALE REPRODUCTIVE SYSTEM W/O CC/MCC</v>
      </c>
      <c r="C177" s="77">
        <f t="shared" si="23"/>
        <v>3</v>
      </c>
      <c r="D177" s="77">
        <f t="shared" si="24"/>
        <v>11621.32</v>
      </c>
      <c r="E177" s="77">
        <f t="shared" si="25"/>
        <v>4288.84</v>
      </c>
      <c r="F177" s="78">
        <f t="shared" si="26"/>
        <v>2.6</v>
      </c>
      <c r="G177" s="161" t="str">
        <f t="shared" si="27"/>
        <v>M</v>
      </c>
      <c r="H177" s="134"/>
      <c r="I177" s="185" t="str">
        <f t="shared" si="28"/>
        <v>M</v>
      </c>
      <c r="J177" s="70">
        <f t="shared" si="29"/>
        <v>1.0004</v>
      </c>
      <c r="K177" s="72">
        <f t="shared" si="30"/>
        <v>1.1175999999999999</v>
      </c>
      <c r="L177" s="157">
        <f t="shared" si="31"/>
        <v>0.11719999999999997</v>
      </c>
      <c r="M177" s="101">
        <f t="shared" si="32"/>
        <v>0.11715313874450217</v>
      </c>
    </row>
    <row r="178" spans="1:13" x14ac:dyDescent="0.25">
      <c r="A178" s="177" t="s">
        <v>235</v>
      </c>
      <c r="B178" s="8" t="str">
        <f t="shared" si="22"/>
        <v>CRANIAL &amp; PERIPHERAL NERVE DISORDERS W/O MCC</v>
      </c>
      <c r="C178" s="22">
        <f t="shared" si="23"/>
        <v>105</v>
      </c>
      <c r="D178" s="22">
        <f t="shared" si="24"/>
        <v>17887.43</v>
      </c>
      <c r="E178" s="22">
        <f t="shared" si="25"/>
        <v>10468.83</v>
      </c>
      <c r="F178" s="23">
        <f t="shared" si="26"/>
        <v>3.54</v>
      </c>
      <c r="G178" s="160" t="str">
        <f t="shared" si="27"/>
        <v>A</v>
      </c>
      <c r="H178" s="134"/>
      <c r="I178" s="184" t="str">
        <f t="shared" si="28"/>
        <v>A</v>
      </c>
      <c r="J178" s="24">
        <f t="shared" si="29"/>
        <v>0.93820000000000003</v>
      </c>
      <c r="K178" s="51">
        <f t="shared" si="30"/>
        <v>1.0536000000000001</v>
      </c>
      <c r="L178" s="156">
        <f t="shared" si="31"/>
        <v>0.11540000000000006</v>
      </c>
      <c r="M178" s="100">
        <f t="shared" si="32"/>
        <v>0.1230014922191431</v>
      </c>
    </row>
    <row r="179" spans="1:13" x14ac:dyDescent="0.25">
      <c r="A179" s="177" t="s">
        <v>674</v>
      </c>
      <c r="B179" s="8" t="str">
        <f t="shared" si="22"/>
        <v>CHEMO W ACUTE LEUKEMIA AS SDX W/O CC/MCC</v>
      </c>
      <c r="C179" s="22">
        <f t="shared" si="23"/>
        <v>34</v>
      </c>
      <c r="D179" s="22">
        <f t="shared" si="24"/>
        <v>15012.77</v>
      </c>
      <c r="E179" s="22">
        <f t="shared" si="25"/>
        <v>9219.09</v>
      </c>
      <c r="F179" s="23">
        <f t="shared" si="26"/>
        <v>3.09</v>
      </c>
      <c r="G179" s="160" t="str">
        <f t="shared" si="27"/>
        <v>AP</v>
      </c>
      <c r="H179" s="134"/>
      <c r="I179" s="184" t="str">
        <f t="shared" si="28"/>
        <v>A</v>
      </c>
      <c r="J179" s="24">
        <f t="shared" si="29"/>
        <v>0.63729999999999998</v>
      </c>
      <c r="K179" s="51">
        <f t="shared" si="30"/>
        <v>0.752</v>
      </c>
      <c r="L179" s="156">
        <f t="shared" si="31"/>
        <v>0.11470000000000002</v>
      </c>
      <c r="M179" s="100">
        <f t="shared" si="32"/>
        <v>0.17997803232386636</v>
      </c>
    </row>
    <row r="180" spans="1:13" x14ac:dyDescent="0.25">
      <c r="A180" s="177" t="s">
        <v>353</v>
      </c>
      <c r="B180" s="8" t="str">
        <f t="shared" si="22"/>
        <v>AFTERCARE, MUSCULOSKELETAL SYSTEM &amp; CONNECTIVE TISSUE W/O CC/MCC</v>
      </c>
      <c r="C180" s="22">
        <f t="shared" si="23"/>
        <v>17</v>
      </c>
      <c r="D180" s="22">
        <f t="shared" si="24"/>
        <v>13273.01</v>
      </c>
      <c r="E180" s="22">
        <f t="shared" si="25"/>
        <v>10171.67</v>
      </c>
      <c r="F180" s="23">
        <f t="shared" si="26"/>
        <v>7.06</v>
      </c>
      <c r="G180" s="160" t="str">
        <f t="shared" si="27"/>
        <v>A</v>
      </c>
      <c r="H180" s="134"/>
      <c r="I180" s="184" t="str">
        <f t="shared" si="28"/>
        <v>A</v>
      </c>
      <c r="J180" s="24">
        <f t="shared" si="29"/>
        <v>0.66869999999999996</v>
      </c>
      <c r="K180" s="51">
        <f t="shared" si="30"/>
        <v>0.78169999999999995</v>
      </c>
      <c r="L180" s="156">
        <f t="shared" si="31"/>
        <v>0.11299999999999999</v>
      </c>
      <c r="M180" s="100">
        <f t="shared" si="32"/>
        <v>0.16898459697921339</v>
      </c>
    </row>
    <row r="181" spans="1:13" x14ac:dyDescent="0.25">
      <c r="A181" s="177" t="s">
        <v>489</v>
      </c>
      <c r="B181" s="8" t="str">
        <f t="shared" si="22"/>
        <v>PERC CARDIOVASC PROC W DRUG-ELUTING STENT W/O MCC</v>
      </c>
      <c r="C181" s="22">
        <f t="shared" si="23"/>
        <v>851</v>
      </c>
      <c r="D181" s="22">
        <f t="shared" si="24"/>
        <v>50700.12</v>
      </c>
      <c r="E181" s="22">
        <f t="shared" si="25"/>
        <v>16723.12</v>
      </c>
      <c r="F181" s="23">
        <f t="shared" si="26"/>
        <v>2.71</v>
      </c>
      <c r="G181" s="160" t="str">
        <f t="shared" si="27"/>
        <v>A</v>
      </c>
      <c r="H181" s="134"/>
      <c r="I181" s="184" t="str">
        <f t="shared" si="28"/>
        <v>A</v>
      </c>
      <c r="J181" s="24">
        <f t="shared" si="29"/>
        <v>2.8706</v>
      </c>
      <c r="K181" s="51">
        <f t="shared" si="30"/>
        <v>2.9830000000000001</v>
      </c>
      <c r="L181" s="156">
        <f t="shared" si="31"/>
        <v>0.11240000000000006</v>
      </c>
      <c r="M181" s="100">
        <f t="shared" si="32"/>
        <v>3.9155577231240878E-2</v>
      </c>
    </row>
    <row r="182" spans="1:13" x14ac:dyDescent="0.25">
      <c r="A182" s="178" t="s">
        <v>268</v>
      </c>
      <c r="B182" s="80" t="str">
        <f t="shared" ref="B182:B245" si="33">VLOOKUP($A182, DRG_Tab, 2, FALSE)</f>
        <v>AMPUTAT OF LOWER LIMB FOR ENDOCRINE,NUTRIT,&amp; METABOL DIS W MCC</v>
      </c>
      <c r="C182" s="77">
        <f t="shared" ref="C182:C245" si="34">VLOOKUP($A182, DRG_Tab, 9, FALSE)</f>
        <v>18</v>
      </c>
      <c r="D182" s="77">
        <f t="shared" ref="D182:D245" si="35">VLOOKUP($A182, DRG_Tab, 10, FALSE)</f>
        <v>63497.96</v>
      </c>
      <c r="E182" s="77">
        <f t="shared" ref="E182:E245" si="36">VLOOKUP($A182, DRG_Tab, 11, FALSE)</f>
        <v>34110.019999999997</v>
      </c>
      <c r="F182" s="78">
        <f t="shared" ref="F182:F245" si="37">VLOOKUP($A182, DRG_Tab, 12, FALSE)</f>
        <v>12.78</v>
      </c>
      <c r="G182" s="161" t="str">
        <f t="shared" ref="G182:G245" si="38">VLOOKUP($A182, DRG_Tab, 18, FALSE)</f>
        <v>A</v>
      </c>
      <c r="H182" s="134"/>
      <c r="I182" s="185" t="str">
        <f t="shared" ref="I182:I245" si="39">VLOOKUP($A182, DRG_Tab, 20, FALSE)</f>
        <v>A</v>
      </c>
      <c r="J182" s="70">
        <f t="shared" ref="J182:J245" si="40">VLOOKUP($A182, DRG_Tab, 21, FALSE)</f>
        <v>3.5232000000000001</v>
      </c>
      <c r="K182" s="72">
        <f t="shared" ref="K182:K245" si="41">VLOOKUP($A182, DRG_Tab, 22, FALSE)</f>
        <v>3.6328999999999998</v>
      </c>
      <c r="L182" s="157">
        <f t="shared" ref="L182:L245" si="42">IF(J182&lt;&gt;"", IF(K182&lt;&gt;"", K182-J182, ""), "")</f>
        <v>0.10969999999999969</v>
      </c>
      <c r="M182" s="101">
        <f t="shared" ref="M182:M245" si="43">IF(L182="", "", L182/J182)</f>
        <v>3.1136466848319621E-2</v>
      </c>
    </row>
    <row r="183" spans="1:13" x14ac:dyDescent="0.25">
      <c r="A183" s="177" t="s">
        <v>429</v>
      </c>
      <c r="B183" s="8" t="str">
        <f t="shared" si="33"/>
        <v>RESPIRATORY INFECTIONS &amp; INFLAMMATIONS W/O CC/MCC</v>
      </c>
      <c r="C183" s="22">
        <f t="shared" si="34"/>
        <v>39</v>
      </c>
      <c r="D183" s="22">
        <f t="shared" si="35"/>
        <v>20343.310000000001</v>
      </c>
      <c r="E183" s="22">
        <f t="shared" si="36"/>
        <v>16067.31</v>
      </c>
      <c r="F183" s="23">
        <f t="shared" si="37"/>
        <v>4.46</v>
      </c>
      <c r="G183" s="160" t="str">
        <f t="shared" si="38"/>
        <v>A</v>
      </c>
      <c r="H183" s="134"/>
      <c r="I183" s="184" t="str">
        <f t="shared" si="39"/>
        <v>A</v>
      </c>
      <c r="J183" s="24">
        <f t="shared" si="40"/>
        <v>1.0893999999999999</v>
      </c>
      <c r="K183" s="51">
        <f t="shared" si="41"/>
        <v>1.1983999999999999</v>
      </c>
      <c r="L183" s="156">
        <f t="shared" si="42"/>
        <v>0.10899999999999999</v>
      </c>
      <c r="M183" s="100">
        <f t="shared" si="43"/>
        <v>0.10005507618872773</v>
      </c>
    </row>
    <row r="184" spans="1:13" x14ac:dyDescent="0.25">
      <c r="A184" s="177" t="s">
        <v>744</v>
      </c>
      <c r="B184" s="8" t="str">
        <f t="shared" si="33"/>
        <v>NON-EXTENSIVE BURNS</v>
      </c>
      <c r="C184" s="22">
        <f t="shared" si="34"/>
        <v>43</v>
      </c>
      <c r="D184" s="22">
        <f t="shared" si="35"/>
        <v>31707.39</v>
      </c>
      <c r="E184" s="22">
        <f t="shared" si="36"/>
        <v>27701.05</v>
      </c>
      <c r="F184" s="23">
        <f t="shared" si="37"/>
        <v>4.3499999999999996</v>
      </c>
      <c r="G184" s="160" t="str">
        <f t="shared" si="38"/>
        <v>A</v>
      </c>
      <c r="H184" s="134"/>
      <c r="I184" s="184" t="str">
        <f t="shared" si="39"/>
        <v>A</v>
      </c>
      <c r="J184" s="24">
        <f t="shared" si="40"/>
        <v>1.5621</v>
      </c>
      <c r="K184" s="51">
        <f t="shared" si="41"/>
        <v>1.6713</v>
      </c>
      <c r="L184" s="156">
        <f t="shared" si="42"/>
        <v>0.10919999999999996</v>
      </c>
      <c r="M184" s="100">
        <f t="shared" si="43"/>
        <v>6.9905895909352769E-2</v>
      </c>
    </row>
    <row r="185" spans="1:13" x14ac:dyDescent="0.25">
      <c r="A185" s="177" t="s">
        <v>739</v>
      </c>
      <c r="B185" s="8" t="str">
        <f t="shared" si="33"/>
        <v>FULL THICKNESS BURN W SKIN GRAFT OR INHAL INJ W/O CC/MCC</v>
      </c>
      <c r="C185" s="22">
        <f t="shared" si="34"/>
        <v>8</v>
      </c>
      <c r="D185" s="22">
        <f t="shared" si="35"/>
        <v>44961.11</v>
      </c>
      <c r="E185" s="22">
        <f t="shared" si="36"/>
        <v>26117.93</v>
      </c>
      <c r="F185" s="23">
        <f t="shared" si="37"/>
        <v>7.9</v>
      </c>
      <c r="G185" s="160" t="str">
        <f t="shared" si="38"/>
        <v>M</v>
      </c>
      <c r="H185" s="134"/>
      <c r="I185" s="184" t="str">
        <f t="shared" si="39"/>
        <v>M</v>
      </c>
      <c r="J185" s="24">
        <f t="shared" si="40"/>
        <v>4.1509999999999998</v>
      </c>
      <c r="K185" s="51">
        <f t="shared" si="41"/>
        <v>4.2577999999999996</v>
      </c>
      <c r="L185" s="156">
        <f t="shared" si="42"/>
        <v>0.10679999999999978</v>
      </c>
      <c r="M185" s="100">
        <f t="shared" si="43"/>
        <v>2.5728740062635459E-2</v>
      </c>
    </row>
    <row r="186" spans="1:13" x14ac:dyDescent="0.25">
      <c r="A186" s="177" t="s">
        <v>389</v>
      </c>
      <c r="B186" s="8" t="str">
        <f t="shared" si="33"/>
        <v>NEUROLOGICAL EYE DISORDERS</v>
      </c>
      <c r="C186" s="22">
        <f t="shared" si="34"/>
        <v>27</v>
      </c>
      <c r="D186" s="22">
        <f t="shared" si="35"/>
        <v>15515.63</v>
      </c>
      <c r="E186" s="22">
        <f t="shared" si="36"/>
        <v>8550.48</v>
      </c>
      <c r="F186" s="23">
        <f t="shared" si="37"/>
        <v>2.63</v>
      </c>
      <c r="G186" s="160" t="str">
        <f t="shared" si="38"/>
        <v>A</v>
      </c>
      <c r="H186" s="134"/>
      <c r="I186" s="184" t="str">
        <f t="shared" si="39"/>
        <v>A</v>
      </c>
      <c r="J186" s="24">
        <f t="shared" si="40"/>
        <v>0.80769999999999997</v>
      </c>
      <c r="K186" s="51">
        <f t="shared" si="41"/>
        <v>0.91400000000000003</v>
      </c>
      <c r="L186" s="156">
        <f t="shared" si="42"/>
        <v>0.10630000000000006</v>
      </c>
      <c r="M186" s="100">
        <f t="shared" si="43"/>
        <v>0.13160827039742487</v>
      </c>
    </row>
    <row r="187" spans="1:13" x14ac:dyDescent="0.25">
      <c r="A187" s="178" t="s">
        <v>707</v>
      </c>
      <c r="B187" s="80" t="str">
        <f t="shared" si="33"/>
        <v>ORGANIC DISTURBANCES &amp; INTELLECTUAL DISABILITY</v>
      </c>
      <c r="C187" s="77">
        <f t="shared" si="34"/>
        <v>74</v>
      </c>
      <c r="D187" s="77">
        <f t="shared" si="35"/>
        <v>9379.2800000000007</v>
      </c>
      <c r="E187" s="77">
        <f t="shared" si="36"/>
        <v>7600.57</v>
      </c>
      <c r="F187" s="78">
        <f t="shared" si="37"/>
        <v>3.5</v>
      </c>
      <c r="G187" s="161" t="str">
        <f t="shared" si="38"/>
        <v>A</v>
      </c>
      <c r="H187" s="134"/>
      <c r="I187" s="185" t="str">
        <f t="shared" si="39"/>
        <v>A</v>
      </c>
      <c r="J187" s="70">
        <f t="shared" si="40"/>
        <v>0.44790000000000002</v>
      </c>
      <c r="K187" s="72">
        <f t="shared" si="41"/>
        <v>0.55230000000000001</v>
      </c>
      <c r="L187" s="157">
        <f t="shared" si="42"/>
        <v>0.10439999999999999</v>
      </c>
      <c r="M187" s="101">
        <f t="shared" si="43"/>
        <v>0.23308774279973205</v>
      </c>
    </row>
    <row r="188" spans="1:13" x14ac:dyDescent="0.25">
      <c r="A188" s="177" t="s">
        <v>184</v>
      </c>
      <c r="B188" s="8" t="str">
        <f t="shared" si="33"/>
        <v>HIP &amp; FEMUR PROCEDURES EXCEPT MAJOR JOINT W MCC</v>
      </c>
      <c r="C188" s="22">
        <f t="shared" si="34"/>
        <v>42</v>
      </c>
      <c r="D188" s="22">
        <f t="shared" si="35"/>
        <v>75934.55</v>
      </c>
      <c r="E188" s="22">
        <f t="shared" si="36"/>
        <v>37730.269999999997</v>
      </c>
      <c r="F188" s="23">
        <f t="shared" si="37"/>
        <v>8.83</v>
      </c>
      <c r="G188" s="160" t="str">
        <f t="shared" si="38"/>
        <v>A</v>
      </c>
      <c r="H188" s="134"/>
      <c r="I188" s="184" t="str">
        <f t="shared" si="39"/>
        <v>A</v>
      </c>
      <c r="J188" s="24">
        <f t="shared" si="40"/>
        <v>4.1440000000000001</v>
      </c>
      <c r="K188" s="51">
        <f t="shared" si="41"/>
        <v>4.2477999999999998</v>
      </c>
      <c r="L188" s="156">
        <f t="shared" si="42"/>
        <v>0.10379999999999967</v>
      </c>
      <c r="M188" s="100">
        <f t="shared" si="43"/>
        <v>2.5048262548262468E-2</v>
      </c>
    </row>
    <row r="189" spans="1:13" x14ac:dyDescent="0.25">
      <c r="A189" s="177" t="s">
        <v>845</v>
      </c>
      <c r="B189" s="8" t="str">
        <f t="shared" si="33"/>
        <v>STOMACH, ESOPHAGEAL &amp; DUODENAL PROC W/O CC/MCC</v>
      </c>
      <c r="C189" s="22">
        <f t="shared" si="34"/>
        <v>125</v>
      </c>
      <c r="D189" s="22">
        <f t="shared" si="35"/>
        <v>25694.63</v>
      </c>
      <c r="E189" s="22">
        <f t="shared" si="36"/>
        <v>12990.56</v>
      </c>
      <c r="F189" s="23">
        <f t="shared" si="37"/>
        <v>2.77</v>
      </c>
      <c r="G189" s="160" t="str">
        <f t="shared" si="38"/>
        <v>A</v>
      </c>
      <c r="H189" s="134"/>
      <c r="I189" s="184" t="str">
        <f t="shared" si="39"/>
        <v>A</v>
      </c>
      <c r="J189" s="24">
        <f t="shared" si="40"/>
        <v>1.4097999999999999</v>
      </c>
      <c r="K189" s="51">
        <f t="shared" si="41"/>
        <v>1.5136000000000001</v>
      </c>
      <c r="L189" s="156">
        <f t="shared" si="42"/>
        <v>0.10380000000000011</v>
      </c>
      <c r="M189" s="100">
        <f t="shared" si="43"/>
        <v>7.3627464888636765E-2</v>
      </c>
    </row>
    <row r="190" spans="1:13" x14ac:dyDescent="0.25">
      <c r="A190" s="179" t="s">
        <v>779</v>
      </c>
      <c r="B190" s="8" t="str">
        <f t="shared" si="33"/>
        <v>Level III: Prematurity W Major Problems</v>
      </c>
      <c r="C190" s="22">
        <f t="shared" si="34"/>
        <v>348</v>
      </c>
      <c r="D190" s="22">
        <f t="shared" si="35"/>
        <v>60213.79</v>
      </c>
      <c r="E190" s="22">
        <f t="shared" si="36"/>
        <v>52550.12</v>
      </c>
      <c r="F190" s="23">
        <f t="shared" si="37"/>
        <v>14.79</v>
      </c>
      <c r="G190" s="160" t="str">
        <f t="shared" si="38"/>
        <v>A</v>
      </c>
      <c r="H190" s="134"/>
      <c r="I190" s="184" t="str">
        <f t="shared" si="39"/>
        <v>A</v>
      </c>
      <c r="J190" s="24">
        <f t="shared" si="40"/>
        <v>3.1442000000000001</v>
      </c>
      <c r="K190" s="51">
        <f t="shared" si="41"/>
        <v>3.2475999999999998</v>
      </c>
      <c r="L190" s="156">
        <f t="shared" si="42"/>
        <v>0.10339999999999971</v>
      </c>
      <c r="M190" s="100">
        <f t="shared" si="43"/>
        <v>3.2885948730996664E-2</v>
      </c>
    </row>
    <row r="191" spans="1:13" x14ac:dyDescent="0.25">
      <c r="A191" s="177" t="s">
        <v>859</v>
      </c>
      <c r="B191" s="8" t="str">
        <f t="shared" si="33"/>
        <v>APPENDECTOMY W/O COMPLICATED PRINCIPAL DIAG W CC</v>
      </c>
      <c r="C191" s="22">
        <f t="shared" si="34"/>
        <v>39</v>
      </c>
      <c r="D191" s="22">
        <f t="shared" si="35"/>
        <v>28188.02</v>
      </c>
      <c r="E191" s="22">
        <f t="shared" si="36"/>
        <v>8176.13</v>
      </c>
      <c r="F191" s="23">
        <f t="shared" si="37"/>
        <v>3.23</v>
      </c>
      <c r="G191" s="160" t="str">
        <f t="shared" si="38"/>
        <v>A</v>
      </c>
      <c r="H191" s="134"/>
      <c r="I191" s="184" t="str">
        <f t="shared" si="39"/>
        <v>A</v>
      </c>
      <c r="J191" s="24">
        <f t="shared" si="40"/>
        <v>1.5570999999999999</v>
      </c>
      <c r="K191" s="51">
        <f t="shared" si="41"/>
        <v>1.6603000000000001</v>
      </c>
      <c r="L191" s="156">
        <f t="shared" si="42"/>
        <v>0.10320000000000018</v>
      </c>
      <c r="M191" s="100">
        <f t="shared" si="43"/>
        <v>6.6277053496885355E-2</v>
      </c>
    </row>
    <row r="192" spans="1:13" x14ac:dyDescent="0.25">
      <c r="A192" s="178" t="s">
        <v>686</v>
      </c>
      <c r="B192" s="80" t="str">
        <f t="shared" si="33"/>
        <v>INFECTIOUS &amp; PARASITIC DISEASES W O.R. PROCEDURE W CC</v>
      </c>
      <c r="C192" s="77">
        <f t="shared" si="34"/>
        <v>304</v>
      </c>
      <c r="D192" s="77">
        <f t="shared" si="35"/>
        <v>39647.050000000003</v>
      </c>
      <c r="E192" s="77">
        <f t="shared" si="36"/>
        <v>24582.47</v>
      </c>
      <c r="F192" s="78">
        <f t="shared" si="37"/>
        <v>6.99</v>
      </c>
      <c r="G192" s="161" t="str">
        <f t="shared" si="38"/>
        <v>AO</v>
      </c>
      <c r="H192" s="134"/>
      <c r="I192" s="185" t="str">
        <f t="shared" si="39"/>
        <v>A</v>
      </c>
      <c r="J192" s="70">
        <f t="shared" si="40"/>
        <v>2.1989999999999998</v>
      </c>
      <c r="K192" s="72">
        <f t="shared" si="41"/>
        <v>2.302</v>
      </c>
      <c r="L192" s="157">
        <f t="shared" si="42"/>
        <v>0.1030000000000002</v>
      </c>
      <c r="M192" s="101">
        <f t="shared" si="43"/>
        <v>4.6839472487494413E-2</v>
      </c>
    </row>
    <row r="193" spans="1:13" x14ac:dyDescent="0.25">
      <c r="A193" s="177" t="s">
        <v>262</v>
      </c>
      <c r="B193" s="8" t="str">
        <f t="shared" si="33"/>
        <v>TRAUMA TO THE SKIN, SUBCUT TISS &amp; BREAST W MCC</v>
      </c>
      <c r="C193" s="22">
        <f t="shared" si="34"/>
        <v>14</v>
      </c>
      <c r="D193" s="22">
        <f t="shared" si="35"/>
        <v>29426.92</v>
      </c>
      <c r="E193" s="22">
        <f t="shared" si="36"/>
        <v>17078.13</v>
      </c>
      <c r="F193" s="23">
        <f t="shared" si="37"/>
        <v>3.14</v>
      </c>
      <c r="G193" s="160" t="str">
        <f t="shared" si="38"/>
        <v>A</v>
      </c>
      <c r="H193" s="134"/>
      <c r="I193" s="184" t="str">
        <f t="shared" si="39"/>
        <v>A</v>
      </c>
      <c r="J193" s="24">
        <f t="shared" si="40"/>
        <v>1.6309</v>
      </c>
      <c r="K193" s="51">
        <f t="shared" si="41"/>
        <v>1.7334000000000001</v>
      </c>
      <c r="L193" s="156">
        <f t="shared" si="42"/>
        <v>0.10250000000000004</v>
      </c>
      <c r="M193" s="100">
        <f t="shared" si="43"/>
        <v>6.2848733827947784E-2</v>
      </c>
    </row>
    <row r="194" spans="1:13" x14ac:dyDescent="0.25">
      <c r="A194" s="177" t="s">
        <v>245</v>
      </c>
      <c r="B194" s="8" t="str">
        <f t="shared" si="33"/>
        <v>TRAUMATIC STUPOR &amp; COMA, COMA &gt;1 HR W/O CC/MCC</v>
      </c>
      <c r="C194" s="22">
        <f t="shared" si="34"/>
        <v>45</v>
      </c>
      <c r="D194" s="22">
        <f t="shared" si="35"/>
        <v>19375.68</v>
      </c>
      <c r="E194" s="22">
        <f t="shared" si="36"/>
        <v>7808.38</v>
      </c>
      <c r="F194" s="23">
        <f t="shared" si="37"/>
        <v>2.36</v>
      </c>
      <c r="G194" s="160" t="str">
        <f t="shared" si="38"/>
        <v>A</v>
      </c>
      <c r="H194" s="134"/>
      <c r="I194" s="184" t="str">
        <f t="shared" si="39"/>
        <v>A</v>
      </c>
      <c r="J194" s="24">
        <f t="shared" si="40"/>
        <v>1.0389999999999999</v>
      </c>
      <c r="K194" s="51">
        <f t="shared" si="41"/>
        <v>1.1414</v>
      </c>
      <c r="L194" s="156">
        <f t="shared" si="42"/>
        <v>0.10240000000000005</v>
      </c>
      <c r="M194" s="100">
        <f t="shared" si="43"/>
        <v>9.8556304138594855E-2</v>
      </c>
    </row>
    <row r="195" spans="1:13" x14ac:dyDescent="0.25">
      <c r="A195" s="177" t="s">
        <v>649</v>
      </c>
      <c r="B195" s="8" t="str">
        <f t="shared" si="33"/>
        <v>MAJOR HEMATOL/IMMUN DIAG EXC SICKLE CELL CRISIS &amp; COAGUL W MCC</v>
      </c>
      <c r="C195" s="22">
        <f t="shared" si="34"/>
        <v>34</v>
      </c>
      <c r="D195" s="22">
        <f t="shared" si="35"/>
        <v>32813.96</v>
      </c>
      <c r="E195" s="22">
        <f t="shared" si="36"/>
        <v>21476.880000000001</v>
      </c>
      <c r="F195" s="23">
        <f t="shared" si="37"/>
        <v>6.03</v>
      </c>
      <c r="G195" s="160" t="str">
        <f t="shared" si="38"/>
        <v>A</v>
      </c>
      <c r="H195" s="134"/>
      <c r="I195" s="184" t="str">
        <f t="shared" si="39"/>
        <v>A</v>
      </c>
      <c r="J195" s="24">
        <f t="shared" si="40"/>
        <v>1.8308</v>
      </c>
      <c r="K195" s="51">
        <f t="shared" si="41"/>
        <v>1.9328000000000001</v>
      </c>
      <c r="L195" s="156">
        <f t="shared" si="42"/>
        <v>0.10200000000000009</v>
      </c>
      <c r="M195" s="100">
        <f t="shared" si="43"/>
        <v>5.571334935547307E-2</v>
      </c>
    </row>
    <row r="196" spans="1:13" x14ac:dyDescent="0.25">
      <c r="A196" s="177" t="s">
        <v>787</v>
      </c>
      <c r="B196" s="8" t="str">
        <f t="shared" si="33"/>
        <v>OTHER VASCULAR PROCEDURES W/O CC/MCC</v>
      </c>
      <c r="C196" s="22">
        <f t="shared" si="34"/>
        <v>131</v>
      </c>
      <c r="D196" s="22">
        <f t="shared" si="35"/>
        <v>39075.86</v>
      </c>
      <c r="E196" s="22">
        <f t="shared" si="36"/>
        <v>16913.759999999998</v>
      </c>
      <c r="F196" s="23">
        <f t="shared" si="37"/>
        <v>2.93</v>
      </c>
      <c r="G196" s="160" t="str">
        <f t="shared" si="38"/>
        <v>A</v>
      </c>
      <c r="H196" s="134"/>
      <c r="I196" s="184" t="str">
        <f t="shared" si="39"/>
        <v>A</v>
      </c>
      <c r="J196" s="24">
        <f t="shared" si="40"/>
        <v>2.1997</v>
      </c>
      <c r="K196" s="51">
        <f t="shared" si="41"/>
        <v>2.3016000000000001</v>
      </c>
      <c r="L196" s="156">
        <f t="shared" si="42"/>
        <v>0.1019000000000001</v>
      </c>
      <c r="M196" s="100">
        <f t="shared" si="43"/>
        <v>4.6324498795290311E-2</v>
      </c>
    </row>
    <row r="197" spans="1:13" x14ac:dyDescent="0.25">
      <c r="A197" s="178" t="s">
        <v>441</v>
      </c>
      <c r="B197" s="80" t="str">
        <f t="shared" si="33"/>
        <v>CHRONIC OBSTRUCTIVE PULMONARY DISEASE W CC</v>
      </c>
      <c r="C197" s="77">
        <f t="shared" si="34"/>
        <v>592</v>
      </c>
      <c r="D197" s="77">
        <f t="shared" si="35"/>
        <v>16499.73</v>
      </c>
      <c r="E197" s="77">
        <f t="shared" si="36"/>
        <v>8041.79</v>
      </c>
      <c r="F197" s="78">
        <f t="shared" si="37"/>
        <v>3.26</v>
      </c>
      <c r="G197" s="161" t="str">
        <f t="shared" si="38"/>
        <v>A</v>
      </c>
      <c r="H197" s="134"/>
      <c r="I197" s="185" t="str">
        <f t="shared" si="39"/>
        <v>A</v>
      </c>
      <c r="J197" s="70">
        <f t="shared" si="40"/>
        <v>0.87270000000000003</v>
      </c>
      <c r="K197" s="72">
        <f t="shared" si="41"/>
        <v>0.9718</v>
      </c>
      <c r="L197" s="157">
        <f t="shared" si="42"/>
        <v>9.9099999999999966E-2</v>
      </c>
      <c r="M197" s="101">
        <f t="shared" si="43"/>
        <v>0.11355563194683163</v>
      </c>
    </row>
    <row r="198" spans="1:13" x14ac:dyDescent="0.25">
      <c r="A198" s="177" t="s">
        <v>210</v>
      </c>
      <c r="B198" s="8" t="str">
        <f t="shared" si="33"/>
        <v>AUTOLOGOUS BONE MARROW TRANSPLANT  W CC/MCC OR T-CELL IMMUNOTHERAPY</v>
      </c>
      <c r="C198" s="22">
        <f t="shared" si="34"/>
        <v>0</v>
      </c>
      <c r="D198" s="22">
        <f t="shared" si="35"/>
        <v>0</v>
      </c>
      <c r="E198" s="22">
        <f t="shared" si="36"/>
        <v>0</v>
      </c>
      <c r="F198" s="23">
        <f t="shared" si="37"/>
        <v>18.399999999999999</v>
      </c>
      <c r="G198" s="160" t="str">
        <f t="shared" si="38"/>
        <v>Z</v>
      </c>
      <c r="H198" s="134"/>
      <c r="I198" s="184" t="str">
        <f t="shared" si="39"/>
        <v>Z</v>
      </c>
      <c r="J198" s="24">
        <f t="shared" si="40"/>
        <v>6.4417999999999997</v>
      </c>
      <c r="K198" s="51">
        <f t="shared" si="41"/>
        <v>6.5393999999999997</v>
      </c>
      <c r="L198" s="156">
        <f t="shared" si="42"/>
        <v>9.7599999999999909E-2</v>
      </c>
      <c r="M198" s="100">
        <f t="shared" si="43"/>
        <v>1.5151044739048079E-2</v>
      </c>
    </row>
    <row r="199" spans="1:13" x14ac:dyDescent="0.25">
      <c r="A199" s="177" t="s">
        <v>691</v>
      </c>
      <c r="B199" s="8" t="str">
        <f t="shared" si="33"/>
        <v>POSTOPERATIVE &amp; POST-TRAUMATIC INFECTIONS W MCC</v>
      </c>
      <c r="C199" s="22">
        <f t="shared" si="34"/>
        <v>77</v>
      </c>
      <c r="D199" s="22">
        <f t="shared" si="35"/>
        <v>27961.18</v>
      </c>
      <c r="E199" s="22">
        <f t="shared" si="36"/>
        <v>18367.72</v>
      </c>
      <c r="F199" s="23">
        <f t="shared" si="37"/>
        <v>5.7</v>
      </c>
      <c r="G199" s="160" t="str">
        <f t="shared" si="38"/>
        <v>A</v>
      </c>
      <c r="H199" s="134"/>
      <c r="I199" s="184" t="str">
        <f t="shared" si="39"/>
        <v>A</v>
      </c>
      <c r="J199" s="24">
        <f t="shared" si="40"/>
        <v>1.5511999999999999</v>
      </c>
      <c r="K199" s="51">
        <f t="shared" si="41"/>
        <v>1.647</v>
      </c>
      <c r="L199" s="156">
        <f t="shared" si="42"/>
        <v>9.5800000000000107E-2</v>
      </c>
      <c r="M199" s="100">
        <f t="shared" si="43"/>
        <v>6.1758638473439993E-2</v>
      </c>
    </row>
    <row r="200" spans="1:13" x14ac:dyDescent="0.25">
      <c r="A200" s="177" t="s">
        <v>503</v>
      </c>
      <c r="B200" s="8" t="str">
        <f t="shared" si="33"/>
        <v>ACUTE MYOCARDIAL INFARCTION, DISCHARGED ALIVE W/O CC/MCC</v>
      </c>
      <c r="C200" s="22">
        <f t="shared" si="34"/>
        <v>150</v>
      </c>
      <c r="D200" s="22">
        <f t="shared" si="35"/>
        <v>21756.07</v>
      </c>
      <c r="E200" s="22">
        <f t="shared" si="36"/>
        <v>11885.67</v>
      </c>
      <c r="F200" s="23">
        <f t="shared" si="37"/>
        <v>2.29</v>
      </c>
      <c r="G200" s="160" t="str">
        <f t="shared" si="38"/>
        <v>A</v>
      </c>
      <c r="H200" s="134"/>
      <c r="I200" s="184" t="str">
        <f t="shared" si="39"/>
        <v>A</v>
      </c>
      <c r="J200" s="24">
        <f t="shared" si="40"/>
        <v>1.1873</v>
      </c>
      <c r="K200" s="51">
        <f t="shared" si="41"/>
        <v>1.2814000000000001</v>
      </c>
      <c r="L200" s="156">
        <f t="shared" si="42"/>
        <v>9.4100000000000072E-2</v>
      </c>
      <c r="M200" s="100">
        <f t="shared" si="43"/>
        <v>7.9255453550071644E-2</v>
      </c>
    </row>
    <row r="201" spans="1:13" x14ac:dyDescent="0.25">
      <c r="A201" s="177" t="s">
        <v>692</v>
      </c>
      <c r="B201" s="8" t="str">
        <f t="shared" si="33"/>
        <v>POSTOPERATIVE &amp; POST-TRAUMATIC INFECTIONS W/O MCC</v>
      </c>
      <c r="C201" s="22">
        <f t="shared" si="34"/>
        <v>136</v>
      </c>
      <c r="D201" s="22">
        <f t="shared" si="35"/>
        <v>16652.75</v>
      </c>
      <c r="E201" s="22">
        <f t="shared" si="36"/>
        <v>11352.18</v>
      </c>
      <c r="F201" s="23">
        <f t="shared" si="37"/>
        <v>4.41</v>
      </c>
      <c r="G201" s="160" t="str">
        <f t="shared" si="38"/>
        <v>A</v>
      </c>
      <c r="H201" s="134"/>
      <c r="I201" s="184" t="str">
        <f t="shared" si="39"/>
        <v>A</v>
      </c>
      <c r="J201" s="24">
        <f t="shared" si="40"/>
        <v>0.88749999999999996</v>
      </c>
      <c r="K201" s="51">
        <f t="shared" si="41"/>
        <v>0.98080000000000001</v>
      </c>
      <c r="L201" s="156">
        <f t="shared" si="42"/>
        <v>9.330000000000005E-2</v>
      </c>
      <c r="M201" s="100">
        <f t="shared" si="43"/>
        <v>0.10512676056338034</v>
      </c>
    </row>
    <row r="202" spans="1:13" x14ac:dyDescent="0.25">
      <c r="A202" s="178" t="s">
        <v>620</v>
      </c>
      <c r="B202" s="80" t="str">
        <f t="shared" si="33"/>
        <v>INFECTIONS, FEMALE REPRODUCTIVE SYSTEM W/O CC/MCC</v>
      </c>
      <c r="C202" s="77">
        <f t="shared" si="34"/>
        <v>30</v>
      </c>
      <c r="D202" s="77">
        <f t="shared" si="35"/>
        <v>11993.55</v>
      </c>
      <c r="E202" s="77">
        <f t="shared" si="36"/>
        <v>4614.07</v>
      </c>
      <c r="F202" s="78">
        <f t="shared" si="37"/>
        <v>2.87</v>
      </c>
      <c r="G202" s="161" t="str">
        <f t="shared" si="38"/>
        <v>A</v>
      </c>
      <c r="H202" s="134"/>
      <c r="I202" s="185" t="str">
        <f t="shared" si="39"/>
        <v>A</v>
      </c>
      <c r="J202" s="70">
        <f t="shared" si="40"/>
        <v>0.61319999999999997</v>
      </c>
      <c r="K202" s="72">
        <f t="shared" si="41"/>
        <v>0.70640000000000003</v>
      </c>
      <c r="L202" s="157">
        <f t="shared" si="42"/>
        <v>9.3200000000000061E-2</v>
      </c>
      <c r="M202" s="101">
        <f t="shared" si="43"/>
        <v>0.15198956294846716</v>
      </c>
    </row>
    <row r="203" spans="1:13" x14ac:dyDescent="0.25">
      <c r="A203" s="177" t="s">
        <v>120</v>
      </c>
      <c r="B203" s="8" t="str">
        <f t="shared" si="33"/>
        <v>LAPAROSCOPIC CHOLECYSTECTOMY W/O C.D.E. W/O CC/MCC</v>
      </c>
      <c r="C203" s="22">
        <f t="shared" si="34"/>
        <v>265</v>
      </c>
      <c r="D203" s="22">
        <f t="shared" si="35"/>
        <v>25338.05</v>
      </c>
      <c r="E203" s="22">
        <f t="shared" si="36"/>
        <v>9296.93</v>
      </c>
      <c r="F203" s="23">
        <f t="shared" si="37"/>
        <v>2.54</v>
      </c>
      <c r="G203" s="160" t="str">
        <f t="shared" si="38"/>
        <v>A</v>
      </c>
      <c r="H203" s="134"/>
      <c r="I203" s="184" t="str">
        <f t="shared" si="39"/>
        <v>A</v>
      </c>
      <c r="J203" s="24">
        <f t="shared" si="40"/>
        <v>1.4006000000000001</v>
      </c>
      <c r="K203" s="51">
        <f t="shared" si="41"/>
        <v>1.4923999999999999</v>
      </c>
      <c r="L203" s="156">
        <f t="shared" si="42"/>
        <v>9.1799999999999882E-2</v>
      </c>
      <c r="M203" s="100">
        <f t="shared" si="43"/>
        <v>6.5543338569184553E-2</v>
      </c>
    </row>
    <row r="204" spans="1:13" x14ac:dyDescent="0.25">
      <c r="A204" s="177" t="s">
        <v>754</v>
      </c>
      <c r="B204" s="8" t="str">
        <f t="shared" si="33"/>
        <v>OTHER FACTORS INFLUENCING HEALTH STATUS</v>
      </c>
      <c r="C204" s="22">
        <f t="shared" si="34"/>
        <v>39</v>
      </c>
      <c r="D204" s="22">
        <f t="shared" si="35"/>
        <v>10404.24</v>
      </c>
      <c r="E204" s="22">
        <f t="shared" si="36"/>
        <v>11745.08</v>
      </c>
      <c r="F204" s="23">
        <f t="shared" si="37"/>
        <v>2.9</v>
      </c>
      <c r="G204" s="160" t="str">
        <f t="shared" si="38"/>
        <v>A</v>
      </c>
      <c r="H204" s="134"/>
      <c r="I204" s="184" t="str">
        <f t="shared" si="39"/>
        <v>A</v>
      </c>
      <c r="J204" s="24">
        <f t="shared" si="40"/>
        <v>7.3700000000000002E-2</v>
      </c>
      <c r="K204" s="51">
        <f t="shared" si="41"/>
        <v>0.1643</v>
      </c>
      <c r="L204" s="156">
        <f t="shared" si="42"/>
        <v>9.06E-2</v>
      </c>
      <c r="M204" s="100">
        <f t="shared" si="43"/>
        <v>1.2293080054274084</v>
      </c>
    </row>
    <row r="205" spans="1:13" x14ac:dyDescent="0.25">
      <c r="A205" s="177" t="s">
        <v>733</v>
      </c>
      <c r="B205" s="8" t="str">
        <f t="shared" si="33"/>
        <v>COMPLICATIONS OF TREATMENT W/O CC/MCC</v>
      </c>
      <c r="C205" s="22">
        <f t="shared" si="34"/>
        <v>33</v>
      </c>
      <c r="D205" s="22">
        <f t="shared" si="35"/>
        <v>12878.92</v>
      </c>
      <c r="E205" s="22">
        <f t="shared" si="36"/>
        <v>7535.98</v>
      </c>
      <c r="F205" s="23">
        <f t="shared" si="37"/>
        <v>2.85</v>
      </c>
      <c r="G205" s="160" t="str">
        <f t="shared" si="38"/>
        <v>A</v>
      </c>
      <c r="H205" s="134"/>
      <c r="I205" s="184" t="str">
        <f t="shared" si="39"/>
        <v>A</v>
      </c>
      <c r="J205" s="24">
        <f t="shared" si="40"/>
        <v>0.66969999999999996</v>
      </c>
      <c r="K205" s="51">
        <f t="shared" si="41"/>
        <v>0.75849999999999995</v>
      </c>
      <c r="L205" s="156">
        <f t="shared" si="42"/>
        <v>8.879999999999999E-2</v>
      </c>
      <c r="M205" s="100">
        <f t="shared" si="43"/>
        <v>0.13259668508287292</v>
      </c>
    </row>
    <row r="206" spans="1:13" x14ac:dyDescent="0.25">
      <c r="A206" s="177" t="s">
        <v>621</v>
      </c>
      <c r="B206" s="8" t="str">
        <f t="shared" si="33"/>
        <v>MENSTRUAL &amp; OTHER FEMALE REPRODUCTIVE SYSTEM DISORDERS W CC/MCC</v>
      </c>
      <c r="C206" s="22">
        <f t="shared" si="34"/>
        <v>19</v>
      </c>
      <c r="D206" s="22">
        <f t="shared" si="35"/>
        <v>10671.72</v>
      </c>
      <c r="E206" s="22">
        <f t="shared" si="36"/>
        <v>4161.43</v>
      </c>
      <c r="F206" s="23">
        <f t="shared" si="37"/>
        <v>2.4700000000000002</v>
      </c>
      <c r="G206" s="160" t="str">
        <f t="shared" si="38"/>
        <v>AP</v>
      </c>
      <c r="H206" s="134"/>
      <c r="I206" s="184" t="str">
        <f t="shared" si="39"/>
        <v>A</v>
      </c>
      <c r="J206" s="24">
        <f t="shared" si="40"/>
        <v>0.85329999999999995</v>
      </c>
      <c r="K206" s="51">
        <f t="shared" si="41"/>
        <v>0.9415</v>
      </c>
      <c r="L206" s="156">
        <f t="shared" si="42"/>
        <v>8.8200000000000056E-2</v>
      </c>
      <c r="M206" s="100">
        <f t="shared" si="43"/>
        <v>0.10336341263330606</v>
      </c>
    </row>
    <row r="207" spans="1:13" x14ac:dyDescent="0.25">
      <c r="A207" s="178" t="s">
        <v>491</v>
      </c>
      <c r="B207" s="80" t="str">
        <f t="shared" si="33"/>
        <v>PERC CARDIOVASC PROC W NON-DRUG-ELUTING STENT W/O MCC</v>
      </c>
      <c r="C207" s="77">
        <f t="shared" si="34"/>
        <v>110</v>
      </c>
      <c r="D207" s="77">
        <f t="shared" si="35"/>
        <v>48517.02</v>
      </c>
      <c r="E207" s="77">
        <f t="shared" si="36"/>
        <v>16402.099999999999</v>
      </c>
      <c r="F207" s="78">
        <f t="shared" si="37"/>
        <v>2.96</v>
      </c>
      <c r="G207" s="161" t="str">
        <f t="shared" si="38"/>
        <v>A</v>
      </c>
      <c r="H207" s="134"/>
      <c r="I207" s="185" t="str">
        <f t="shared" si="39"/>
        <v>A</v>
      </c>
      <c r="J207" s="70">
        <f t="shared" si="40"/>
        <v>2.7696999999999998</v>
      </c>
      <c r="K207" s="72">
        <f t="shared" si="41"/>
        <v>2.8576999999999999</v>
      </c>
      <c r="L207" s="157">
        <f t="shared" si="42"/>
        <v>8.8000000000000078E-2</v>
      </c>
      <c r="M207" s="101">
        <f t="shared" si="43"/>
        <v>3.1772394122107118E-2</v>
      </c>
    </row>
    <row r="208" spans="1:13" x14ac:dyDescent="0.25">
      <c r="A208" s="177" t="s">
        <v>842</v>
      </c>
      <c r="B208" s="8" t="str">
        <f t="shared" si="33"/>
        <v>OTHER CIRCULATORY SYSTEM DIAGNOSES W/O CC/MCC</v>
      </c>
      <c r="C208" s="22">
        <f t="shared" si="34"/>
        <v>37</v>
      </c>
      <c r="D208" s="22">
        <f t="shared" si="35"/>
        <v>13100.1</v>
      </c>
      <c r="E208" s="22">
        <f t="shared" si="36"/>
        <v>6416</v>
      </c>
      <c r="F208" s="23">
        <f t="shared" si="37"/>
        <v>2.2400000000000002</v>
      </c>
      <c r="G208" s="160" t="str">
        <f t="shared" si="38"/>
        <v>A</v>
      </c>
      <c r="H208" s="134"/>
      <c r="I208" s="184" t="str">
        <f t="shared" si="39"/>
        <v>A</v>
      </c>
      <c r="J208" s="24">
        <f t="shared" si="40"/>
        <v>0.68440000000000001</v>
      </c>
      <c r="K208" s="51">
        <f t="shared" si="41"/>
        <v>0.77159999999999995</v>
      </c>
      <c r="L208" s="156">
        <f t="shared" si="42"/>
        <v>8.7199999999999944E-2</v>
      </c>
      <c r="M208" s="100">
        <f t="shared" si="43"/>
        <v>0.12741087083576846</v>
      </c>
    </row>
    <row r="209" spans="1:13" x14ac:dyDescent="0.25">
      <c r="A209" s="177" t="s">
        <v>451</v>
      </c>
      <c r="B209" s="8" t="str">
        <f t="shared" si="33"/>
        <v>PNEUMOTHORAX W/O CC/MCC</v>
      </c>
      <c r="C209" s="22">
        <f t="shared" si="34"/>
        <v>68</v>
      </c>
      <c r="D209" s="22">
        <f t="shared" si="35"/>
        <v>14242.5</v>
      </c>
      <c r="E209" s="22">
        <f t="shared" si="36"/>
        <v>7479.1</v>
      </c>
      <c r="F209" s="23">
        <f t="shared" si="37"/>
        <v>3.22</v>
      </c>
      <c r="G209" s="160" t="str">
        <f t="shared" si="38"/>
        <v>A</v>
      </c>
      <c r="H209" s="134"/>
      <c r="I209" s="184" t="str">
        <f t="shared" si="39"/>
        <v>A</v>
      </c>
      <c r="J209" s="24">
        <f t="shared" si="40"/>
        <v>0.75170000000000003</v>
      </c>
      <c r="K209" s="51">
        <f t="shared" si="41"/>
        <v>0.83879999999999999</v>
      </c>
      <c r="L209" s="156">
        <f t="shared" si="42"/>
        <v>8.7099999999999955E-2</v>
      </c>
      <c r="M209" s="100">
        <f t="shared" si="43"/>
        <v>0.11587069309564979</v>
      </c>
    </row>
    <row r="210" spans="1:13" x14ac:dyDescent="0.25">
      <c r="A210" s="177" t="s">
        <v>857</v>
      </c>
      <c r="B210" s="8" t="str">
        <f t="shared" si="33"/>
        <v>APPENDECTOMY W COMPLICATED PRINCIPAL DIAG W/O CC/MCC</v>
      </c>
      <c r="C210" s="22">
        <f t="shared" si="34"/>
        <v>88</v>
      </c>
      <c r="D210" s="22">
        <f t="shared" si="35"/>
        <v>26018.31</v>
      </c>
      <c r="E210" s="22">
        <f t="shared" si="36"/>
        <v>8723.1</v>
      </c>
      <c r="F210" s="23">
        <f t="shared" si="37"/>
        <v>3.36</v>
      </c>
      <c r="G210" s="160" t="str">
        <f t="shared" si="38"/>
        <v>A</v>
      </c>
      <c r="H210" s="134"/>
      <c r="I210" s="184" t="str">
        <f t="shared" si="39"/>
        <v>A</v>
      </c>
      <c r="J210" s="24">
        <f t="shared" si="40"/>
        <v>1.4454</v>
      </c>
      <c r="K210" s="51">
        <f t="shared" si="41"/>
        <v>1.5325</v>
      </c>
      <c r="L210" s="156">
        <f t="shared" si="42"/>
        <v>8.7099999999999955E-2</v>
      </c>
      <c r="M210" s="100">
        <f t="shared" si="43"/>
        <v>6.0260135602601322E-2</v>
      </c>
    </row>
    <row r="211" spans="1:13" x14ac:dyDescent="0.25">
      <c r="A211" s="177" t="s">
        <v>377</v>
      </c>
      <c r="B211" s="8" t="str">
        <f t="shared" si="33"/>
        <v>HEADACHES W MCC</v>
      </c>
      <c r="C211" s="22">
        <f t="shared" si="34"/>
        <v>10</v>
      </c>
      <c r="D211" s="22">
        <f t="shared" si="35"/>
        <v>12836.52</v>
      </c>
      <c r="E211" s="22">
        <f t="shared" si="36"/>
        <v>4521.66</v>
      </c>
      <c r="F211" s="23">
        <f t="shared" si="37"/>
        <v>2.1</v>
      </c>
      <c r="G211" s="160" t="str">
        <f t="shared" si="38"/>
        <v>AO</v>
      </c>
      <c r="H211" s="134"/>
      <c r="I211" s="184" t="str">
        <f t="shared" si="39"/>
        <v>A</v>
      </c>
      <c r="J211" s="24">
        <f t="shared" si="40"/>
        <v>1.1214999999999999</v>
      </c>
      <c r="K211" s="51">
        <f t="shared" si="41"/>
        <v>1.2073</v>
      </c>
      <c r="L211" s="156">
        <f t="shared" si="42"/>
        <v>8.5800000000000098E-2</v>
      </c>
      <c r="M211" s="100">
        <f t="shared" si="43"/>
        <v>7.6504681230494961E-2</v>
      </c>
    </row>
    <row r="212" spans="1:13" x14ac:dyDescent="0.25">
      <c r="A212" s="178" t="s">
        <v>718</v>
      </c>
      <c r="B212" s="80" t="str">
        <f t="shared" si="33"/>
        <v>WOUND DEBRIDEMENTS FOR INJURIES W/O CC/MCC</v>
      </c>
      <c r="C212" s="77">
        <f t="shared" si="34"/>
        <v>10</v>
      </c>
      <c r="D212" s="77">
        <f t="shared" si="35"/>
        <v>20393.560000000001</v>
      </c>
      <c r="E212" s="77">
        <f t="shared" si="36"/>
        <v>8201.31</v>
      </c>
      <c r="F212" s="78">
        <f t="shared" si="37"/>
        <v>3.8</v>
      </c>
      <c r="G212" s="161" t="str">
        <f t="shared" si="38"/>
        <v>A</v>
      </c>
      <c r="H212" s="134"/>
      <c r="I212" s="185" t="str">
        <f t="shared" si="39"/>
        <v>A</v>
      </c>
      <c r="J212" s="70">
        <f t="shared" si="40"/>
        <v>1.1158999999999999</v>
      </c>
      <c r="K212" s="72">
        <f t="shared" si="41"/>
        <v>1.2012</v>
      </c>
      <c r="L212" s="157">
        <f t="shared" si="42"/>
        <v>8.5300000000000153E-2</v>
      </c>
      <c r="M212" s="101">
        <f t="shared" si="43"/>
        <v>7.6440541267138784E-2</v>
      </c>
    </row>
    <row r="213" spans="1:13" x14ac:dyDescent="0.25">
      <c r="A213" s="177" t="s">
        <v>74</v>
      </c>
      <c r="B213" s="8" t="str">
        <f t="shared" si="33"/>
        <v>OTHER MUSCULOSKELET SYS &amp; CONN TISS O.R. PROC W/O CC/MCC</v>
      </c>
      <c r="C213" s="22">
        <f t="shared" si="34"/>
        <v>89</v>
      </c>
      <c r="D213" s="22">
        <f t="shared" si="35"/>
        <v>31103.64</v>
      </c>
      <c r="E213" s="22">
        <f t="shared" si="36"/>
        <v>18158.11</v>
      </c>
      <c r="F213" s="23">
        <f t="shared" si="37"/>
        <v>2.15</v>
      </c>
      <c r="G213" s="160" t="str">
        <f t="shared" si="38"/>
        <v>A</v>
      </c>
      <c r="H213" s="134"/>
      <c r="I213" s="184" t="str">
        <f t="shared" si="39"/>
        <v>A</v>
      </c>
      <c r="J213" s="24">
        <f t="shared" si="40"/>
        <v>1.7473000000000001</v>
      </c>
      <c r="K213" s="51">
        <f t="shared" si="41"/>
        <v>1.8322000000000001</v>
      </c>
      <c r="L213" s="156">
        <f t="shared" si="42"/>
        <v>8.4899999999999975E-2</v>
      </c>
      <c r="M213" s="100">
        <f t="shared" si="43"/>
        <v>4.8589251988782674E-2</v>
      </c>
    </row>
    <row r="214" spans="1:13" x14ac:dyDescent="0.25">
      <c r="A214" s="177" t="s">
        <v>693</v>
      </c>
      <c r="B214" s="8" t="str">
        <f t="shared" si="33"/>
        <v>FEVER AND INFLAMMATORY CONDITIONS</v>
      </c>
      <c r="C214" s="22">
        <f t="shared" si="34"/>
        <v>105</v>
      </c>
      <c r="D214" s="22">
        <f t="shared" si="35"/>
        <v>14892.4</v>
      </c>
      <c r="E214" s="22">
        <f t="shared" si="36"/>
        <v>10352.25</v>
      </c>
      <c r="F214" s="23">
        <f t="shared" si="37"/>
        <v>3.05</v>
      </c>
      <c r="G214" s="160" t="str">
        <f t="shared" si="38"/>
        <v>A</v>
      </c>
      <c r="H214" s="134"/>
      <c r="I214" s="184" t="str">
        <f t="shared" si="39"/>
        <v>A</v>
      </c>
      <c r="J214" s="24">
        <f t="shared" si="40"/>
        <v>0.79239999999999999</v>
      </c>
      <c r="K214" s="51">
        <f t="shared" si="41"/>
        <v>0.87709999999999999</v>
      </c>
      <c r="L214" s="156">
        <f t="shared" si="42"/>
        <v>8.4699999999999998E-2</v>
      </c>
      <c r="M214" s="100">
        <f t="shared" si="43"/>
        <v>0.10689045936395759</v>
      </c>
    </row>
    <row r="215" spans="1:13" x14ac:dyDescent="0.25">
      <c r="A215" s="177" t="s">
        <v>687</v>
      </c>
      <c r="B215" s="8" t="str">
        <f t="shared" si="33"/>
        <v>INFECTIOUS &amp; PARASITIC DISEASES W O.R. PROCEDURE W/O CC/MCC</v>
      </c>
      <c r="C215" s="22">
        <f t="shared" si="34"/>
        <v>5</v>
      </c>
      <c r="D215" s="22">
        <f t="shared" si="35"/>
        <v>42655.360000000001</v>
      </c>
      <c r="E215" s="22">
        <f t="shared" si="36"/>
        <v>25457.8</v>
      </c>
      <c r="F215" s="23">
        <f t="shared" si="37"/>
        <v>4.5</v>
      </c>
      <c r="G215" s="160" t="str">
        <f t="shared" si="38"/>
        <v>MO</v>
      </c>
      <c r="H215" s="134"/>
      <c r="I215" s="184" t="str">
        <f t="shared" si="39"/>
        <v>M</v>
      </c>
      <c r="J215" s="24">
        <f t="shared" si="40"/>
        <v>1.5761000000000001</v>
      </c>
      <c r="K215" s="51">
        <f t="shared" si="41"/>
        <v>1.6605000000000001</v>
      </c>
      <c r="L215" s="156">
        <f t="shared" si="42"/>
        <v>8.4400000000000031E-2</v>
      </c>
      <c r="M215" s="100">
        <f t="shared" si="43"/>
        <v>5.3549901655986311E-2</v>
      </c>
    </row>
    <row r="216" spans="1:13" x14ac:dyDescent="0.25">
      <c r="A216" s="179" t="s">
        <v>780</v>
      </c>
      <c r="B216" s="8" t="str">
        <f t="shared" si="33"/>
        <v>Level III: Prematurity W/O Major Problems</v>
      </c>
      <c r="C216" s="22">
        <f t="shared" si="34"/>
        <v>316</v>
      </c>
      <c r="D216" s="22">
        <f t="shared" si="35"/>
        <v>20441.32</v>
      </c>
      <c r="E216" s="22">
        <f t="shared" si="36"/>
        <v>20748.39</v>
      </c>
      <c r="F216" s="23">
        <f t="shared" si="37"/>
        <v>6.45</v>
      </c>
      <c r="G216" s="160" t="str">
        <f t="shared" si="38"/>
        <v>A</v>
      </c>
      <c r="H216" s="134"/>
      <c r="I216" s="184" t="str">
        <f t="shared" si="39"/>
        <v>A</v>
      </c>
      <c r="J216" s="24">
        <f t="shared" si="40"/>
        <v>1.121</v>
      </c>
      <c r="K216" s="51">
        <f t="shared" si="41"/>
        <v>1.2040999999999999</v>
      </c>
      <c r="L216" s="156">
        <f t="shared" si="42"/>
        <v>8.3099999999999952E-2</v>
      </c>
      <c r="M216" s="100">
        <f t="shared" si="43"/>
        <v>7.4130240856378191E-2</v>
      </c>
    </row>
    <row r="217" spans="1:13" x14ac:dyDescent="0.25">
      <c r="A217" s="178" t="s">
        <v>830</v>
      </c>
      <c r="B217" s="80" t="str">
        <f t="shared" si="33"/>
        <v>TENDONITIS, MYOSITIS &amp; BURSITIS W/O MCC</v>
      </c>
      <c r="C217" s="77">
        <f t="shared" si="34"/>
        <v>121</v>
      </c>
      <c r="D217" s="77">
        <f t="shared" si="35"/>
        <v>13105.93</v>
      </c>
      <c r="E217" s="77">
        <f t="shared" si="36"/>
        <v>7621.16</v>
      </c>
      <c r="F217" s="78">
        <f t="shared" si="37"/>
        <v>3.24</v>
      </c>
      <c r="G217" s="161" t="str">
        <f t="shared" si="38"/>
        <v>A</v>
      </c>
      <c r="H217" s="134"/>
      <c r="I217" s="185" t="str">
        <f t="shared" si="39"/>
        <v>A</v>
      </c>
      <c r="J217" s="70">
        <f t="shared" si="40"/>
        <v>0.68910000000000005</v>
      </c>
      <c r="K217" s="72">
        <f t="shared" si="41"/>
        <v>0.77200000000000002</v>
      </c>
      <c r="L217" s="157">
        <f t="shared" si="42"/>
        <v>8.2899999999999974E-2</v>
      </c>
      <c r="M217" s="101">
        <f t="shared" si="43"/>
        <v>0.12030184298360175</v>
      </c>
    </row>
    <row r="218" spans="1:13" x14ac:dyDescent="0.25">
      <c r="A218" s="177" t="s">
        <v>612</v>
      </c>
      <c r="B218" s="8" t="str">
        <f t="shared" si="33"/>
        <v>FEMALE REPRODUCTIVE SYSTEM RECONSTRUCTIVE PROCEDURES</v>
      </c>
      <c r="C218" s="22">
        <f t="shared" si="34"/>
        <v>16</v>
      </c>
      <c r="D218" s="22">
        <f t="shared" si="35"/>
        <v>16086.16</v>
      </c>
      <c r="E218" s="22">
        <f t="shared" si="36"/>
        <v>4037.96</v>
      </c>
      <c r="F218" s="23">
        <f t="shared" si="37"/>
        <v>1.38</v>
      </c>
      <c r="G218" s="160" t="str">
        <f t="shared" si="38"/>
        <v>A</v>
      </c>
      <c r="H218" s="134"/>
      <c r="I218" s="184" t="str">
        <f t="shared" si="39"/>
        <v>A</v>
      </c>
      <c r="J218" s="24">
        <f t="shared" si="40"/>
        <v>0.86570000000000003</v>
      </c>
      <c r="K218" s="51">
        <f t="shared" si="41"/>
        <v>0.94750000000000001</v>
      </c>
      <c r="L218" s="156">
        <f t="shared" si="42"/>
        <v>8.1799999999999984E-2</v>
      </c>
      <c r="M218" s="100">
        <f t="shared" si="43"/>
        <v>9.449000808594199E-2</v>
      </c>
    </row>
    <row r="219" spans="1:13" x14ac:dyDescent="0.25">
      <c r="A219" s="177" t="s">
        <v>173</v>
      </c>
      <c r="B219" s="8" t="str">
        <f t="shared" si="33"/>
        <v>MAJOR HIP AND KNEE JOINT REPLACEMENT OR REATTACHMENT OF LOWER EXTREMITY W MCC OR TOTAL ANKLE REPLACEMENT</v>
      </c>
      <c r="C219" s="22">
        <f t="shared" si="34"/>
        <v>40</v>
      </c>
      <c r="D219" s="22">
        <f t="shared" si="35"/>
        <v>62833.14</v>
      </c>
      <c r="E219" s="22">
        <f t="shared" si="36"/>
        <v>16950.400000000001</v>
      </c>
      <c r="F219" s="23">
        <f t="shared" si="37"/>
        <v>4.8499999999999996</v>
      </c>
      <c r="G219" s="160" t="str">
        <f t="shared" si="38"/>
        <v>A</v>
      </c>
      <c r="H219" s="134"/>
      <c r="I219" s="184" t="str">
        <f t="shared" si="39"/>
        <v>A</v>
      </c>
      <c r="J219" s="24">
        <f t="shared" si="40"/>
        <v>3.6212</v>
      </c>
      <c r="K219" s="51">
        <f t="shared" si="41"/>
        <v>3.7010000000000001</v>
      </c>
      <c r="L219" s="156">
        <f t="shared" si="42"/>
        <v>7.9800000000000093E-2</v>
      </c>
      <c r="M219" s="100">
        <f t="shared" si="43"/>
        <v>2.2036893847343447E-2</v>
      </c>
    </row>
    <row r="220" spans="1:13" x14ac:dyDescent="0.25">
      <c r="A220" s="177" t="s">
        <v>141</v>
      </c>
      <c r="B220" s="8" t="str">
        <f t="shared" si="33"/>
        <v>DISORDERS OF LIVER EXCEPT MALIG,CIRR,ALC HEPA W CC</v>
      </c>
      <c r="C220" s="22">
        <f t="shared" si="34"/>
        <v>266</v>
      </c>
      <c r="D220" s="22">
        <f t="shared" si="35"/>
        <v>16479.91</v>
      </c>
      <c r="E220" s="22">
        <f t="shared" si="36"/>
        <v>9675.4500000000007</v>
      </c>
      <c r="F220" s="23">
        <f t="shared" si="37"/>
        <v>3.64</v>
      </c>
      <c r="G220" s="160" t="str">
        <f t="shared" si="38"/>
        <v>A</v>
      </c>
      <c r="H220" s="134"/>
      <c r="I220" s="184" t="str">
        <f t="shared" si="39"/>
        <v>A</v>
      </c>
      <c r="J220" s="24">
        <f t="shared" si="40"/>
        <v>0.89119999999999999</v>
      </c>
      <c r="K220" s="51">
        <f t="shared" si="41"/>
        <v>0.97070000000000001</v>
      </c>
      <c r="L220" s="156">
        <f t="shared" si="42"/>
        <v>7.9500000000000015E-2</v>
      </c>
      <c r="M220" s="100">
        <f t="shared" si="43"/>
        <v>8.9205565529622999E-2</v>
      </c>
    </row>
    <row r="221" spans="1:13" x14ac:dyDescent="0.25">
      <c r="A221" s="177" t="s">
        <v>607</v>
      </c>
      <c r="B221" s="8" t="str">
        <f t="shared" si="33"/>
        <v>UTERINE &amp; ADNEXA PROC FOR NON-MALIGNANCY W/O CC/MCC</v>
      </c>
      <c r="C221" s="22">
        <f t="shared" si="34"/>
        <v>402</v>
      </c>
      <c r="D221" s="22">
        <f t="shared" si="35"/>
        <v>20683.68</v>
      </c>
      <c r="E221" s="22">
        <f t="shared" si="36"/>
        <v>8366.0499999999993</v>
      </c>
      <c r="F221" s="23">
        <f t="shared" si="37"/>
        <v>1.86</v>
      </c>
      <c r="G221" s="160" t="str">
        <f t="shared" si="38"/>
        <v>A</v>
      </c>
      <c r="H221" s="134"/>
      <c r="I221" s="184" t="str">
        <f t="shared" si="39"/>
        <v>A</v>
      </c>
      <c r="J221" s="24">
        <f t="shared" si="40"/>
        <v>1.1322000000000001</v>
      </c>
      <c r="K221" s="51">
        <f t="shared" si="41"/>
        <v>1.2115</v>
      </c>
      <c r="L221" s="156">
        <f t="shared" si="42"/>
        <v>7.9299999999999926E-2</v>
      </c>
      <c r="M221" s="100">
        <f t="shared" si="43"/>
        <v>7.0040628864158211E-2</v>
      </c>
    </row>
    <row r="222" spans="1:13" x14ac:dyDescent="0.25">
      <c r="A222" s="178" t="s">
        <v>303</v>
      </c>
      <c r="B222" s="80" t="str">
        <f t="shared" si="33"/>
        <v>CRANIOTOMY &amp; ENDOVASCULAR INTRACRANIAL PROCEDURES W MCC</v>
      </c>
      <c r="C222" s="77">
        <f t="shared" si="34"/>
        <v>107</v>
      </c>
      <c r="D222" s="77">
        <f t="shared" si="35"/>
        <v>98349.27</v>
      </c>
      <c r="E222" s="77">
        <f t="shared" si="36"/>
        <v>49647</v>
      </c>
      <c r="F222" s="78">
        <f t="shared" si="37"/>
        <v>8.93</v>
      </c>
      <c r="G222" s="161" t="str">
        <f t="shared" si="38"/>
        <v>A</v>
      </c>
      <c r="H222" s="134"/>
      <c r="I222" s="185" t="str">
        <f t="shared" si="39"/>
        <v>A</v>
      </c>
      <c r="J222" s="70">
        <f t="shared" si="40"/>
        <v>5.5224000000000002</v>
      </c>
      <c r="K222" s="72">
        <f t="shared" si="41"/>
        <v>5.6013999999999999</v>
      </c>
      <c r="L222" s="157">
        <f t="shared" si="42"/>
        <v>7.8999999999999737E-2</v>
      </c>
      <c r="M222" s="101">
        <f t="shared" si="43"/>
        <v>1.4305374474865953E-2</v>
      </c>
    </row>
    <row r="223" spans="1:13" x14ac:dyDescent="0.25">
      <c r="A223" s="177" t="s">
        <v>875</v>
      </c>
      <c r="B223" s="8" t="str">
        <f t="shared" si="33"/>
        <v>SOFT TISSUE PROCEDURES W/O CC/MCC</v>
      </c>
      <c r="C223" s="22">
        <f t="shared" si="34"/>
        <v>53</v>
      </c>
      <c r="D223" s="22">
        <f t="shared" si="35"/>
        <v>24671.84</v>
      </c>
      <c r="E223" s="22">
        <f t="shared" si="36"/>
        <v>15129.92</v>
      </c>
      <c r="F223" s="23">
        <f t="shared" si="37"/>
        <v>2.66</v>
      </c>
      <c r="G223" s="160" t="str">
        <f t="shared" si="38"/>
        <v>A</v>
      </c>
      <c r="H223" s="134"/>
      <c r="I223" s="184" t="str">
        <f t="shared" si="39"/>
        <v>A</v>
      </c>
      <c r="J223" s="24">
        <f t="shared" si="40"/>
        <v>1.3755999999999999</v>
      </c>
      <c r="K223" s="51">
        <f t="shared" si="41"/>
        <v>1.4533</v>
      </c>
      <c r="L223" s="156">
        <f t="shared" si="42"/>
        <v>7.7700000000000102E-2</v>
      </c>
      <c r="M223" s="100">
        <f t="shared" si="43"/>
        <v>5.6484443152079171E-2</v>
      </c>
    </row>
    <row r="224" spans="1:13" x14ac:dyDescent="0.25">
      <c r="A224" s="177" t="s">
        <v>163</v>
      </c>
      <c r="B224" s="8" t="str">
        <f t="shared" si="33"/>
        <v>SPINAL FUSION EXCEPT CERVICAL W/O MCC</v>
      </c>
      <c r="C224" s="22">
        <f t="shared" si="34"/>
        <v>254</v>
      </c>
      <c r="D224" s="22">
        <f t="shared" si="35"/>
        <v>81129.09</v>
      </c>
      <c r="E224" s="22">
        <f t="shared" si="36"/>
        <v>33170.550000000003</v>
      </c>
      <c r="F224" s="23">
        <f t="shared" si="37"/>
        <v>2.93</v>
      </c>
      <c r="G224" s="160" t="str">
        <f t="shared" si="38"/>
        <v>A</v>
      </c>
      <c r="H224" s="134"/>
      <c r="I224" s="184" t="str">
        <f t="shared" si="39"/>
        <v>A</v>
      </c>
      <c r="J224" s="24">
        <f t="shared" si="40"/>
        <v>4.6121999999999996</v>
      </c>
      <c r="K224" s="51">
        <f t="shared" si="41"/>
        <v>4.6871999999999998</v>
      </c>
      <c r="L224" s="156">
        <f t="shared" si="42"/>
        <v>7.5000000000000178E-2</v>
      </c>
      <c r="M224" s="100">
        <f t="shared" si="43"/>
        <v>1.6261220241966998E-2</v>
      </c>
    </row>
    <row r="225" spans="1:13" x14ac:dyDescent="0.25">
      <c r="A225" s="177" t="s">
        <v>595</v>
      </c>
      <c r="B225" s="8" t="str">
        <f t="shared" si="33"/>
        <v>MAJOR GASTROINTESTINAL DISORDERS &amp; PERITONEAL INFECTIONS W CC</v>
      </c>
      <c r="C225" s="22">
        <f t="shared" si="34"/>
        <v>185</v>
      </c>
      <c r="D225" s="22">
        <f t="shared" si="35"/>
        <v>18526.61</v>
      </c>
      <c r="E225" s="22">
        <f t="shared" si="36"/>
        <v>12191.94</v>
      </c>
      <c r="F225" s="23">
        <f t="shared" si="37"/>
        <v>4.37</v>
      </c>
      <c r="G225" s="160" t="str">
        <f t="shared" si="38"/>
        <v>A</v>
      </c>
      <c r="H225" s="134"/>
      <c r="I225" s="184" t="str">
        <f t="shared" si="39"/>
        <v>A</v>
      </c>
      <c r="J225" s="24">
        <f t="shared" si="40"/>
        <v>0.97130000000000005</v>
      </c>
      <c r="K225" s="51">
        <f t="shared" si="41"/>
        <v>1.0443</v>
      </c>
      <c r="L225" s="156">
        <f t="shared" si="42"/>
        <v>7.2999999999999954E-2</v>
      </c>
      <c r="M225" s="100">
        <f t="shared" si="43"/>
        <v>7.5157006074333316E-2</v>
      </c>
    </row>
    <row r="226" spans="1:13" x14ac:dyDescent="0.25">
      <c r="A226" s="177" t="s">
        <v>650</v>
      </c>
      <c r="B226" s="8" t="str">
        <f t="shared" si="33"/>
        <v>MAJOR HEMATOL/IMMUN DIAG EXC SICKLE CELL CRISIS &amp; COAGUL W CC</v>
      </c>
      <c r="C226" s="22">
        <f t="shared" si="34"/>
        <v>166</v>
      </c>
      <c r="D226" s="22">
        <f t="shared" si="35"/>
        <v>20297.05</v>
      </c>
      <c r="E226" s="22">
        <f t="shared" si="36"/>
        <v>15964.44</v>
      </c>
      <c r="F226" s="23">
        <f t="shared" si="37"/>
        <v>4.46</v>
      </c>
      <c r="G226" s="160" t="str">
        <f t="shared" si="38"/>
        <v>A</v>
      </c>
      <c r="H226" s="134"/>
      <c r="I226" s="184" t="str">
        <f t="shared" si="39"/>
        <v>A</v>
      </c>
      <c r="J226" s="24">
        <f t="shared" si="40"/>
        <v>1.1207</v>
      </c>
      <c r="K226" s="51">
        <f t="shared" si="41"/>
        <v>1.1930000000000001</v>
      </c>
      <c r="L226" s="156">
        <f t="shared" si="42"/>
        <v>7.2300000000000031E-2</v>
      </c>
      <c r="M226" s="100">
        <f t="shared" si="43"/>
        <v>6.4513250646917125E-2</v>
      </c>
    </row>
    <row r="227" spans="1:13" x14ac:dyDescent="0.25">
      <c r="A227" s="178" t="s">
        <v>118</v>
      </c>
      <c r="B227" s="80" t="str">
        <f t="shared" si="33"/>
        <v>LAPAROSCOPIC CHOLECYSTECTOMY W/O C.D.E. W MCC</v>
      </c>
      <c r="C227" s="77">
        <f t="shared" si="34"/>
        <v>78</v>
      </c>
      <c r="D227" s="77">
        <f t="shared" si="35"/>
        <v>37748.99</v>
      </c>
      <c r="E227" s="77">
        <f t="shared" si="36"/>
        <v>15985.6</v>
      </c>
      <c r="F227" s="78">
        <f t="shared" si="37"/>
        <v>5.04</v>
      </c>
      <c r="G227" s="161" t="str">
        <f t="shared" si="38"/>
        <v>A</v>
      </c>
      <c r="H227" s="134"/>
      <c r="I227" s="185" t="str">
        <f t="shared" si="39"/>
        <v>A</v>
      </c>
      <c r="J227" s="70">
        <f t="shared" si="40"/>
        <v>2.1520999999999999</v>
      </c>
      <c r="K227" s="72">
        <f t="shared" si="41"/>
        <v>2.2235</v>
      </c>
      <c r="L227" s="157">
        <f t="shared" si="42"/>
        <v>7.140000000000013E-2</v>
      </c>
      <c r="M227" s="101">
        <f t="shared" si="43"/>
        <v>3.3176896984340939E-2</v>
      </c>
    </row>
    <row r="228" spans="1:13" x14ac:dyDescent="0.25">
      <c r="A228" s="179" t="s">
        <v>809</v>
      </c>
      <c r="B228" s="8" t="str">
        <f t="shared" si="33"/>
        <v>ACUTE MYOCARDIAL INFARCTION, DISCHARGED ALIVE W CC</v>
      </c>
      <c r="C228" s="22">
        <f t="shared" si="34"/>
        <v>215</v>
      </c>
      <c r="D228" s="22">
        <f t="shared" si="35"/>
        <v>24754.12</v>
      </c>
      <c r="E228" s="22">
        <f t="shared" si="36"/>
        <v>13075.45</v>
      </c>
      <c r="F228" s="23">
        <f t="shared" si="37"/>
        <v>3.24</v>
      </c>
      <c r="G228" s="160" t="str">
        <f t="shared" si="38"/>
        <v>A</v>
      </c>
      <c r="H228" s="134"/>
      <c r="I228" s="184" t="str">
        <f t="shared" si="39"/>
        <v>A</v>
      </c>
      <c r="J228" s="24">
        <f t="shared" si="40"/>
        <v>1.3872</v>
      </c>
      <c r="K228" s="51">
        <f t="shared" si="41"/>
        <v>1.458</v>
      </c>
      <c r="L228" s="156">
        <f t="shared" si="42"/>
        <v>7.0799999999999974E-2</v>
      </c>
      <c r="M228" s="100">
        <f t="shared" si="43"/>
        <v>5.1038062283737008E-2</v>
      </c>
    </row>
    <row r="229" spans="1:13" x14ac:dyDescent="0.25">
      <c r="A229" s="177" t="s">
        <v>324</v>
      </c>
      <c r="B229" s="8" t="str">
        <f t="shared" si="33"/>
        <v>OTHER KIDNEY &amp; URINARY TRACT DIAGNOSES W/O CC/MCC</v>
      </c>
      <c r="C229" s="22">
        <f t="shared" si="34"/>
        <v>36</v>
      </c>
      <c r="D229" s="22">
        <f t="shared" si="35"/>
        <v>12324.48</v>
      </c>
      <c r="E229" s="22">
        <f t="shared" si="36"/>
        <v>7657.96</v>
      </c>
      <c r="F229" s="23">
        <f t="shared" si="37"/>
        <v>2.42</v>
      </c>
      <c r="G229" s="160" t="str">
        <f t="shared" si="38"/>
        <v>A</v>
      </c>
      <c r="H229" s="134"/>
      <c r="I229" s="184" t="str">
        <f t="shared" si="39"/>
        <v>A</v>
      </c>
      <c r="J229" s="24">
        <f t="shared" si="40"/>
        <v>0.65669999999999995</v>
      </c>
      <c r="K229" s="51">
        <f t="shared" si="41"/>
        <v>0.72589999999999999</v>
      </c>
      <c r="L229" s="156">
        <f t="shared" si="42"/>
        <v>6.9200000000000039E-2</v>
      </c>
      <c r="M229" s="100">
        <f t="shared" si="43"/>
        <v>0.10537536165676877</v>
      </c>
    </row>
    <row r="230" spans="1:13" x14ac:dyDescent="0.25">
      <c r="A230" s="177" t="s">
        <v>772</v>
      </c>
      <c r="B230" s="8" t="str">
        <f t="shared" si="33"/>
        <v>NON-EXTENSIVE O.R. PROC UNRELATED TO PRINCIPAL DIAGNOSIS W MCC</v>
      </c>
      <c r="C230" s="22">
        <f t="shared" si="34"/>
        <v>62</v>
      </c>
      <c r="D230" s="22">
        <f t="shared" si="35"/>
        <v>76074.8</v>
      </c>
      <c r="E230" s="22">
        <f t="shared" si="36"/>
        <v>86812.14</v>
      </c>
      <c r="F230" s="23">
        <f t="shared" si="37"/>
        <v>9.7100000000000009</v>
      </c>
      <c r="G230" s="160" t="str">
        <f t="shared" si="38"/>
        <v>A</v>
      </c>
      <c r="H230" s="134"/>
      <c r="I230" s="184" t="str">
        <f t="shared" si="39"/>
        <v>A</v>
      </c>
      <c r="J230" s="24">
        <f t="shared" si="40"/>
        <v>3.4459</v>
      </c>
      <c r="K230" s="51">
        <f t="shared" si="41"/>
        <v>3.5150999999999999</v>
      </c>
      <c r="L230" s="156">
        <f t="shared" si="42"/>
        <v>6.9199999999999928E-2</v>
      </c>
      <c r="M230" s="100">
        <f t="shared" si="43"/>
        <v>2.008183638526943E-2</v>
      </c>
    </row>
    <row r="231" spans="1:13" x14ac:dyDescent="0.25">
      <c r="A231" s="177" t="s">
        <v>291</v>
      </c>
      <c r="B231" s="8" t="str">
        <f t="shared" si="33"/>
        <v>ENDOCRINE DISORDERS W/O CC/MCC</v>
      </c>
      <c r="C231" s="22">
        <f t="shared" si="34"/>
        <v>28</v>
      </c>
      <c r="D231" s="22">
        <f t="shared" si="35"/>
        <v>10473.469999999999</v>
      </c>
      <c r="E231" s="22">
        <f t="shared" si="36"/>
        <v>6175.26</v>
      </c>
      <c r="F231" s="23">
        <f t="shared" si="37"/>
        <v>2.61</v>
      </c>
      <c r="G231" s="160" t="str">
        <f t="shared" si="38"/>
        <v>A</v>
      </c>
      <c r="H231" s="134"/>
      <c r="I231" s="184" t="str">
        <f t="shared" si="39"/>
        <v>A</v>
      </c>
      <c r="J231" s="24">
        <f t="shared" si="40"/>
        <v>0.54810000000000003</v>
      </c>
      <c r="K231" s="51">
        <f t="shared" si="41"/>
        <v>0.6169</v>
      </c>
      <c r="L231" s="156">
        <f t="shared" si="42"/>
        <v>6.8799999999999972E-2</v>
      </c>
      <c r="M231" s="100">
        <f t="shared" si="43"/>
        <v>0.12552453931764271</v>
      </c>
    </row>
    <row r="232" spans="1:13" x14ac:dyDescent="0.25">
      <c r="A232" s="178" t="s">
        <v>865</v>
      </c>
      <c r="B232" s="80" t="str">
        <f t="shared" si="33"/>
        <v>LOWER EXTREM &amp; HUMER PROC EXCEPT HIP,FOOT,FEMUR W CC</v>
      </c>
      <c r="C232" s="77">
        <f t="shared" si="34"/>
        <v>148</v>
      </c>
      <c r="D232" s="77">
        <f t="shared" si="35"/>
        <v>46954.92</v>
      </c>
      <c r="E232" s="77">
        <f t="shared" si="36"/>
        <v>25657.9</v>
      </c>
      <c r="F232" s="78">
        <f t="shared" si="37"/>
        <v>4.51</v>
      </c>
      <c r="G232" s="161" t="str">
        <f t="shared" si="38"/>
        <v>A</v>
      </c>
      <c r="H232" s="134"/>
      <c r="I232" s="185" t="str">
        <f t="shared" si="39"/>
        <v>A</v>
      </c>
      <c r="J232" s="70">
        <f t="shared" si="40"/>
        <v>2.6972</v>
      </c>
      <c r="K232" s="72">
        <f t="shared" si="41"/>
        <v>2.7658</v>
      </c>
      <c r="L232" s="157">
        <f t="shared" si="42"/>
        <v>6.8599999999999994E-2</v>
      </c>
      <c r="M232" s="101">
        <f t="shared" si="43"/>
        <v>2.5433783182559688E-2</v>
      </c>
    </row>
    <row r="233" spans="1:13" x14ac:dyDescent="0.25">
      <c r="A233" s="177" t="s">
        <v>480</v>
      </c>
      <c r="B233" s="8" t="str">
        <f t="shared" si="33"/>
        <v>CORONARY BYPASS W/O CARDIAC CATH W/O MCC</v>
      </c>
      <c r="C233" s="22">
        <f t="shared" si="34"/>
        <v>208</v>
      </c>
      <c r="D233" s="22">
        <f t="shared" si="35"/>
        <v>85820.91</v>
      </c>
      <c r="E233" s="22">
        <f t="shared" si="36"/>
        <v>25866.49</v>
      </c>
      <c r="F233" s="23">
        <f t="shared" si="37"/>
        <v>7.14</v>
      </c>
      <c r="G233" s="160" t="str">
        <f t="shared" si="38"/>
        <v>A</v>
      </c>
      <c r="H233" s="134"/>
      <c r="I233" s="184" t="str">
        <f t="shared" si="39"/>
        <v>A</v>
      </c>
      <c r="J233" s="24">
        <f t="shared" si="40"/>
        <v>4.9873000000000003</v>
      </c>
      <c r="K233" s="51">
        <f t="shared" si="41"/>
        <v>5.0551000000000004</v>
      </c>
      <c r="L233" s="156">
        <f t="shared" si="42"/>
        <v>6.7800000000000082E-2</v>
      </c>
      <c r="M233" s="100">
        <f t="shared" si="43"/>
        <v>1.3594530106470451E-2</v>
      </c>
    </row>
    <row r="234" spans="1:13" x14ac:dyDescent="0.25">
      <c r="A234" s="177" t="s">
        <v>265</v>
      </c>
      <c r="B234" s="8" t="str">
        <f t="shared" si="33"/>
        <v>MINOR SKIN DISORDERS W/O MCC</v>
      </c>
      <c r="C234" s="22">
        <f t="shared" si="34"/>
        <v>70</v>
      </c>
      <c r="D234" s="22">
        <f t="shared" si="35"/>
        <v>11499.24</v>
      </c>
      <c r="E234" s="22">
        <f t="shared" si="36"/>
        <v>8994.69</v>
      </c>
      <c r="F234" s="23">
        <f t="shared" si="37"/>
        <v>2.73</v>
      </c>
      <c r="G234" s="160" t="str">
        <f t="shared" si="38"/>
        <v>A</v>
      </c>
      <c r="H234" s="134"/>
      <c r="I234" s="184" t="str">
        <f t="shared" si="39"/>
        <v>A</v>
      </c>
      <c r="J234" s="24">
        <f t="shared" si="40"/>
        <v>0.61009999999999998</v>
      </c>
      <c r="K234" s="51">
        <f t="shared" si="41"/>
        <v>0.67730000000000001</v>
      </c>
      <c r="L234" s="156">
        <f t="shared" si="42"/>
        <v>6.7200000000000037E-2</v>
      </c>
      <c r="M234" s="100">
        <f t="shared" si="43"/>
        <v>0.11014587772496319</v>
      </c>
    </row>
    <row r="235" spans="1:13" x14ac:dyDescent="0.25">
      <c r="A235" s="177" t="s">
        <v>844</v>
      </c>
      <c r="B235" s="8" t="str">
        <f t="shared" si="33"/>
        <v>STOMACH, ESOPHAGEAL &amp; DUODENAL PROC W CC</v>
      </c>
      <c r="C235" s="22">
        <f t="shared" si="34"/>
        <v>113</v>
      </c>
      <c r="D235" s="22">
        <f t="shared" si="35"/>
        <v>44067.47</v>
      </c>
      <c r="E235" s="22">
        <f t="shared" si="36"/>
        <v>24739.65</v>
      </c>
      <c r="F235" s="23">
        <f t="shared" si="37"/>
        <v>6.26</v>
      </c>
      <c r="G235" s="160" t="str">
        <f t="shared" si="38"/>
        <v>A</v>
      </c>
      <c r="H235" s="134"/>
      <c r="I235" s="184" t="str">
        <f t="shared" si="39"/>
        <v>A</v>
      </c>
      <c r="J235" s="24">
        <f t="shared" si="40"/>
        <v>2.5299999999999998</v>
      </c>
      <c r="K235" s="51">
        <f t="shared" si="41"/>
        <v>2.5956000000000001</v>
      </c>
      <c r="L235" s="156">
        <f t="shared" si="42"/>
        <v>6.5600000000000325E-2</v>
      </c>
      <c r="M235" s="100">
        <f t="shared" si="43"/>
        <v>2.5928853754940841E-2</v>
      </c>
    </row>
    <row r="236" spans="1:13" x14ac:dyDescent="0.25">
      <c r="A236" s="177" t="s">
        <v>227</v>
      </c>
      <c r="B236" s="8" t="str">
        <f t="shared" si="33"/>
        <v>INTRACRANIAL HEMORRHAGE OR CEREBRAL INFARCTION W/O CC/MCC</v>
      </c>
      <c r="C236" s="22">
        <f t="shared" si="34"/>
        <v>120</v>
      </c>
      <c r="D236" s="22">
        <f t="shared" si="35"/>
        <v>19108.21</v>
      </c>
      <c r="E236" s="22">
        <f t="shared" si="36"/>
        <v>9081.07</v>
      </c>
      <c r="F236" s="23">
        <f t="shared" si="37"/>
        <v>2.68</v>
      </c>
      <c r="G236" s="160" t="str">
        <f t="shared" si="38"/>
        <v>A</v>
      </c>
      <c r="H236" s="134"/>
      <c r="I236" s="184" t="str">
        <f t="shared" si="39"/>
        <v>A</v>
      </c>
      <c r="J236" s="24">
        <f t="shared" si="40"/>
        <v>1.0607</v>
      </c>
      <c r="K236" s="51">
        <f t="shared" si="41"/>
        <v>1.1254999999999999</v>
      </c>
      <c r="L236" s="156">
        <f t="shared" si="42"/>
        <v>6.4799999999999969E-2</v>
      </c>
      <c r="M236" s="100">
        <f t="shared" si="43"/>
        <v>6.109173187517674E-2</v>
      </c>
    </row>
    <row r="237" spans="1:13" x14ac:dyDescent="0.25">
      <c r="A237" s="178" t="s">
        <v>696</v>
      </c>
      <c r="B237" s="80" t="str">
        <f t="shared" si="33"/>
        <v>OTHER INFECTIOUS &amp; PARASITIC DISEASES DIAGNOSES W MCC</v>
      </c>
      <c r="C237" s="77">
        <f t="shared" si="34"/>
        <v>9</v>
      </c>
      <c r="D237" s="77">
        <f t="shared" si="35"/>
        <v>43999.94</v>
      </c>
      <c r="E237" s="77">
        <f t="shared" si="36"/>
        <v>31578.06</v>
      </c>
      <c r="F237" s="78">
        <f t="shared" si="37"/>
        <v>7.6</v>
      </c>
      <c r="G237" s="161" t="str">
        <f t="shared" si="38"/>
        <v>M</v>
      </c>
      <c r="H237" s="134"/>
      <c r="I237" s="185" t="str">
        <f t="shared" si="39"/>
        <v>A</v>
      </c>
      <c r="J237" s="70">
        <f t="shared" si="40"/>
        <v>2.3592</v>
      </c>
      <c r="K237" s="72">
        <f t="shared" si="41"/>
        <v>2.4222000000000001</v>
      </c>
      <c r="L237" s="157">
        <f t="shared" si="42"/>
        <v>6.3000000000000167E-2</v>
      </c>
      <c r="M237" s="101">
        <f t="shared" si="43"/>
        <v>2.6703967446592137E-2</v>
      </c>
    </row>
    <row r="238" spans="1:13" x14ac:dyDescent="0.25">
      <c r="A238" s="177" t="s">
        <v>514</v>
      </c>
      <c r="B238" s="8" t="str">
        <f t="shared" si="33"/>
        <v>HEART FAILURE &amp; SHOCK W/O CC/MCC</v>
      </c>
      <c r="C238" s="22">
        <f t="shared" si="34"/>
        <v>70</v>
      </c>
      <c r="D238" s="22">
        <f t="shared" si="35"/>
        <v>14483.39</v>
      </c>
      <c r="E238" s="22">
        <f t="shared" si="36"/>
        <v>7363.13</v>
      </c>
      <c r="F238" s="23">
        <f t="shared" si="37"/>
        <v>2.9</v>
      </c>
      <c r="G238" s="160" t="str">
        <f t="shared" si="38"/>
        <v>A</v>
      </c>
      <c r="H238" s="134"/>
      <c r="I238" s="184" t="str">
        <f t="shared" si="39"/>
        <v>A</v>
      </c>
      <c r="J238" s="24">
        <f t="shared" si="40"/>
        <v>0.78949999999999998</v>
      </c>
      <c r="K238" s="51">
        <f t="shared" si="41"/>
        <v>0.85309999999999997</v>
      </c>
      <c r="L238" s="156">
        <f t="shared" si="42"/>
        <v>6.359999999999999E-2</v>
      </c>
      <c r="M238" s="100">
        <f t="shared" si="43"/>
        <v>8.055731475617478E-2</v>
      </c>
    </row>
    <row r="239" spans="1:13" x14ac:dyDescent="0.25">
      <c r="A239" s="177" t="s">
        <v>99</v>
      </c>
      <c r="B239" s="8" t="str">
        <f t="shared" si="33"/>
        <v>ESOPHAGITIS, GASTROENT &amp; MISC DIGEST DISORDERS W MCC</v>
      </c>
      <c r="C239" s="22">
        <f t="shared" si="34"/>
        <v>153</v>
      </c>
      <c r="D239" s="22">
        <f t="shared" si="35"/>
        <v>22306.27</v>
      </c>
      <c r="E239" s="22">
        <f t="shared" si="36"/>
        <v>14384.47</v>
      </c>
      <c r="F239" s="23">
        <f t="shared" si="37"/>
        <v>4.82</v>
      </c>
      <c r="G239" s="160" t="str">
        <f t="shared" si="38"/>
        <v>A</v>
      </c>
      <c r="H239" s="134"/>
      <c r="I239" s="184" t="str">
        <f t="shared" si="39"/>
        <v>A</v>
      </c>
      <c r="J239" s="24">
        <f t="shared" si="40"/>
        <v>1.2508999999999999</v>
      </c>
      <c r="K239" s="51">
        <f t="shared" si="41"/>
        <v>1.3140000000000001</v>
      </c>
      <c r="L239" s="156">
        <f t="shared" si="42"/>
        <v>6.3100000000000156E-2</v>
      </c>
      <c r="M239" s="100">
        <f t="shared" si="43"/>
        <v>5.0443680550004123E-2</v>
      </c>
    </row>
    <row r="240" spans="1:13" x14ac:dyDescent="0.25">
      <c r="A240" s="177" t="s">
        <v>567</v>
      </c>
      <c r="B240" s="8" t="str">
        <f t="shared" si="33"/>
        <v>URINARY STONES W/O ESW LITHOTRIPSY W/O MCC</v>
      </c>
      <c r="C240" s="22">
        <f t="shared" si="34"/>
        <v>244</v>
      </c>
      <c r="D240" s="22">
        <f t="shared" si="35"/>
        <v>14463.12</v>
      </c>
      <c r="E240" s="22">
        <f t="shared" si="36"/>
        <v>7366.57</v>
      </c>
      <c r="F240" s="23">
        <f t="shared" si="37"/>
        <v>2.0099999999999998</v>
      </c>
      <c r="G240" s="160" t="str">
        <f t="shared" si="38"/>
        <v>A</v>
      </c>
      <c r="H240" s="134"/>
      <c r="I240" s="184" t="str">
        <f t="shared" si="39"/>
        <v>A</v>
      </c>
      <c r="J240" s="24">
        <f t="shared" si="40"/>
        <v>0.78879999999999995</v>
      </c>
      <c r="K240" s="51">
        <f t="shared" si="41"/>
        <v>0.8518</v>
      </c>
      <c r="L240" s="156">
        <f t="shared" si="42"/>
        <v>6.3000000000000056E-2</v>
      </c>
      <c r="M240" s="100">
        <f t="shared" si="43"/>
        <v>7.9868154158215091E-2</v>
      </c>
    </row>
    <row r="241" spans="1:13" x14ac:dyDescent="0.25">
      <c r="A241" s="177" t="s">
        <v>531</v>
      </c>
      <c r="B241" s="8" t="str">
        <f t="shared" si="33"/>
        <v>CARDIAC ARRHYTHMIA &amp; CONDUCTION DISORDERS W CC</v>
      </c>
      <c r="C241" s="22">
        <f t="shared" si="34"/>
        <v>411</v>
      </c>
      <c r="D241" s="22">
        <f t="shared" si="35"/>
        <v>14748</v>
      </c>
      <c r="E241" s="22">
        <f t="shared" si="36"/>
        <v>8351.91</v>
      </c>
      <c r="F241" s="23">
        <f t="shared" si="37"/>
        <v>2.9</v>
      </c>
      <c r="G241" s="160" t="str">
        <f t="shared" si="38"/>
        <v>A</v>
      </c>
      <c r="H241" s="134"/>
      <c r="I241" s="184" t="str">
        <f t="shared" si="39"/>
        <v>A</v>
      </c>
      <c r="J241" s="24">
        <f t="shared" si="40"/>
        <v>0.80640000000000001</v>
      </c>
      <c r="K241" s="51">
        <f t="shared" si="41"/>
        <v>0.86870000000000003</v>
      </c>
      <c r="L241" s="156">
        <f t="shared" si="42"/>
        <v>6.2300000000000022E-2</v>
      </c>
      <c r="M241" s="100">
        <f t="shared" si="43"/>
        <v>7.7256944444444475E-2</v>
      </c>
    </row>
    <row r="242" spans="1:13" x14ac:dyDescent="0.25">
      <c r="A242" s="178" t="s">
        <v>801</v>
      </c>
      <c r="B242" s="80" t="str">
        <f t="shared" si="33"/>
        <v>AORTIC AND HEART ASSIST PROCEDURES EXCEPT PULSATION BALLOON W MCC</v>
      </c>
      <c r="C242" s="77">
        <f t="shared" si="34"/>
        <v>14</v>
      </c>
      <c r="D242" s="77">
        <f t="shared" si="35"/>
        <v>105718.38</v>
      </c>
      <c r="E242" s="77">
        <f t="shared" si="36"/>
        <v>34493.15</v>
      </c>
      <c r="F242" s="78">
        <f t="shared" si="37"/>
        <v>7.79</v>
      </c>
      <c r="G242" s="161" t="str">
        <f t="shared" si="38"/>
        <v>A</v>
      </c>
      <c r="H242" s="134"/>
      <c r="I242" s="185" t="str">
        <f t="shared" si="39"/>
        <v>A</v>
      </c>
      <c r="J242" s="70">
        <f t="shared" si="40"/>
        <v>6.0913000000000004</v>
      </c>
      <c r="K242" s="72">
        <f t="shared" si="41"/>
        <v>6.1531000000000002</v>
      </c>
      <c r="L242" s="157">
        <f t="shared" si="42"/>
        <v>6.1799999999999855E-2</v>
      </c>
      <c r="M242" s="101">
        <f t="shared" si="43"/>
        <v>1.0145617520069584E-2</v>
      </c>
    </row>
    <row r="243" spans="1:13" x14ac:dyDescent="0.25">
      <c r="A243" s="177" t="s">
        <v>732</v>
      </c>
      <c r="B243" s="8" t="str">
        <f t="shared" si="33"/>
        <v>COMPLICATIONS OF TREATMENT W CC</v>
      </c>
      <c r="C243" s="22">
        <f t="shared" si="34"/>
        <v>95</v>
      </c>
      <c r="D243" s="22">
        <f t="shared" si="35"/>
        <v>16909.45</v>
      </c>
      <c r="E243" s="22">
        <f t="shared" si="36"/>
        <v>11041.45</v>
      </c>
      <c r="F243" s="23">
        <f t="shared" si="37"/>
        <v>3.77</v>
      </c>
      <c r="G243" s="160" t="str">
        <f t="shared" si="38"/>
        <v>A</v>
      </c>
      <c r="H243" s="134"/>
      <c r="I243" s="184" t="str">
        <f t="shared" si="39"/>
        <v>A</v>
      </c>
      <c r="J243" s="24">
        <f t="shared" si="40"/>
        <v>0.93430000000000002</v>
      </c>
      <c r="K243" s="51">
        <f t="shared" si="41"/>
        <v>0.99609999999999999</v>
      </c>
      <c r="L243" s="156">
        <f t="shared" si="42"/>
        <v>6.1799999999999966E-2</v>
      </c>
      <c r="M243" s="100">
        <f t="shared" si="43"/>
        <v>6.6145777587498622E-2</v>
      </c>
    </row>
    <row r="244" spans="1:13" x14ac:dyDescent="0.25">
      <c r="A244" s="177" t="s">
        <v>430</v>
      </c>
      <c r="B244" s="8" t="str">
        <f t="shared" si="33"/>
        <v>RESPIRATORY NEOPLASMS W MCC</v>
      </c>
      <c r="C244" s="22">
        <f t="shared" si="34"/>
        <v>67</v>
      </c>
      <c r="D244" s="22">
        <f t="shared" si="35"/>
        <v>34427.879999999997</v>
      </c>
      <c r="E244" s="22">
        <f t="shared" si="36"/>
        <v>22286.44</v>
      </c>
      <c r="F244" s="23">
        <f t="shared" si="37"/>
        <v>6.09</v>
      </c>
      <c r="G244" s="160" t="str">
        <f t="shared" si="38"/>
        <v>A</v>
      </c>
      <c r="H244" s="134"/>
      <c r="I244" s="184" t="str">
        <f t="shared" si="39"/>
        <v>A</v>
      </c>
      <c r="J244" s="24">
        <f t="shared" si="40"/>
        <v>1.9258999999999999</v>
      </c>
      <c r="K244" s="51">
        <f t="shared" si="41"/>
        <v>1.9869000000000001</v>
      </c>
      <c r="L244" s="156">
        <f t="shared" si="42"/>
        <v>6.1000000000000165E-2</v>
      </c>
      <c r="M244" s="100">
        <f t="shared" si="43"/>
        <v>3.1673503297159858E-2</v>
      </c>
    </row>
    <row r="245" spans="1:13" x14ac:dyDescent="0.25">
      <c r="A245" s="179" t="s">
        <v>212</v>
      </c>
      <c r="B245" s="8" t="str">
        <f t="shared" si="33"/>
        <v>SPINAL DISORDERS &amp; INJURIES W CC/MCC</v>
      </c>
      <c r="C245" s="22">
        <f t="shared" si="34"/>
        <v>6</v>
      </c>
      <c r="D245" s="22">
        <f t="shared" si="35"/>
        <v>39123.86</v>
      </c>
      <c r="E245" s="22">
        <f t="shared" si="36"/>
        <v>15799.75</v>
      </c>
      <c r="F245" s="23">
        <f t="shared" si="37"/>
        <v>5.8</v>
      </c>
      <c r="G245" s="160" t="str">
        <f t="shared" si="38"/>
        <v>M</v>
      </c>
      <c r="H245" s="134"/>
      <c r="I245" s="184" t="str">
        <f t="shared" si="39"/>
        <v>M</v>
      </c>
      <c r="J245" s="24">
        <f t="shared" si="40"/>
        <v>2.3767999999999998</v>
      </c>
      <c r="K245" s="51">
        <f t="shared" si="41"/>
        <v>2.4359999999999999</v>
      </c>
      <c r="L245" s="156">
        <f t="shared" si="42"/>
        <v>5.9200000000000141E-2</v>
      </c>
      <c r="M245" s="100">
        <f t="shared" si="43"/>
        <v>2.490743857287115E-2</v>
      </c>
    </row>
    <row r="246" spans="1:13" x14ac:dyDescent="0.25">
      <c r="A246" s="177" t="s">
        <v>510</v>
      </c>
      <c r="B246" s="8" t="str">
        <f t="shared" ref="B246:B309" si="44">VLOOKUP($A246, DRG_Tab, 2, FALSE)</f>
        <v>ACUTE &amp; SUBACUTE ENDOCARDITIS W CC</v>
      </c>
      <c r="C246" s="22">
        <f t="shared" ref="C246:C309" si="45">VLOOKUP($A246, DRG_Tab, 9, FALSE)</f>
        <v>17</v>
      </c>
      <c r="D246" s="22">
        <f t="shared" ref="D246:D309" si="46">VLOOKUP($A246, DRG_Tab, 10, FALSE)</f>
        <v>33170.400000000001</v>
      </c>
      <c r="E246" s="22">
        <f t="shared" ref="E246:E309" si="47">VLOOKUP($A246, DRG_Tab, 11, FALSE)</f>
        <v>22670.22</v>
      </c>
      <c r="F246" s="23">
        <f t="shared" ref="F246:F309" si="48">VLOOKUP($A246, DRG_Tab, 12, FALSE)</f>
        <v>8.5299999999999994</v>
      </c>
      <c r="G246" s="160" t="str">
        <f t="shared" ref="G246:G309" si="49">VLOOKUP($A246, DRG_Tab, 18, FALSE)</f>
        <v>A</v>
      </c>
      <c r="H246" s="134"/>
      <c r="I246" s="184" t="str">
        <f t="shared" ref="I246:I309" si="50">VLOOKUP($A246, DRG_Tab, 20, FALSE)</f>
        <v>A</v>
      </c>
      <c r="J246" s="24">
        <f t="shared" ref="J246:J309" si="51">VLOOKUP($A246, DRG_Tab, 21, FALSE)</f>
        <v>1.8949</v>
      </c>
      <c r="K246" s="51">
        <f t="shared" ref="K246:K309" si="52">VLOOKUP($A246, DRG_Tab, 22, FALSE)</f>
        <v>1.9538</v>
      </c>
      <c r="L246" s="156">
        <f t="shared" ref="L246:L309" si="53">IF(J246&lt;&gt;"", IF(K246&lt;&gt;"", K246-J246, ""), "")</f>
        <v>5.8899999999999952E-2</v>
      </c>
      <c r="M246" s="100">
        <f t="shared" ref="M246:M309" si="54">IF(L246="", "", L246/J246)</f>
        <v>3.108343448203069E-2</v>
      </c>
    </row>
    <row r="247" spans="1:13" x14ac:dyDescent="0.25">
      <c r="A247" s="178" t="s">
        <v>653</v>
      </c>
      <c r="B247" s="80" t="str">
        <f t="shared" si="44"/>
        <v>RED BLOOD CELL DISORDERS W/O MCC</v>
      </c>
      <c r="C247" s="77">
        <f t="shared" si="45"/>
        <v>263</v>
      </c>
      <c r="D247" s="77">
        <f t="shared" si="46"/>
        <v>16216.54</v>
      </c>
      <c r="E247" s="77">
        <f t="shared" si="47"/>
        <v>9461.76</v>
      </c>
      <c r="F247" s="78">
        <f t="shared" si="48"/>
        <v>2.91</v>
      </c>
      <c r="G247" s="161" t="str">
        <f t="shared" si="49"/>
        <v>A</v>
      </c>
      <c r="H247" s="134"/>
      <c r="I247" s="185" t="str">
        <f t="shared" si="50"/>
        <v>A</v>
      </c>
      <c r="J247" s="70">
        <f t="shared" si="51"/>
        <v>0.89639999999999997</v>
      </c>
      <c r="K247" s="72">
        <f t="shared" si="52"/>
        <v>0.95520000000000005</v>
      </c>
      <c r="L247" s="157">
        <f t="shared" si="53"/>
        <v>5.8800000000000074E-2</v>
      </c>
      <c r="M247" s="101">
        <f t="shared" si="54"/>
        <v>6.5595716198125917E-2</v>
      </c>
    </row>
    <row r="248" spans="1:13" x14ac:dyDescent="0.25">
      <c r="A248" s="177" t="s">
        <v>102</v>
      </c>
      <c r="B248" s="8" t="str">
        <f t="shared" si="44"/>
        <v>OTHER DIGESTIVE SYSTEM DIAGNOSES W CC</v>
      </c>
      <c r="C248" s="22">
        <f t="shared" si="45"/>
        <v>148</v>
      </c>
      <c r="D248" s="22">
        <f t="shared" si="46"/>
        <v>19934.599999999999</v>
      </c>
      <c r="E248" s="22">
        <f t="shared" si="47"/>
        <v>11727.95</v>
      </c>
      <c r="F248" s="23">
        <f t="shared" si="48"/>
        <v>4.26</v>
      </c>
      <c r="G248" s="160" t="str">
        <f t="shared" si="49"/>
        <v>A</v>
      </c>
      <c r="H248" s="134"/>
      <c r="I248" s="184" t="str">
        <f t="shared" si="50"/>
        <v>A</v>
      </c>
      <c r="J248" s="24">
        <f t="shared" si="51"/>
        <v>1.1158999999999999</v>
      </c>
      <c r="K248" s="51">
        <f t="shared" si="52"/>
        <v>1.1741999999999999</v>
      </c>
      <c r="L248" s="156">
        <f t="shared" si="53"/>
        <v>5.8300000000000018E-2</v>
      </c>
      <c r="M248" s="100">
        <f t="shared" si="54"/>
        <v>5.224482480509008E-2</v>
      </c>
    </row>
    <row r="249" spans="1:13" x14ac:dyDescent="0.25">
      <c r="A249" s="177" t="s">
        <v>675</v>
      </c>
      <c r="B249" s="8" t="str">
        <f t="shared" si="44"/>
        <v>LYMPHOMA &amp; NON-ACUTE LEUKEMIA W MCC</v>
      </c>
      <c r="C249" s="22">
        <f t="shared" si="45"/>
        <v>22</v>
      </c>
      <c r="D249" s="22">
        <f t="shared" si="46"/>
        <v>47603.1</v>
      </c>
      <c r="E249" s="22">
        <f t="shared" si="47"/>
        <v>36278.07</v>
      </c>
      <c r="F249" s="23">
        <f t="shared" si="48"/>
        <v>8</v>
      </c>
      <c r="G249" s="160" t="str">
        <f t="shared" si="49"/>
        <v>A</v>
      </c>
      <c r="H249" s="134"/>
      <c r="I249" s="184" t="str">
        <f t="shared" si="50"/>
        <v>A</v>
      </c>
      <c r="J249" s="24">
        <f t="shared" si="51"/>
        <v>2.7456999999999998</v>
      </c>
      <c r="K249" s="51">
        <f t="shared" si="52"/>
        <v>2.8039999999999998</v>
      </c>
      <c r="L249" s="156">
        <f t="shared" si="53"/>
        <v>5.8300000000000018E-2</v>
      </c>
      <c r="M249" s="100">
        <f t="shared" si="54"/>
        <v>2.1233201005208154E-2</v>
      </c>
    </row>
    <row r="250" spans="1:13" x14ac:dyDescent="0.25">
      <c r="A250" s="177" t="s">
        <v>525</v>
      </c>
      <c r="B250" s="8" t="str">
        <f t="shared" si="44"/>
        <v>ATHEROSCLEROSIS W/O MCC</v>
      </c>
      <c r="C250" s="22">
        <f t="shared" si="45"/>
        <v>100</v>
      </c>
      <c r="D250" s="22">
        <f t="shared" si="46"/>
        <v>16315.1</v>
      </c>
      <c r="E250" s="22">
        <f t="shared" si="47"/>
        <v>11027</v>
      </c>
      <c r="F250" s="23">
        <f t="shared" si="48"/>
        <v>2.5</v>
      </c>
      <c r="G250" s="160" t="str">
        <f t="shared" si="49"/>
        <v>A</v>
      </c>
      <c r="H250" s="134"/>
      <c r="I250" s="184" t="str">
        <f t="shared" si="50"/>
        <v>A</v>
      </c>
      <c r="J250" s="24">
        <f t="shared" si="51"/>
        <v>0.90400000000000003</v>
      </c>
      <c r="K250" s="51">
        <f t="shared" si="52"/>
        <v>0.96099999999999997</v>
      </c>
      <c r="L250" s="156">
        <f t="shared" si="53"/>
        <v>5.699999999999994E-2</v>
      </c>
      <c r="M250" s="100">
        <f t="shared" si="54"/>
        <v>6.3053097345132675E-2</v>
      </c>
    </row>
    <row r="251" spans="1:13" x14ac:dyDescent="0.25">
      <c r="A251" s="177" t="s">
        <v>440</v>
      </c>
      <c r="B251" s="8" t="str">
        <f t="shared" si="44"/>
        <v>CHRONIC OBSTRUCTIVE PULMONARY DISEASE W MCC</v>
      </c>
      <c r="C251" s="22">
        <f t="shared" si="45"/>
        <v>853</v>
      </c>
      <c r="D251" s="22">
        <f t="shared" si="46"/>
        <v>21679.67</v>
      </c>
      <c r="E251" s="22">
        <f t="shared" si="47"/>
        <v>11684.32</v>
      </c>
      <c r="F251" s="23">
        <f t="shared" si="48"/>
        <v>4.2</v>
      </c>
      <c r="G251" s="160" t="str">
        <f t="shared" si="49"/>
        <v>A</v>
      </c>
      <c r="H251" s="134"/>
      <c r="I251" s="184" t="str">
        <f t="shared" si="50"/>
        <v>A</v>
      </c>
      <c r="J251" s="24">
        <f t="shared" si="51"/>
        <v>1.2217</v>
      </c>
      <c r="K251" s="51">
        <f t="shared" si="52"/>
        <v>1.2768999999999999</v>
      </c>
      <c r="L251" s="156">
        <f t="shared" si="53"/>
        <v>5.5199999999999916E-2</v>
      </c>
      <c r="M251" s="100">
        <f t="shared" si="54"/>
        <v>4.5182941802406416E-2</v>
      </c>
    </row>
    <row r="252" spans="1:13" x14ac:dyDescent="0.25">
      <c r="A252" s="178" t="s">
        <v>367</v>
      </c>
      <c r="B252" s="80" t="str">
        <f t="shared" si="44"/>
        <v>OTHER DISORDERS OF NERVOUS SYSTEM W CC</v>
      </c>
      <c r="C252" s="77">
        <f t="shared" si="45"/>
        <v>58</v>
      </c>
      <c r="D252" s="77">
        <f t="shared" si="46"/>
        <v>16310.89</v>
      </c>
      <c r="E252" s="77">
        <f t="shared" si="47"/>
        <v>9419.68</v>
      </c>
      <c r="F252" s="78">
        <f t="shared" si="48"/>
        <v>2.69</v>
      </c>
      <c r="G252" s="161" t="str">
        <f t="shared" si="49"/>
        <v>A</v>
      </c>
      <c r="H252" s="134"/>
      <c r="I252" s="185" t="str">
        <f t="shared" si="50"/>
        <v>A</v>
      </c>
      <c r="J252" s="70">
        <f t="shared" si="51"/>
        <v>0.90580000000000005</v>
      </c>
      <c r="K252" s="72">
        <f t="shared" si="52"/>
        <v>0.96079999999999999</v>
      </c>
      <c r="L252" s="157">
        <f t="shared" si="53"/>
        <v>5.4999999999999938E-2</v>
      </c>
      <c r="M252" s="101">
        <f t="shared" si="54"/>
        <v>6.07198056966217E-2</v>
      </c>
    </row>
    <row r="253" spans="1:13" x14ac:dyDescent="0.25">
      <c r="A253" s="172" t="s">
        <v>771</v>
      </c>
      <c r="B253" s="52" t="str">
        <f t="shared" si="44"/>
        <v>EXTENSIVE O.R. PROCEDURE UNRELATED TO PRINCIPAL DIAGNOSIS W/O CC/MCC</v>
      </c>
      <c r="C253" s="49">
        <f t="shared" si="45"/>
        <v>60</v>
      </c>
      <c r="D253" s="49">
        <f t="shared" si="46"/>
        <v>28182.84</v>
      </c>
      <c r="E253" s="49">
        <f t="shared" si="47"/>
        <v>18292.57</v>
      </c>
      <c r="F253" s="50">
        <f t="shared" si="48"/>
        <v>2.92</v>
      </c>
      <c r="G253" s="176" t="str">
        <f t="shared" si="49"/>
        <v>A</v>
      </c>
      <c r="H253" s="134"/>
      <c r="I253" s="186" t="str">
        <f t="shared" si="50"/>
        <v>A</v>
      </c>
      <c r="J253" s="51">
        <f t="shared" si="51"/>
        <v>1.6053999999999999</v>
      </c>
      <c r="K253" s="51">
        <f t="shared" si="52"/>
        <v>1.6600999999999999</v>
      </c>
      <c r="L253" s="156">
        <f t="shared" si="53"/>
        <v>5.4699999999999971E-2</v>
      </c>
      <c r="M253" s="135">
        <f t="shared" si="54"/>
        <v>3.4072505294630608E-2</v>
      </c>
    </row>
    <row r="254" spans="1:13" x14ac:dyDescent="0.25">
      <c r="A254" s="177" t="s">
        <v>515</v>
      </c>
      <c r="B254" s="8" t="str">
        <f t="shared" si="44"/>
        <v>DEEP VEIN THROMBOPHLEBITIS W CC/MCC</v>
      </c>
      <c r="C254" s="22">
        <f t="shared" si="45"/>
        <v>4</v>
      </c>
      <c r="D254" s="22">
        <f t="shared" si="46"/>
        <v>16515.919999999998</v>
      </c>
      <c r="E254" s="22">
        <f t="shared" si="47"/>
        <v>9997.7199999999993</v>
      </c>
      <c r="F254" s="23">
        <f t="shared" si="48"/>
        <v>4.4000000000000004</v>
      </c>
      <c r="G254" s="160" t="str">
        <f t="shared" si="49"/>
        <v>M</v>
      </c>
      <c r="H254" s="134"/>
      <c r="I254" s="184" t="str">
        <f t="shared" si="50"/>
        <v>M</v>
      </c>
      <c r="J254" s="24">
        <f t="shared" si="51"/>
        <v>1.6088</v>
      </c>
      <c r="K254" s="51">
        <f t="shared" si="52"/>
        <v>1.6629</v>
      </c>
      <c r="L254" s="156">
        <f t="shared" si="53"/>
        <v>5.4100000000000037E-2</v>
      </c>
      <c r="M254" s="100">
        <f t="shared" si="54"/>
        <v>3.3627548483341645E-2</v>
      </c>
    </row>
    <row r="255" spans="1:13" x14ac:dyDescent="0.25">
      <c r="A255" s="177" t="s">
        <v>534</v>
      </c>
      <c r="B255" s="8" t="str">
        <f t="shared" si="44"/>
        <v>SYNCOPE &amp; COLLAPSE</v>
      </c>
      <c r="C255" s="22">
        <f t="shared" si="45"/>
        <v>185</v>
      </c>
      <c r="D255" s="22">
        <f t="shared" si="46"/>
        <v>17165.63</v>
      </c>
      <c r="E255" s="22">
        <f t="shared" si="47"/>
        <v>7565.18</v>
      </c>
      <c r="F255" s="23">
        <f t="shared" si="48"/>
        <v>2.69</v>
      </c>
      <c r="G255" s="160" t="str">
        <f t="shared" si="49"/>
        <v>A</v>
      </c>
      <c r="H255" s="134"/>
      <c r="I255" s="184" t="str">
        <f t="shared" si="50"/>
        <v>A</v>
      </c>
      <c r="J255" s="24">
        <f t="shared" si="51"/>
        <v>0.9577</v>
      </c>
      <c r="K255" s="51">
        <f t="shared" si="52"/>
        <v>1.0111000000000001</v>
      </c>
      <c r="L255" s="156">
        <f t="shared" si="53"/>
        <v>5.3400000000000114E-2</v>
      </c>
      <c r="M255" s="100">
        <f t="shared" si="54"/>
        <v>5.5758588284431566E-2</v>
      </c>
    </row>
    <row r="256" spans="1:13" x14ac:dyDescent="0.25">
      <c r="A256" s="177" t="s">
        <v>378</v>
      </c>
      <c r="B256" s="8" t="str">
        <f t="shared" si="44"/>
        <v>HEADACHES W/O MCC</v>
      </c>
      <c r="C256" s="22">
        <f t="shared" si="45"/>
        <v>188</v>
      </c>
      <c r="D256" s="22">
        <f t="shared" si="46"/>
        <v>12761.16</v>
      </c>
      <c r="E256" s="22">
        <f t="shared" si="47"/>
        <v>7503.82</v>
      </c>
      <c r="F256" s="23">
        <f t="shared" si="48"/>
        <v>2.0699999999999998</v>
      </c>
      <c r="G256" s="160" t="str">
        <f t="shared" si="49"/>
        <v>AO</v>
      </c>
      <c r="H256" s="134"/>
      <c r="I256" s="184" t="str">
        <f t="shared" si="50"/>
        <v>A</v>
      </c>
      <c r="J256" s="24">
        <f t="shared" si="51"/>
        <v>0.67589999999999995</v>
      </c>
      <c r="K256" s="51">
        <f t="shared" si="52"/>
        <v>0.72770000000000001</v>
      </c>
      <c r="L256" s="156">
        <f t="shared" si="53"/>
        <v>5.1800000000000068E-2</v>
      </c>
      <c r="M256" s="100">
        <f t="shared" si="54"/>
        <v>7.6638555999408303E-2</v>
      </c>
    </row>
    <row r="257" spans="1:13" x14ac:dyDescent="0.25">
      <c r="A257" s="178" t="s">
        <v>1558</v>
      </c>
      <c r="B257" s="80" t="str">
        <f t="shared" si="44"/>
        <v>SKIN DEBRIDEMENT W MCC</v>
      </c>
      <c r="C257" s="77">
        <f t="shared" si="45"/>
        <v>32</v>
      </c>
      <c r="D257" s="77">
        <f t="shared" si="46"/>
        <v>38570.42</v>
      </c>
      <c r="E257" s="77">
        <f t="shared" si="47"/>
        <v>20773.240000000002</v>
      </c>
      <c r="F257" s="78">
        <f t="shared" si="48"/>
        <v>8.3800000000000008</v>
      </c>
      <c r="G257" s="161" t="str">
        <f t="shared" si="49"/>
        <v>A</v>
      </c>
      <c r="H257" s="134"/>
      <c r="I257" s="185" t="str">
        <f t="shared" si="50"/>
        <v>A</v>
      </c>
      <c r="J257" s="70">
        <f t="shared" si="51"/>
        <v>2.1760999999999999</v>
      </c>
      <c r="K257" s="72">
        <f t="shared" si="52"/>
        <v>2.2252999999999998</v>
      </c>
      <c r="L257" s="157">
        <f t="shared" si="53"/>
        <v>4.919999999999991E-2</v>
      </c>
      <c r="M257" s="101">
        <f t="shared" si="54"/>
        <v>2.2609255089380043E-2</v>
      </c>
    </row>
    <row r="258" spans="1:13" x14ac:dyDescent="0.25">
      <c r="A258" s="177" t="s">
        <v>750</v>
      </c>
      <c r="B258" s="8" t="str">
        <f t="shared" si="44"/>
        <v>SIGNS &amp; SYMPTOMS W MCC</v>
      </c>
      <c r="C258" s="22">
        <f t="shared" si="45"/>
        <v>51</v>
      </c>
      <c r="D258" s="22">
        <f t="shared" si="46"/>
        <v>27300.880000000001</v>
      </c>
      <c r="E258" s="22">
        <f t="shared" si="47"/>
        <v>16453.89</v>
      </c>
      <c r="F258" s="23">
        <f t="shared" si="48"/>
        <v>5.45</v>
      </c>
      <c r="G258" s="160" t="str">
        <f t="shared" si="49"/>
        <v>A</v>
      </c>
      <c r="H258" s="134"/>
      <c r="I258" s="184" t="str">
        <f t="shared" si="50"/>
        <v>A</v>
      </c>
      <c r="J258" s="24">
        <f t="shared" si="51"/>
        <v>1.5592999999999999</v>
      </c>
      <c r="K258" s="51">
        <f t="shared" si="52"/>
        <v>1.6081000000000001</v>
      </c>
      <c r="L258" s="156">
        <f t="shared" si="53"/>
        <v>4.8800000000000177E-2</v>
      </c>
      <c r="M258" s="100">
        <f t="shared" si="54"/>
        <v>3.1296094401334046E-2</v>
      </c>
    </row>
    <row r="259" spans="1:13" x14ac:dyDescent="0.25">
      <c r="A259" s="177" t="s">
        <v>326</v>
      </c>
      <c r="B259" s="8" t="str">
        <f t="shared" si="44"/>
        <v>MAJOR MALE PELVIC PROCEDURES W/O CC/MCC</v>
      </c>
      <c r="C259" s="22">
        <f t="shared" si="45"/>
        <v>40</v>
      </c>
      <c r="D259" s="22">
        <f t="shared" si="46"/>
        <v>35022.46</v>
      </c>
      <c r="E259" s="22">
        <f t="shared" si="47"/>
        <v>7871.89</v>
      </c>
      <c r="F259" s="23">
        <f t="shared" si="48"/>
        <v>1.75</v>
      </c>
      <c r="G259" s="160" t="str">
        <f t="shared" si="49"/>
        <v>A</v>
      </c>
      <c r="H259" s="134"/>
      <c r="I259" s="184" t="str">
        <f t="shared" si="50"/>
        <v>A</v>
      </c>
      <c r="J259" s="24">
        <f t="shared" si="51"/>
        <v>2.0150000000000001</v>
      </c>
      <c r="K259" s="51">
        <f t="shared" si="52"/>
        <v>2.0628000000000002</v>
      </c>
      <c r="L259" s="156">
        <f t="shared" si="53"/>
        <v>4.7800000000000065E-2</v>
      </c>
      <c r="M259" s="100">
        <f t="shared" si="54"/>
        <v>2.372208436724569E-2</v>
      </c>
    </row>
    <row r="260" spans="1:13" x14ac:dyDescent="0.25">
      <c r="A260" s="177" t="s">
        <v>672</v>
      </c>
      <c r="B260" s="8" t="str">
        <f t="shared" si="44"/>
        <v>CHEMO W ACUTE LEUKEMIA AS SDX OR W HIGH DOSE CHEMO AGENT W MCC</v>
      </c>
      <c r="C260" s="22">
        <f t="shared" si="45"/>
        <v>11</v>
      </c>
      <c r="D260" s="22">
        <f t="shared" si="46"/>
        <v>40971.440000000002</v>
      </c>
      <c r="E260" s="22">
        <f t="shared" si="47"/>
        <v>27160.52</v>
      </c>
      <c r="F260" s="23">
        <f t="shared" si="48"/>
        <v>9.09</v>
      </c>
      <c r="G260" s="160" t="str">
        <f t="shared" si="49"/>
        <v>A</v>
      </c>
      <c r="H260" s="134"/>
      <c r="I260" s="184" t="str">
        <f t="shared" si="50"/>
        <v>A</v>
      </c>
      <c r="J260" s="24">
        <f t="shared" si="51"/>
        <v>2.3658999999999999</v>
      </c>
      <c r="K260" s="51">
        <f t="shared" si="52"/>
        <v>2.4133</v>
      </c>
      <c r="L260" s="156">
        <f t="shared" si="53"/>
        <v>4.7400000000000109E-2</v>
      </c>
      <c r="M260" s="100">
        <f t="shared" si="54"/>
        <v>2.0034659114924601E-2</v>
      </c>
    </row>
    <row r="261" spans="1:13" x14ac:dyDescent="0.25">
      <c r="A261" s="177" t="s">
        <v>488</v>
      </c>
      <c r="B261" s="8" t="str">
        <f t="shared" si="44"/>
        <v>PERCUTANEOUS CARDIOVASCULAR PROCEDURES W DRUG-ELUTING STENT W MCC OR 4+ ARTERIES OR STENTS</v>
      </c>
      <c r="C261" s="22">
        <f t="shared" si="45"/>
        <v>187</v>
      </c>
      <c r="D261" s="22">
        <f t="shared" si="46"/>
        <v>67201.69</v>
      </c>
      <c r="E261" s="22">
        <f t="shared" si="47"/>
        <v>27913.46</v>
      </c>
      <c r="F261" s="23">
        <f t="shared" si="48"/>
        <v>4.55</v>
      </c>
      <c r="G261" s="160" t="str">
        <f t="shared" si="49"/>
        <v>A</v>
      </c>
      <c r="H261" s="134"/>
      <c r="I261" s="184" t="str">
        <f t="shared" si="50"/>
        <v>A</v>
      </c>
      <c r="J261" s="24">
        <f t="shared" si="51"/>
        <v>3.9115000000000002</v>
      </c>
      <c r="K261" s="51">
        <f t="shared" si="52"/>
        <v>3.9582999999999999</v>
      </c>
      <c r="L261" s="156">
        <f t="shared" si="53"/>
        <v>4.6799999999999731E-2</v>
      </c>
      <c r="M261" s="100">
        <f t="shared" si="54"/>
        <v>1.1964719417103344E-2</v>
      </c>
    </row>
    <row r="262" spans="1:13" x14ac:dyDescent="0.25">
      <c r="A262" s="178" t="s">
        <v>119</v>
      </c>
      <c r="B262" s="80" t="str">
        <f t="shared" si="44"/>
        <v>LAPAROSCOPIC CHOLECYSTECTOMY W/O C.D.E. W CC</v>
      </c>
      <c r="C262" s="77">
        <f t="shared" si="45"/>
        <v>229</v>
      </c>
      <c r="D262" s="77">
        <f t="shared" si="46"/>
        <v>31654.14</v>
      </c>
      <c r="E262" s="77">
        <f t="shared" si="47"/>
        <v>11045.92</v>
      </c>
      <c r="F262" s="78">
        <f t="shared" si="48"/>
        <v>3.83</v>
      </c>
      <c r="G262" s="161" t="str">
        <f t="shared" si="49"/>
        <v>A</v>
      </c>
      <c r="H262" s="134"/>
      <c r="I262" s="185" t="str">
        <f t="shared" si="50"/>
        <v>A</v>
      </c>
      <c r="J262" s="70">
        <f t="shared" si="51"/>
        <v>1.8182</v>
      </c>
      <c r="K262" s="72">
        <f t="shared" si="52"/>
        <v>1.8645</v>
      </c>
      <c r="L262" s="157">
        <f t="shared" si="53"/>
        <v>4.6300000000000008E-2</v>
      </c>
      <c r="M262" s="101">
        <f t="shared" si="54"/>
        <v>2.5464745352546479E-2</v>
      </c>
    </row>
    <row r="263" spans="1:13" x14ac:dyDescent="0.25">
      <c r="A263" s="177" t="s">
        <v>602</v>
      </c>
      <c r="B263" s="8" t="str">
        <f t="shared" si="44"/>
        <v>G.I. HEMORRHAGE W CC</v>
      </c>
      <c r="C263" s="22">
        <f t="shared" si="45"/>
        <v>446</v>
      </c>
      <c r="D263" s="22">
        <f t="shared" si="46"/>
        <v>20104.919999999998</v>
      </c>
      <c r="E263" s="22">
        <f t="shared" si="47"/>
        <v>9741.94</v>
      </c>
      <c r="F263" s="23">
        <f t="shared" si="48"/>
        <v>3.34</v>
      </c>
      <c r="G263" s="160" t="str">
        <f t="shared" si="49"/>
        <v>A</v>
      </c>
      <c r="H263" s="134"/>
      <c r="I263" s="184" t="str">
        <f t="shared" si="50"/>
        <v>A</v>
      </c>
      <c r="J263" s="24">
        <f t="shared" si="51"/>
        <v>1.1392</v>
      </c>
      <c r="K263" s="51">
        <f t="shared" si="52"/>
        <v>1.1841999999999999</v>
      </c>
      <c r="L263" s="156">
        <f t="shared" si="53"/>
        <v>4.4999999999999929E-2</v>
      </c>
      <c r="M263" s="100">
        <f t="shared" si="54"/>
        <v>3.9501404494381963E-2</v>
      </c>
    </row>
    <row r="264" spans="1:13" x14ac:dyDescent="0.25">
      <c r="A264" s="177" t="s">
        <v>556</v>
      </c>
      <c r="B264" s="8" t="str">
        <f t="shared" si="44"/>
        <v>RENAL FAILURE W CC</v>
      </c>
      <c r="C264" s="22">
        <f t="shared" si="45"/>
        <v>632</v>
      </c>
      <c r="D264" s="22">
        <f t="shared" si="46"/>
        <v>17265.41</v>
      </c>
      <c r="E264" s="22">
        <f t="shared" si="47"/>
        <v>11240.54</v>
      </c>
      <c r="F264" s="23">
        <f t="shared" si="48"/>
        <v>3.73</v>
      </c>
      <c r="G264" s="160" t="str">
        <f t="shared" si="49"/>
        <v>A</v>
      </c>
      <c r="H264" s="134"/>
      <c r="I264" s="184" t="str">
        <f t="shared" si="50"/>
        <v>A</v>
      </c>
      <c r="J264" s="24">
        <f t="shared" si="51"/>
        <v>0.97230000000000005</v>
      </c>
      <c r="K264" s="51">
        <f t="shared" si="52"/>
        <v>1.0169999999999999</v>
      </c>
      <c r="L264" s="156">
        <f t="shared" si="53"/>
        <v>4.4699999999999851E-2</v>
      </c>
      <c r="M264" s="100">
        <f t="shared" si="54"/>
        <v>4.5973464979944305E-2</v>
      </c>
    </row>
    <row r="265" spans="1:13" x14ac:dyDescent="0.25">
      <c r="A265" s="177" t="s">
        <v>94</v>
      </c>
      <c r="B265" s="8" t="str">
        <f t="shared" si="44"/>
        <v>INFLAMMATORY BOWEL DISEASE W/O CC/MCC</v>
      </c>
      <c r="C265" s="22">
        <f t="shared" si="45"/>
        <v>76</v>
      </c>
      <c r="D265" s="22">
        <f t="shared" si="46"/>
        <v>12713.25</v>
      </c>
      <c r="E265" s="22">
        <f t="shared" si="47"/>
        <v>5947.74</v>
      </c>
      <c r="F265" s="23">
        <f t="shared" si="48"/>
        <v>3.49</v>
      </c>
      <c r="G265" s="160" t="str">
        <f t="shared" si="49"/>
        <v>A</v>
      </c>
      <c r="H265" s="134"/>
      <c r="I265" s="184" t="str">
        <f t="shared" si="50"/>
        <v>A</v>
      </c>
      <c r="J265" s="24">
        <f t="shared" si="51"/>
        <v>0.70440000000000003</v>
      </c>
      <c r="K265" s="51">
        <f t="shared" si="52"/>
        <v>0.74890000000000001</v>
      </c>
      <c r="L265" s="156">
        <f t="shared" si="53"/>
        <v>4.4499999999999984E-2</v>
      </c>
      <c r="M265" s="100">
        <f t="shared" si="54"/>
        <v>6.3174332765474142E-2</v>
      </c>
    </row>
    <row r="266" spans="1:13" x14ac:dyDescent="0.25">
      <c r="A266" s="177" t="s">
        <v>416</v>
      </c>
      <c r="B266" s="8" t="str">
        <f t="shared" si="44"/>
        <v>DENTAL &amp; ORAL DISEASES W MCC</v>
      </c>
      <c r="C266" s="22">
        <f t="shared" si="45"/>
        <v>20</v>
      </c>
      <c r="D266" s="22">
        <f t="shared" si="46"/>
        <v>22825.25</v>
      </c>
      <c r="E266" s="22">
        <f t="shared" si="47"/>
        <v>8644.2199999999993</v>
      </c>
      <c r="F266" s="23">
        <f t="shared" si="48"/>
        <v>3.6</v>
      </c>
      <c r="G266" s="160" t="str">
        <f t="shared" si="49"/>
        <v>A</v>
      </c>
      <c r="H266" s="134"/>
      <c r="I266" s="184" t="str">
        <f t="shared" si="50"/>
        <v>A</v>
      </c>
      <c r="J266" s="24">
        <f t="shared" si="51"/>
        <v>1.3003</v>
      </c>
      <c r="K266" s="51">
        <f t="shared" si="52"/>
        <v>1.3445</v>
      </c>
      <c r="L266" s="156">
        <f t="shared" si="53"/>
        <v>4.4200000000000017E-2</v>
      </c>
      <c r="M266" s="100">
        <f t="shared" si="54"/>
        <v>3.3992155656387003E-2</v>
      </c>
    </row>
    <row r="267" spans="1:13" x14ac:dyDescent="0.25">
      <c r="A267" s="178" t="s">
        <v>682</v>
      </c>
      <c r="B267" s="80" t="str">
        <f t="shared" si="44"/>
        <v>CHEMOTHERAPY W/O ACUTE LEUKEMIA AS SECONDARY DIAGNOSIS W CC</v>
      </c>
      <c r="C267" s="77">
        <f t="shared" si="45"/>
        <v>269</v>
      </c>
      <c r="D267" s="77">
        <f t="shared" si="46"/>
        <v>14980.8</v>
      </c>
      <c r="E267" s="77">
        <f t="shared" si="47"/>
        <v>8806.93</v>
      </c>
      <c r="F267" s="78">
        <f t="shared" si="48"/>
        <v>3.32</v>
      </c>
      <c r="G267" s="161" t="str">
        <f t="shared" si="49"/>
        <v>A</v>
      </c>
      <c r="H267" s="134"/>
      <c r="I267" s="185" t="str">
        <f t="shared" si="50"/>
        <v>A</v>
      </c>
      <c r="J267" s="70">
        <f t="shared" si="51"/>
        <v>0.84240000000000004</v>
      </c>
      <c r="K267" s="72">
        <f t="shared" si="52"/>
        <v>0.88260000000000005</v>
      </c>
      <c r="L267" s="157">
        <f t="shared" si="53"/>
        <v>4.0200000000000014E-2</v>
      </c>
      <c r="M267" s="101">
        <f t="shared" si="54"/>
        <v>4.7720797720797736E-2</v>
      </c>
    </row>
    <row r="268" spans="1:13" x14ac:dyDescent="0.25">
      <c r="A268" s="177" t="s">
        <v>426</v>
      </c>
      <c r="B268" s="8" t="str">
        <f t="shared" si="44"/>
        <v>PULMONARY EMBOLISM W/O MCC</v>
      </c>
      <c r="C268" s="22">
        <f t="shared" si="45"/>
        <v>284</v>
      </c>
      <c r="D268" s="22">
        <f t="shared" si="46"/>
        <v>18991.79</v>
      </c>
      <c r="E268" s="22">
        <f t="shared" si="47"/>
        <v>11510.87</v>
      </c>
      <c r="F268" s="23">
        <f t="shared" si="48"/>
        <v>3.29</v>
      </c>
      <c r="G268" s="160" t="str">
        <f t="shared" si="49"/>
        <v>A</v>
      </c>
      <c r="H268" s="134"/>
      <c r="I268" s="184" t="str">
        <f t="shared" si="50"/>
        <v>A</v>
      </c>
      <c r="J268" s="24">
        <f t="shared" si="51"/>
        <v>1.0792999999999999</v>
      </c>
      <c r="K268" s="51">
        <f t="shared" si="52"/>
        <v>1.1187</v>
      </c>
      <c r="L268" s="156">
        <f t="shared" si="53"/>
        <v>3.9400000000000102E-2</v>
      </c>
      <c r="M268" s="100">
        <f t="shared" si="54"/>
        <v>3.6505142221810533E-2</v>
      </c>
    </row>
    <row r="269" spans="1:13" x14ac:dyDescent="0.25">
      <c r="A269" s="177" t="s">
        <v>701</v>
      </c>
      <c r="B269" s="8" t="str">
        <f t="shared" si="44"/>
        <v>SEPTICEMIA OR SEVERE SEPSIS W/O MV &gt;96 HOURS W/O MCC</v>
      </c>
      <c r="C269" s="22">
        <f t="shared" si="45"/>
        <v>1338</v>
      </c>
      <c r="D269" s="22">
        <f t="shared" si="46"/>
        <v>18792.04</v>
      </c>
      <c r="E269" s="22">
        <f t="shared" si="47"/>
        <v>11166.28</v>
      </c>
      <c r="F269" s="23">
        <f t="shared" si="48"/>
        <v>4.01</v>
      </c>
      <c r="G269" s="160" t="str">
        <f t="shared" si="49"/>
        <v>A</v>
      </c>
      <c r="H269" s="134"/>
      <c r="I269" s="184" t="str">
        <f t="shared" si="50"/>
        <v>A</v>
      </c>
      <c r="J269" s="24">
        <f t="shared" si="51"/>
        <v>1.0680000000000001</v>
      </c>
      <c r="K269" s="51">
        <f t="shared" si="52"/>
        <v>1.107</v>
      </c>
      <c r="L269" s="156">
        <f t="shared" si="53"/>
        <v>3.8999999999999924E-2</v>
      </c>
      <c r="M269" s="100">
        <f t="shared" si="54"/>
        <v>3.6516853932584199E-2</v>
      </c>
    </row>
    <row r="270" spans="1:13" x14ac:dyDescent="0.25">
      <c r="A270" s="177" t="s">
        <v>132</v>
      </c>
      <c r="B270" s="8" t="str">
        <f t="shared" si="44"/>
        <v>CIRRHOSIS &amp; ALCOHOLIC HEPATITIS W CC</v>
      </c>
      <c r="C270" s="22">
        <f t="shared" si="45"/>
        <v>214</v>
      </c>
      <c r="D270" s="22">
        <f t="shared" si="46"/>
        <v>20498.13</v>
      </c>
      <c r="E270" s="22">
        <f t="shared" si="47"/>
        <v>12073</v>
      </c>
      <c r="F270" s="23">
        <f t="shared" si="48"/>
        <v>4.3600000000000003</v>
      </c>
      <c r="G270" s="160" t="str">
        <f t="shared" si="49"/>
        <v>A</v>
      </c>
      <c r="H270" s="134"/>
      <c r="I270" s="184" t="str">
        <f t="shared" si="50"/>
        <v>A</v>
      </c>
      <c r="J270" s="24">
        <f t="shared" si="51"/>
        <v>1.1686000000000001</v>
      </c>
      <c r="K270" s="51">
        <f t="shared" si="52"/>
        <v>1.2073</v>
      </c>
      <c r="L270" s="156">
        <f t="shared" si="53"/>
        <v>3.8699999999999957E-2</v>
      </c>
      <c r="M270" s="100">
        <f t="shared" si="54"/>
        <v>3.3116549717610778E-2</v>
      </c>
    </row>
    <row r="271" spans="1:13" x14ac:dyDescent="0.25">
      <c r="A271" s="177" t="s">
        <v>394</v>
      </c>
      <c r="B271" s="8" t="str">
        <f t="shared" si="44"/>
        <v>CRANIAL/FACIAL PROCEDURES W CC/MCC</v>
      </c>
      <c r="C271" s="22">
        <f t="shared" si="45"/>
        <v>37</v>
      </c>
      <c r="D271" s="22">
        <f t="shared" si="46"/>
        <v>62041.56</v>
      </c>
      <c r="E271" s="22">
        <f t="shared" si="47"/>
        <v>27676.44</v>
      </c>
      <c r="F271" s="23">
        <f t="shared" si="48"/>
        <v>4.24</v>
      </c>
      <c r="G271" s="160" t="str">
        <f t="shared" si="49"/>
        <v>A</v>
      </c>
      <c r="H271" s="134"/>
      <c r="I271" s="184" t="str">
        <f t="shared" si="50"/>
        <v>A</v>
      </c>
      <c r="J271" s="24">
        <f t="shared" si="51"/>
        <v>3.6097999999999999</v>
      </c>
      <c r="K271" s="51">
        <f t="shared" si="52"/>
        <v>3.6480000000000001</v>
      </c>
      <c r="L271" s="156">
        <f t="shared" si="53"/>
        <v>3.8200000000000234E-2</v>
      </c>
      <c r="M271" s="100">
        <f t="shared" si="54"/>
        <v>1.05823037287385E-2</v>
      </c>
    </row>
    <row r="272" spans="1:13" x14ac:dyDescent="0.25">
      <c r="A272" s="178" t="s">
        <v>442</v>
      </c>
      <c r="B272" s="80" t="str">
        <f t="shared" si="44"/>
        <v>CHRONIC OBSTRUCTIVE PULMONARY DISEASE W/O CC/MCC</v>
      </c>
      <c r="C272" s="77">
        <f t="shared" si="45"/>
        <v>297</v>
      </c>
      <c r="D272" s="77">
        <f t="shared" si="46"/>
        <v>13306.09</v>
      </c>
      <c r="E272" s="77">
        <f t="shared" si="47"/>
        <v>6068.91</v>
      </c>
      <c r="F272" s="78">
        <f t="shared" si="48"/>
        <v>2.75</v>
      </c>
      <c r="G272" s="161" t="str">
        <f t="shared" si="49"/>
        <v>A</v>
      </c>
      <c r="H272" s="134"/>
      <c r="I272" s="185" t="str">
        <f t="shared" si="50"/>
        <v>A</v>
      </c>
      <c r="J272" s="70">
        <f t="shared" si="51"/>
        <v>0.74609999999999999</v>
      </c>
      <c r="K272" s="72">
        <f t="shared" si="52"/>
        <v>0.78380000000000005</v>
      </c>
      <c r="L272" s="157">
        <f t="shared" si="53"/>
        <v>3.7700000000000067E-2</v>
      </c>
      <c r="M272" s="101">
        <f t="shared" si="54"/>
        <v>5.052941964884073E-2</v>
      </c>
    </row>
    <row r="273" spans="1:13" x14ac:dyDescent="0.25">
      <c r="A273" s="177" t="s">
        <v>80</v>
      </c>
      <c r="B273" s="8" t="str">
        <f t="shared" si="44"/>
        <v>G.I. HEMORRHAGE W/O CC/MCC</v>
      </c>
      <c r="C273" s="22">
        <f t="shared" si="45"/>
        <v>90</v>
      </c>
      <c r="D273" s="22">
        <f t="shared" si="46"/>
        <v>12334.06</v>
      </c>
      <c r="E273" s="22">
        <f t="shared" si="47"/>
        <v>5734.14</v>
      </c>
      <c r="F273" s="23">
        <f t="shared" si="48"/>
        <v>2.0099999999999998</v>
      </c>
      <c r="G273" s="160" t="str">
        <f t="shared" si="49"/>
        <v>A</v>
      </c>
      <c r="H273" s="134"/>
      <c r="I273" s="184" t="str">
        <f t="shared" si="50"/>
        <v>A</v>
      </c>
      <c r="J273" s="24">
        <f t="shared" si="51"/>
        <v>0.69099999999999995</v>
      </c>
      <c r="K273" s="51">
        <f t="shared" si="52"/>
        <v>0.72640000000000005</v>
      </c>
      <c r="L273" s="156">
        <f t="shared" si="53"/>
        <v>3.5400000000000098E-2</v>
      </c>
      <c r="M273" s="100">
        <f t="shared" si="54"/>
        <v>5.1230101302460349E-2</v>
      </c>
    </row>
    <row r="274" spans="1:13" x14ac:dyDescent="0.25">
      <c r="A274" s="177" t="s">
        <v>142</v>
      </c>
      <c r="B274" s="8" t="str">
        <f t="shared" si="44"/>
        <v>DISORDERS OF LIVER EXCEPT MALIG,CIRR,ALC HEPA W/O CC/MCC</v>
      </c>
      <c r="C274" s="22">
        <f t="shared" si="45"/>
        <v>97</v>
      </c>
      <c r="D274" s="22">
        <f t="shared" si="46"/>
        <v>13369.29</v>
      </c>
      <c r="E274" s="22">
        <f t="shared" si="47"/>
        <v>7221.98</v>
      </c>
      <c r="F274" s="23">
        <f t="shared" si="48"/>
        <v>2.88</v>
      </c>
      <c r="G274" s="160" t="str">
        <f t="shared" si="49"/>
        <v>A</v>
      </c>
      <c r="H274" s="134"/>
      <c r="I274" s="184" t="str">
        <f t="shared" si="50"/>
        <v>A</v>
      </c>
      <c r="J274" s="24">
        <f t="shared" si="51"/>
        <v>0.75229999999999997</v>
      </c>
      <c r="K274" s="51">
        <f t="shared" si="52"/>
        <v>0.78759999999999997</v>
      </c>
      <c r="L274" s="156">
        <f t="shared" si="53"/>
        <v>3.5299999999999998E-2</v>
      </c>
      <c r="M274" s="100">
        <f t="shared" si="54"/>
        <v>4.6922770171474143E-2</v>
      </c>
    </row>
    <row r="275" spans="1:13" x14ac:dyDescent="0.25">
      <c r="A275" s="177" t="s">
        <v>434</v>
      </c>
      <c r="B275" s="8" t="str">
        <f t="shared" si="44"/>
        <v>MAJOR CHEST TRAUMA W CC</v>
      </c>
      <c r="C275" s="22">
        <f t="shared" si="45"/>
        <v>31</v>
      </c>
      <c r="D275" s="22">
        <f t="shared" si="46"/>
        <v>20955.650000000001</v>
      </c>
      <c r="E275" s="22">
        <f t="shared" si="47"/>
        <v>8800.26</v>
      </c>
      <c r="F275" s="23">
        <f t="shared" si="48"/>
        <v>3.42</v>
      </c>
      <c r="G275" s="160" t="str">
        <f t="shared" si="49"/>
        <v>A</v>
      </c>
      <c r="H275" s="134"/>
      <c r="I275" s="184" t="str">
        <f t="shared" si="50"/>
        <v>A</v>
      </c>
      <c r="J275" s="24">
        <f t="shared" si="51"/>
        <v>1.1993</v>
      </c>
      <c r="K275" s="51">
        <f t="shared" si="52"/>
        <v>1.2343</v>
      </c>
      <c r="L275" s="156">
        <f t="shared" si="53"/>
        <v>3.499999999999992E-2</v>
      </c>
      <c r="M275" s="100">
        <f t="shared" si="54"/>
        <v>2.9183690486116833E-2</v>
      </c>
    </row>
    <row r="276" spans="1:13" x14ac:dyDescent="0.25">
      <c r="A276" s="177" t="s">
        <v>497</v>
      </c>
      <c r="B276" s="8" t="str">
        <f t="shared" si="44"/>
        <v>SKIN ULCERS W MCC</v>
      </c>
      <c r="C276" s="22">
        <f t="shared" si="45"/>
        <v>24</v>
      </c>
      <c r="D276" s="22">
        <f t="shared" si="46"/>
        <v>16442.78</v>
      </c>
      <c r="E276" s="22">
        <f t="shared" si="47"/>
        <v>6462.38</v>
      </c>
      <c r="F276" s="23">
        <f t="shared" si="48"/>
        <v>4.13</v>
      </c>
      <c r="G276" s="160" t="str">
        <f t="shared" si="49"/>
        <v>AT</v>
      </c>
      <c r="H276" s="134"/>
      <c r="I276" s="184" t="str">
        <f t="shared" si="50"/>
        <v>A</v>
      </c>
      <c r="J276" s="24">
        <f t="shared" si="51"/>
        <v>1.0701000000000001</v>
      </c>
      <c r="K276" s="51">
        <f t="shared" si="52"/>
        <v>1.1044</v>
      </c>
      <c r="L276" s="156">
        <f t="shared" si="53"/>
        <v>3.4299999999999997E-2</v>
      </c>
      <c r="M276" s="100">
        <f t="shared" si="54"/>
        <v>3.2053079151481166E-2</v>
      </c>
    </row>
    <row r="277" spans="1:13" x14ac:dyDescent="0.25">
      <c r="A277" s="178" t="s">
        <v>548</v>
      </c>
      <c r="B277" s="80" t="str">
        <f t="shared" si="44"/>
        <v>TRANSURETHRAL PROCEDURES W CC</v>
      </c>
      <c r="C277" s="77">
        <f t="shared" si="45"/>
        <v>101</v>
      </c>
      <c r="D277" s="77">
        <f t="shared" si="46"/>
        <v>22280.880000000001</v>
      </c>
      <c r="E277" s="77">
        <f t="shared" si="47"/>
        <v>8875.1</v>
      </c>
      <c r="F277" s="78">
        <f t="shared" si="48"/>
        <v>2.5099999999999998</v>
      </c>
      <c r="G277" s="161" t="str">
        <f t="shared" si="49"/>
        <v>A</v>
      </c>
      <c r="H277" s="134"/>
      <c r="I277" s="185" t="str">
        <f t="shared" si="50"/>
        <v>A</v>
      </c>
      <c r="J277" s="70">
        <f t="shared" si="51"/>
        <v>1.278</v>
      </c>
      <c r="K277" s="72">
        <f t="shared" si="52"/>
        <v>1.3123</v>
      </c>
      <c r="L277" s="157">
        <f t="shared" si="53"/>
        <v>3.4299999999999997E-2</v>
      </c>
      <c r="M277" s="101">
        <f t="shared" si="54"/>
        <v>2.683881064162754E-2</v>
      </c>
    </row>
    <row r="278" spans="1:13" x14ac:dyDescent="0.25">
      <c r="A278" s="177" t="s">
        <v>139</v>
      </c>
      <c r="B278" s="8" t="str">
        <f t="shared" si="44"/>
        <v>DISORDERS OF PANCREAS EXCEPT MALIGNANCY W/O CC/MCC</v>
      </c>
      <c r="C278" s="22">
        <f t="shared" si="45"/>
        <v>392</v>
      </c>
      <c r="D278" s="22">
        <f t="shared" si="46"/>
        <v>12434.56</v>
      </c>
      <c r="E278" s="22">
        <f t="shared" si="47"/>
        <v>6341.71</v>
      </c>
      <c r="F278" s="23">
        <f t="shared" si="48"/>
        <v>2.95</v>
      </c>
      <c r="G278" s="160" t="str">
        <f t="shared" si="49"/>
        <v>A</v>
      </c>
      <c r="H278" s="134"/>
      <c r="I278" s="184" t="str">
        <f t="shared" si="50"/>
        <v>A</v>
      </c>
      <c r="J278" s="24">
        <f t="shared" si="51"/>
        <v>0.69830000000000003</v>
      </c>
      <c r="K278" s="51">
        <f t="shared" si="52"/>
        <v>0.73250000000000004</v>
      </c>
      <c r="L278" s="156">
        <f t="shared" si="53"/>
        <v>3.4200000000000008E-2</v>
      </c>
      <c r="M278" s="100">
        <f t="shared" si="54"/>
        <v>4.8976084777316346E-2</v>
      </c>
    </row>
    <row r="279" spans="1:13" x14ac:dyDescent="0.25">
      <c r="A279" s="177" t="s">
        <v>728</v>
      </c>
      <c r="B279" s="8" t="str">
        <f t="shared" si="44"/>
        <v>ALLERGIC REACTIONS W/O MCC</v>
      </c>
      <c r="C279" s="22">
        <f t="shared" si="45"/>
        <v>30</v>
      </c>
      <c r="D279" s="22">
        <f t="shared" si="46"/>
        <v>12555.39</v>
      </c>
      <c r="E279" s="22">
        <f t="shared" si="47"/>
        <v>6558.66</v>
      </c>
      <c r="F279" s="23">
        <f t="shared" si="48"/>
        <v>2.33</v>
      </c>
      <c r="G279" s="160" t="str">
        <f t="shared" si="49"/>
        <v>A</v>
      </c>
      <c r="H279" s="134"/>
      <c r="I279" s="184" t="str">
        <f t="shared" si="50"/>
        <v>A</v>
      </c>
      <c r="J279" s="24">
        <f t="shared" si="51"/>
        <v>0.70620000000000005</v>
      </c>
      <c r="K279" s="51">
        <f t="shared" si="52"/>
        <v>0.73950000000000005</v>
      </c>
      <c r="L279" s="156">
        <f t="shared" si="53"/>
        <v>3.3299999999999996E-2</v>
      </c>
      <c r="M279" s="100">
        <f t="shared" si="54"/>
        <v>4.7153780798640604E-2</v>
      </c>
    </row>
    <row r="280" spans="1:13" x14ac:dyDescent="0.25">
      <c r="A280" s="177" t="s">
        <v>263</v>
      </c>
      <c r="B280" s="8" t="str">
        <f t="shared" si="44"/>
        <v>TRAUMA TO THE SKIN, SUBCUT TISS &amp; BREAST W/O MCC</v>
      </c>
      <c r="C280" s="22">
        <f t="shared" si="45"/>
        <v>80</v>
      </c>
      <c r="D280" s="22">
        <f t="shared" si="46"/>
        <v>15136.97</v>
      </c>
      <c r="E280" s="22">
        <f t="shared" si="47"/>
        <v>7285.67</v>
      </c>
      <c r="F280" s="23">
        <f t="shared" si="48"/>
        <v>2.5099999999999998</v>
      </c>
      <c r="G280" s="160" t="str">
        <f t="shared" si="49"/>
        <v>A</v>
      </c>
      <c r="H280" s="134"/>
      <c r="I280" s="184" t="str">
        <f t="shared" si="50"/>
        <v>A</v>
      </c>
      <c r="J280" s="24">
        <f t="shared" si="51"/>
        <v>0.85899999999999999</v>
      </c>
      <c r="K280" s="51">
        <f t="shared" si="52"/>
        <v>0.89170000000000005</v>
      </c>
      <c r="L280" s="156">
        <f t="shared" si="53"/>
        <v>3.2700000000000062E-2</v>
      </c>
      <c r="M280" s="100">
        <f t="shared" si="54"/>
        <v>3.8067520372526267E-2</v>
      </c>
    </row>
    <row r="281" spans="1:13" x14ac:dyDescent="0.25">
      <c r="A281" s="177" t="s">
        <v>281</v>
      </c>
      <c r="B281" s="8" t="str">
        <f t="shared" si="44"/>
        <v>OTHER ENDOCRINE, NUTRIT &amp; METAB O.R. PROC W CC</v>
      </c>
      <c r="C281" s="22">
        <f t="shared" si="45"/>
        <v>45</v>
      </c>
      <c r="D281" s="22">
        <f t="shared" si="46"/>
        <v>34894.089999999997</v>
      </c>
      <c r="E281" s="22">
        <f t="shared" si="47"/>
        <v>13774.17</v>
      </c>
      <c r="F281" s="23">
        <f t="shared" si="48"/>
        <v>6.82</v>
      </c>
      <c r="G281" s="160" t="str">
        <f t="shared" si="49"/>
        <v>AP</v>
      </c>
      <c r="H281" s="134"/>
      <c r="I281" s="184" t="str">
        <f t="shared" si="50"/>
        <v>A</v>
      </c>
      <c r="J281" s="24">
        <f t="shared" si="51"/>
        <v>2.0703</v>
      </c>
      <c r="K281" s="51">
        <f t="shared" si="52"/>
        <v>2.1025</v>
      </c>
      <c r="L281" s="156">
        <f t="shared" si="53"/>
        <v>3.2200000000000006E-2</v>
      </c>
      <c r="M281" s="100">
        <f t="shared" si="54"/>
        <v>1.5553301453895574E-2</v>
      </c>
    </row>
    <row r="282" spans="1:13" x14ac:dyDescent="0.25">
      <c r="A282" s="178" t="s">
        <v>234</v>
      </c>
      <c r="B282" s="80" t="str">
        <f t="shared" si="44"/>
        <v>CRANIAL &amp; PERIPHERAL NERVE DISORDERS W MCC</v>
      </c>
      <c r="C282" s="77">
        <f t="shared" si="45"/>
        <v>13</v>
      </c>
      <c r="D282" s="77">
        <f t="shared" si="46"/>
        <v>24141.79</v>
      </c>
      <c r="E282" s="77">
        <f t="shared" si="47"/>
        <v>10739.38</v>
      </c>
      <c r="F282" s="78">
        <f t="shared" si="48"/>
        <v>3.62</v>
      </c>
      <c r="G282" s="161" t="str">
        <f t="shared" si="49"/>
        <v>A</v>
      </c>
      <c r="H282" s="134"/>
      <c r="I282" s="185" t="str">
        <f t="shared" si="50"/>
        <v>A</v>
      </c>
      <c r="J282" s="70">
        <f t="shared" si="51"/>
        <v>1.3908</v>
      </c>
      <c r="K282" s="72">
        <f t="shared" si="52"/>
        <v>1.4219999999999999</v>
      </c>
      <c r="L282" s="157">
        <f t="shared" si="53"/>
        <v>3.1199999999999894E-2</v>
      </c>
      <c r="M282" s="101">
        <f t="shared" si="54"/>
        <v>2.2433132010353678E-2</v>
      </c>
    </row>
    <row r="283" spans="1:13" x14ac:dyDescent="0.25">
      <c r="A283" s="177" t="s">
        <v>103</v>
      </c>
      <c r="B283" s="8" t="str">
        <f t="shared" si="44"/>
        <v>OTHER DIGESTIVE SYSTEM DIAGNOSES W/O CC/MCC</v>
      </c>
      <c r="C283" s="22">
        <f t="shared" si="45"/>
        <v>93</v>
      </c>
      <c r="D283" s="22">
        <f t="shared" si="46"/>
        <v>13766.14</v>
      </c>
      <c r="E283" s="22">
        <f t="shared" si="47"/>
        <v>7946.61</v>
      </c>
      <c r="F283" s="23">
        <f t="shared" si="48"/>
        <v>2.65</v>
      </c>
      <c r="G283" s="160" t="str">
        <f t="shared" si="49"/>
        <v>A</v>
      </c>
      <c r="H283" s="134"/>
      <c r="I283" s="184" t="str">
        <f t="shared" si="50"/>
        <v>A</v>
      </c>
      <c r="J283" s="24">
        <f t="shared" si="51"/>
        <v>0.78080000000000005</v>
      </c>
      <c r="K283" s="51">
        <f t="shared" si="52"/>
        <v>0.81089999999999995</v>
      </c>
      <c r="L283" s="156">
        <f t="shared" si="53"/>
        <v>3.0099999999999905E-2</v>
      </c>
      <c r="M283" s="100">
        <f t="shared" si="54"/>
        <v>3.8550204918032661E-2</v>
      </c>
    </row>
    <row r="284" spans="1:13" x14ac:dyDescent="0.25">
      <c r="A284" s="177" t="s">
        <v>508</v>
      </c>
      <c r="B284" s="8" t="str">
        <f t="shared" si="44"/>
        <v>CIRCULATORY DISORDERS EXCEPT AMI, W CARD CATH W/O MCC</v>
      </c>
      <c r="C284" s="22">
        <f t="shared" si="45"/>
        <v>514</v>
      </c>
      <c r="D284" s="22">
        <f t="shared" si="46"/>
        <v>25718.5</v>
      </c>
      <c r="E284" s="22">
        <f t="shared" si="47"/>
        <v>8938.5400000000009</v>
      </c>
      <c r="F284" s="23">
        <f t="shared" si="48"/>
        <v>2.77</v>
      </c>
      <c r="G284" s="160" t="str">
        <f t="shared" si="49"/>
        <v>A</v>
      </c>
      <c r="H284" s="134"/>
      <c r="I284" s="184" t="str">
        <f t="shared" si="50"/>
        <v>A</v>
      </c>
      <c r="J284" s="24">
        <f t="shared" si="51"/>
        <v>1.4853000000000001</v>
      </c>
      <c r="K284" s="51">
        <f t="shared" si="52"/>
        <v>1.5148999999999999</v>
      </c>
      <c r="L284" s="156">
        <f t="shared" si="53"/>
        <v>2.9599999999999849E-2</v>
      </c>
      <c r="M284" s="100">
        <f t="shared" si="54"/>
        <v>1.9928633946004071E-2</v>
      </c>
    </row>
    <row r="285" spans="1:13" x14ac:dyDescent="0.25">
      <c r="A285" s="177" t="s">
        <v>700</v>
      </c>
      <c r="B285" s="8" t="str">
        <f t="shared" si="44"/>
        <v>SEPTICEMIA OR SEVERE SEPSIS W/O MV &gt;96 HOURS W MCC</v>
      </c>
      <c r="C285" s="22">
        <f t="shared" si="45"/>
        <v>2476</v>
      </c>
      <c r="D285" s="22">
        <f t="shared" si="46"/>
        <v>35187.339999999997</v>
      </c>
      <c r="E285" s="22">
        <f t="shared" si="47"/>
        <v>24279.79</v>
      </c>
      <c r="F285" s="23">
        <f t="shared" si="48"/>
        <v>6.31</v>
      </c>
      <c r="G285" s="160" t="str">
        <f t="shared" si="49"/>
        <v>A</v>
      </c>
      <c r="H285" s="134"/>
      <c r="I285" s="184" t="str">
        <f t="shared" si="50"/>
        <v>A</v>
      </c>
      <c r="J285" s="24">
        <f t="shared" si="51"/>
        <v>2.0074000000000001</v>
      </c>
      <c r="K285" s="51">
        <f t="shared" si="52"/>
        <v>2.0369999999999999</v>
      </c>
      <c r="L285" s="156">
        <f t="shared" si="53"/>
        <v>2.9599999999999849E-2</v>
      </c>
      <c r="M285" s="100">
        <f t="shared" si="54"/>
        <v>1.4745441865099058E-2</v>
      </c>
    </row>
    <row r="286" spans="1:13" x14ac:dyDescent="0.25">
      <c r="A286" s="177" t="s">
        <v>521</v>
      </c>
      <c r="B286" s="8" t="str">
        <f t="shared" si="44"/>
        <v>PERIPHERAL VASCULAR DISORDERS W CC</v>
      </c>
      <c r="C286" s="22">
        <f t="shared" si="45"/>
        <v>191</v>
      </c>
      <c r="D286" s="22">
        <f t="shared" si="46"/>
        <v>17249.7</v>
      </c>
      <c r="E286" s="22">
        <f t="shared" si="47"/>
        <v>10346.34</v>
      </c>
      <c r="F286" s="23">
        <f t="shared" si="48"/>
        <v>4.26</v>
      </c>
      <c r="G286" s="160" t="str">
        <f t="shared" si="49"/>
        <v>A</v>
      </c>
      <c r="H286" s="134"/>
      <c r="I286" s="184" t="str">
        <f t="shared" si="50"/>
        <v>A</v>
      </c>
      <c r="J286" s="24">
        <f t="shared" si="51"/>
        <v>0.98740000000000006</v>
      </c>
      <c r="K286" s="51">
        <f t="shared" si="52"/>
        <v>1.0161</v>
      </c>
      <c r="L286" s="156">
        <f t="shared" si="53"/>
        <v>2.8699999999999948E-2</v>
      </c>
      <c r="M286" s="100">
        <f t="shared" si="54"/>
        <v>2.906623455539796E-2</v>
      </c>
    </row>
    <row r="287" spans="1:13" x14ac:dyDescent="0.25">
      <c r="A287" s="187" t="s">
        <v>269</v>
      </c>
      <c r="B287" s="80" t="str">
        <f t="shared" si="44"/>
        <v>AMPUTAT OF LOWER LIMB FOR ENDOCRINE,NUTRIT,&amp; METABOL DIS W CC</v>
      </c>
      <c r="C287" s="77">
        <f t="shared" si="45"/>
        <v>125</v>
      </c>
      <c r="D287" s="77">
        <f t="shared" si="46"/>
        <v>36026.92</v>
      </c>
      <c r="E287" s="77">
        <f t="shared" si="47"/>
        <v>17738.07</v>
      </c>
      <c r="F287" s="78">
        <f t="shared" si="48"/>
        <v>6.9</v>
      </c>
      <c r="G287" s="161" t="str">
        <f t="shared" si="49"/>
        <v>A</v>
      </c>
      <c r="H287" s="134"/>
      <c r="I287" s="185" t="str">
        <f t="shared" si="50"/>
        <v>A</v>
      </c>
      <c r="J287" s="70">
        <f t="shared" si="51"/>
        <v>2.0939000000000001</v>
      </c>
      <c r="K287" s="72">
        <f t="shared" si="52"/>
        <v>2.1219999999999999</v>
      </c>
      <c r="L287" s="157">
        <f t="shared" si="53"/>
        <v>2.8099999999999792E-2</v>
      </c>
      <c r="M287" s="101">
        <f t="shared" si="54"/>
        <v>1.3419934094273743E-2</v>
      </c>
    </row>
    <row r="288" spans="1:13" x14ac:dyDescent="0.25">
      <c r="A288" s="177" t="s">
        <v>145</v>
      </c>
      <c r="B288" s="8" t="str">
        <f t="shared" si="44"/>
        <v>DISORDERS OF THE BILIARY TRACT W/O CC/MCC</v>
      </c>
      <c r="C288" s="22">
        <f t="shared" si="45"/>
        <v>85</v>
      </c>
      <c r="D288" s="22">
        <f t="shared" si="46"/>
        <v>15143.76</v>
      </c>
      <c r="E288" s="22">
        <f t="shared" si="47"/>
        <v>6189.68</v>
      </c>
      <c r="F288" s="23">
        <f t="shared" si="48"/>
        <v>2.41</v>
      </c>
      <c r="G288" s="160" t="str">
        <f t="shared" si="49"/>
        <v>A</v>
      </c>
      <c r="H288" s="134"/>
      <c r="I288" s="184" t="str">
        <f t="shared" si="50"/>
        <v>A</v>
      </c>
      <c r="J288" s="24">
        <f t="shared" si="51"/>
        <v>0.86429999999999996</v>
      </c>
      <c r="K288" s="51">
        <f t="shared" si="52"/>
        <v>0.8921</v>
      </c>
      <c r="L288" s="156">
        <f t="shared" si="53"/>
        <v>2.7800000000000047E-2</v>
      </c>
      <c r="M288" s="100">
        <f t="shared" si="54"/>
        <v>3.2164757607312335E-2</v>
      </c>
    </row>
    <row r="289" spans="1:13" x14ac:dyDescent="0.25">
      <c r="A289" s="177" t="s">
        <v>847</v>
      </c>
      <c r="B289" s="8" t="str">
        <f t="shared" si="44"/>
        <v>MAJOR SMALL &amp; LARGE BOWEL PROCEDURES W CC</v>
      </c>
      <c r="C289" s="22">
        <f t="shared" si="45"/>
        <v>388</v>
      </c>
      <c r="D289" s="22">
        <f t="shared" si="46"/>
        <v>50542.58</v>
      </c>
      <c r="E289" s="22">
        <f t="shared" si="47"/>
        <v>23480.959999999999</v>
      </c>
      <c r="F289" s="23">
        <f t="shared" si="48"/>
        <v>7.41</v>
      </c>
      <c r="G289" s="160" t="str">
        <f t="shared" si="49"/>
        <v>A</v>
      </c>
      <c r="H289" s="134"/>
      <c r="I289" s="184" t="str">
        <f t="shared" si="50"/>
        <v>A</v>
      </c>
      <c r="J289" s="24">
        <f t="shared" si="51"/>
        <v>2.9493999999999998</v>
      </c>
      <c r="K289" s="51">
        <f t="shared" si="52"/>
        <v>2.9771000000000001</v>
      </c>
      <c r="L289" s="156">
        <f t="shared" si="53"/>
        <v>2.770000000000028E-2</v>
      </c>
      <c r="M289" s="100">
        <f t="shared" si="54"/>
        <v>9.3917406930224059E-3</v>
      </c>
    </row>
    <row r="290" spans="1:13" x14ac:dyDescent="0.25">
      <c r="A290" s="177" t="s">
        <v>527</v>
      </c>
      <c r="B290" s="8" t="str">
        <f t="shared" si="44"/>
        <v>HYPERTENSION W/O MCC</v>
      </c>
      <c r="C290" s="22">
        <f t="shared" si="45"/>
        <v>192</v>
      </c>
      <c r="D290" s="22">
        <f t="shared" si="46"/>
        <v>14926.46</v>
      </c>
      <c r="E290" s="22">
        <f t="shared" si="47"/>
        <v>8590.98</v>
      </c>
      <c r="F290" s="23">
        <f t="shared" si="48"/>
        <v>2.4500000000000002</v>
      </c>
      <c r="G290" s="160" t="str">
        <f t="shared" si="49"/>
        <v>A</v>
      </c>
      <c r="H290" s="134"/>
      <c r="I290" s="184" t="str">
        <f t="shared" si="50"/>
        <v>A</v>
      </c>
      <c r="J290" s="24">
        <f t="shared" si="51"/>
        <v>0.85170000000000001</v>
      </c>
      <c r="K290" s="51">
        <f t="shared" si="52"/>
        <v>0.87919999999999998</v>
      </c>
      <c r="L290" s="156">
        <f t="shared" si="53"/>
        <v>2.7499999999999969E-2</v>
      </c>
      <c r="M290" s="100">
        <f t="shared" si="54"/>
        <v>3.22883644475754E-2</v>
      </c>
    </row>
    <row r="291" spans="1:13" x14ac:dyDescent="0.25">
      <c r="A291" s="177" t="s">
        <v>433</v>
      </c>
      <c r="B291" s="8" t="str">
        <f t="shared" si="44"/>
        <v>MAJOR CHEST TRAUMA W MCC</v>
      </c>
      <c r="C291" s="22">
        <f t="shared" si="45"/>
        <v>14</v>
      </c>
      <c r="D291" s="22">
        <f t="shared" si="46"/>
        <v>28687.07</v>
      </c>
      <c r="E291" s="22">
        <f t="shared" si="47"/>
        <v>14162.44</v>
      </c>
      <c r="F291" s="23">
        <f t="shared" si="48"/>
        <v>5.21</v>
      </c>
      <c r="G291" s="160" t="str">
        <f t="shared" si="49"/>
        <v>A</v>
      </c>
      <c r="H291" s="134"/>
      <c r="I291" s="184" t="str">
        <f t="shared" si="50"/>
        <v>A</v>
      </c>
      <c r="J291" s="24">
        <f t="shared" si="51"/>
        <v>1.6629</v>
      </c>
      <c r="K291" s="51">
        <f t="shared" si="52"/>
        <v>1.6898</v>
      </c>
      <c r="L291" s="156">
        <f t="shared" si="53"/>
        <v>2.6899999999999924E-2</v>
      </c>
      <c r="M291" s="100">
        <f t="shared" si="54"/>
        <v>1.6176559023392822E-2</v>
      </c>
    </row>
    <row r="292" spans="1:13" x14ac:dyDescent="0.25">
      <c r="A292" s="178" t="s">
        <v>283</v>
      </c>
      <c r="B292" s="80" t="str">
        <f t="shared" si="44"/>
        <v>DIABETES W MCC</v>
      </c>
      <c r="C292" s="77">
        <f t="shared" si="45"/>
        <v>261</v>
      </c>
      <c r="D292" s="77">
        <f t="shared" si="46"/>
        <v>25485.05</v>
      </c>
      <c r="E292" s="77">
        <f t="shared" si="47"/>
        <v>16277.08</v>
      </c>
      <c r="F292" s="78">
        <f t="shared" si="48"/>
        <v>4.6900000000000004</v>
      </c>
      <c r="G292" s="161" t="str">
        <f t="shared" si="49"/>
        <v>A</v>
      </c>
      <c r="H292" s="134"/>
      <c r="I292" s="185" t="str">
        <f t="shared" si="50"/>
        <v>A</v>
      </c>
      <c r="J292" s="70">
        <f t="shared" si="51"/>
        <v>1.4746999999999999</v>
      </c>
      <c r="K292" s="72">
        <f t="shared" si="52"/>
        <v>1.5012000000000001</v>
      </c>
      <c r="L292" s="157">
        <f t="shared" si="53"/>
        <v>2.650000000000019E-2</v>
      </c>
      <c r="M292" s="101">
        <f t="shared" si="54"/>
        <v>1.7969756560656535E-2</v>
      </c>
    </row>
    <row r="293" spans="1:13" x14ac:dyDescent="0.25">
      <c r="A293" s="177" t="s">
        <v>539</v>
      </c>
      <c r="B293" s="8" t="str">
        <f t="shared" si="44"/>
        <v>KIDNEY &amp; URETER PROCEDURES FOR NON-NEOPLASM W CC</v>
      </c>
      <c r="C293" s="22">
        <f t="shared" si="45"/>
        <v>86</v>
      </c>
      <c r="D293" s="22">
        <f t="shared" si="46"/>
        <v>34630.949999999997</v>
      </c>
      <c r="E293" s="22">
        <f t="shared" si="47"/>
        <v>17865.07</v>
      </c>
      <c r="F293" s="23">
        <f t="shared" si="48"/>
        <v>3.51</v>
      </c>
      <c r="G293" s="160" t="str">
        <f t="shared" si="49"/>
        <v>AP</v>
      </c>
      <c r="H293" s="134"/>
      <c r="I293" s="184" t="str">
        <f t="shared" si="50"/>
        <v>A</v>
      </c>
      <c r="J293" s="24">
        <f t="shared" si="51"/>
        <v>2.2837999999999998</v>
      </c>
      <c r="K293" s="51">
        <f t="shared" si="52"/>
        <v>2.3094999999999999</v>
      </c>
      <c r="L293" s="156">
        <f t="shared" si="53"/>
        <v>2.5700000000000056E-2</v>
      </c>
      <c r="M293" s="100">
        <f t="shared" si="54"/>
        <v>1.1253174533671976E-2</v>
      </c>
    </row>
    <row r="294" spans="1:13" x14ac:dyDescent="0.25">
      <c r="A294" s="177" t="s">
        <v>280</v>
      </c>
      <c r="B294" s="8" t="str">
        <f t="shared" si="44"/>
        <v>OTHER ENDOCRINE, NUTRIT &amp; METAB O.R. PROC W MCC</v>
      </c>
      <c r="C294" s="22">
        <f t="shared" si="45"/>
        <v>17</v>
      </c>
      <c r="D294" s="22">
        <f t="shared" si="46"/>
        <v>64221.2</v>
      </c>
      <c r="E294" s="22">
        <f t="shared" si="47"/>
        <v>38706.75</v>
      </c>
      <c r="F294" s="23">
        <f t="shared" si="48"/>
        <v>11.65</v>
      </c>
      <c r="G294" s="160" t="str">
        <f t="shared" si="49"/>
        <v>A</v>
      </c>
      <c r="H294" s="134"/>
      <c r="I294" s="184" t="str">
        <f t="shared" si="50"/>
        <v>A</v>
      </c>
      <c r="J294" s="24">
        <f t="shared" si="51"/>
        <v>3.2427999999999999</v>
      </c>
      <c r="K294" s="51">
        <f t="shared" si="52"/>
        <v>3.2677999999999998</v>
      </c>
      <c r="L294" s="156">
        <f t="shared" si="53"/>
        <v>2.4999999999999911E-2</v>
      </c>
      <c r="M294" s="100">
        <f t="shared" si="54"/>
        <v>7.7093869495497448E-3</v>
      </c>
    </row>
    <row r="295" spans="1:13" x14ac:dyDescent="0.25">
      <c r="A295" s="177" t="s">
        <v>585</v>
      </c>
      <c r="B295" s="8" t="str">
        <f t="shared" si="44"/>
        <v>HERNIA PROCEDURES EXCEPT INGUINAL &amp; FEMORAL W CC</v>
      </c>
      <c r="C295" s="22">
        <f t="shared" si="45"/>
        <v>69</v>
      </c>
      <c r="D295" s="22">
        <f t="shared" si="46"/>
        <v>31089.84</v>
      </c>
      <c r="E295" s="22">
        <f t="shared" si="47"/>
        <v>12497.22</v>
      </c>
      <c r="F295" s="23">
        <f t="shared" si="48"/>
        <v>3.9</v>
      </c>
      <c r="G295" s="160" t="str">
        <f t="shared" si="49"/>
        <v>A</v>
      </c>
      <c r="H295" s="134"/>
      <c r="I295" s="184" t="str">
        <f t="shared" si="50"/>
        <v>A</v>
      </c>
      <c r="J295" s="24">
        <f t="shared" si="51"/>
        <v>1.8069</v>
      </c>
      <c r="K295" s="51">
        <f t="shared" si="52"/>
        <v>1.8311999999999999</v>
      </c>
      <c r="L295" s="156">
        <f t="shared" si="53"/>
        <v>2.4299999999999988E-2</v>
      </c>
      <c r="M295" s="100">
        <f t="shared" si="54"/>
        <v>1.3448447617466372E-2</v>
      </c>
    </row>
    <row r="296" spans="1:13" x14ac:dyDescent="0.25">
      <c r="A296" s="177" t="s">
        <v>93</v>
      </c>
      <c r="B296" s="8" t="str">
        <f t="shared" si="44"/>
        <v>INFLAMMATORY BOWEL DISEASE W CC</v>
      </c>
      <c r="C296" s="22">
        <f t="shared" si="45"/>
        <v>176</v>
      </c>
      <c r="D296" s="22">
        <f t="shared" si="46"/>
        <v>16123.95</v>
      </c>
      <c r="E296" s="22">
        <f t="shared" si="47"/>
        <v>8727.5400000000009</v>
      </c>
      <c r="F296" s="23">
        <f t="shared" si="48"/>
        <v>3.85</v>
      </c>
      <c r="G296" s="160" t="str">
        <f t="shared" si="49"/>
        <v>A</v>
      </c>
      <c r="H296" s="134"/>
      <c r="I296" s="184" t="str">
        <f t="shared" si="50"/>
        <v>A</v>
      </c>
      <c r="J296" s="24">
        <f t="shared" si="51"/>
        <v>0.92669999999999997</v>
      </c>
      <c r="K296" s="51">
        <f t="shared" si="52"/>
        <v>0.94979999999999998</v>
      </c>
      <c r="L296" s="156">
        <f t="shared" si="53"/>
        <v>2.3100000000000009E-2</v>
      </c>
      <c r="M296" s="100">
        <f t="shared" si="54"/>
        <v>2.4927160893493051E-2</v>
      </c>
    </row>
    <row r="297" spans="1:13" x14ac:dyDescent="0.25">
      <c r="A297" s="178" t="s">
        <v>507</v>
      </c>
      <c r="B297" s="80" t="str">
        <f t="shared" si="44"/>
        <v>CIRCULATORY DISORDERS EXCEPT AMI, W CARD CATH W MCC</v>
      </c>
      <c r="C297" s="77">
        <f t="shared" si="45"/>
        <v>128</v>
      </c>
      <c r="D297" s="77">
        <f t="shared" si="46"/>
        <v>37206.699999999997</v>
      </c>
      <c r="E297" s="77">
        <f t="shared" si="47"/>
        <v>16178.85</v>
      </c>
      <c r="F297" s="78">
        <f t="shared" si="48"/>
        <v>5.49</v>
      </c>
      <c r="G297" s="161" t="str">
        <f t="shared" si="49"/>
        <v>A</v>
      </c>
      <c r="H297" s="134"/>
      <c r="I297" s="185" t="str">
        <f t="shared" si="50"/>
        <v>A</v>
      </c>
      <c r="J297" s="70">
        <f t="shared" si="51"/>
        <v>2.1684999999999999</v>
      </c>
      <c r="K297" s="72">
        <f t="shared" si="52"/>
        <v>2.1915</v>
      </c>
      <c r="L297" s="157">
        <f t="shared" si="53"/>
        <v>2.3000000000000131E-2</v>
      </c>
      <c r="M297" s="101">
        <f t="shared" si="54"/>
        <v>1.0606409960802459E-2</v>
      </c>
    </row>
    <row r="298" spans="1:13" x14ac:dyDescent="0.25">
      <c r="A298" s="177" t="s">
        <v>275</v>
      </c>
      <c r="B298" s="8" t="str">
        <f t="shared" si="44"/>
        <v>SKIN GRAFTS &amp; WOUND DEBRID FOR ENDOC, NUTRIT &amp; METAB DIS W CC</v>
      </c>
      <c r="C298" s="22">
        <f t="shared" si="45"/>
        <v>56</v>
      </c>
      <c r="D298" s="22">
        <f t="shared" si="46"/>
        <v>32021.02</v>
      </c>
      <c r="E298" s="22">
        <f t="shared" si="47"/>
        <v>15155.11</v>
      </c>
      <c r="F298" s="23">
        <f t="shared" si="48"/>
        <v>6.96</v>
      </c>
      <c r="G298" s="160" t="str">
        <f t="shared" si="49"/>
        <v>AO</v>
      </c>
      <c r="H298" s="134"/>
      <c r="I298" s="184" t="str">
        <f t="shared" si="50"/>
        <v>A</v>
      </c>
      <c r="J298" s="24">
        <f t="shared" si="51"/>
        <v>1.9077</v>
      </c>
      <c r="K298" s="51">
        <f t="shared" si="52"/>
        <v>1.9298</v>
      </c>
      <c r="L298" s="156">
        <f t="shared" si="53"/>
        <v>2.2100000000000009E-2</v>
      </c>
      <c r="M298" s="100">
        <f t="shared" si="54"/>
        <v>1.1584630707134251E-2</v>
      </c>
    </row>
    <row r="299" spans="1:13" x14ac:dyDescent="0.25">
      <c r="A299" s="177" t="s">
        <v>443</v>
      </c>
      <c r="B299" s="8" t="str">
        <f t="shared" si="44"/>
        <v>SIMPLE PNEUMONIA &amp; PLEURISY W MCC</v>
      </c>
      <c r="C299" s="22">
        <f t="shared" si="45"/>
        <v>513</v>
      </c>
      <c r="D299" s="22">
        <f t="shared" si="46"/>
        <v>25158.9</v>
      </c>
      <c r="E299" s="22">
        <f t="shared" si="47"/>
        <v>15474.96</v>
      </c>
      <c r="F299" s="23">
        <f t="shared" si="48"/>
        <v>5.17</v>
      </c>
      <c r="G299" s="160" t="str">
        <f t="shared" si="49"/>
        <v>A</v>
      </c>
      <c r="H299" s="134"/>
      <c r="I299" s="184" t="str">
        <f t="shared" si="50"/>
        <v>A</v>
      </c>
      <c r="J299" s="24">
        <f t="shared" si="51"/>
        <v>1.4599</v>
      </c>
      <c r="K299" s="51">
        <f t="shared" si="52"/>
        <v>1.4819</v>
      </c>
      <c r="L299" s="156">
        <f t="shared" si="53"/>
        <v>2.200000000000002E-2</v>
      </c>
      <c r="M299" s="100">
        <f t="shared" si="54"/>
        <v>1.506952530995275E-2</v>
      </c>
    </row>
    <row r="300" spans="1:13" x14ac:dyDescent="0.25">
      <c r="A300" s="177" t="s">
        <v>220</v>
      </c>
      <c r="B300" s="8" t="str">
        <f t="shared" si="44"/>
        <v>MULTIPLE SCLEROSIS &amp; CEREBELLAR ATAXIA W/O CC/MCC</v>
      </c>
      <c r="C300" s="22">
        <f t="shared" si="45"/>
        <v>39</v>
      </c>
      <c r="D300" s="22">
        <f t="shared" si="46"/>
        <v>13329.9</v>
      </c>
      <c r="E300" s="22">
        <f t="shared" si="47"/>
        <v>8734.7099999999991</v>
      </c>
      <c r="F300" s="23">
        <f t="shared" si="48"/>
        <v>2.44</v>
      </c>
      <c r="G300" s="160" t="str">
        <f t="shared" si="49"/>
        <v>A</v>
      </c>
      <c r="H300" s="134"/>
      <c r="I300" s="184" t="str">
        <f t="shared" si="50"/>
        <v>A</v>
      </c>
      <c r="J300" s="24">
        <f t="shared" si="51"/>
        <v>0.76459999999999995</v>
      </c>
      <c r="K300" s="51">
        <f t="shared" si="52"/>
        <v>0.78520000000000001</v>
      </c>
      <c r="L300" s="156">
        <f t="shared" si="53"/>
        <v>2.0600000000000063E-2</v>
      </c>
      <c r="M300" s="100">
        <f t="shared" si="54"/>
        <v>2.694219199581489E-2</v>
      </c>
    </row>
    <row r="301" spans="1:13" x14ac:dyDescent="0.25">
      <c r="A301" s="177" t="s">
        <v>287</v>
      </c>
      <c r="B301" s="8" t="str">
        <f t="shared" si="44"/>
        <v>MISC DISORDERS OF NUTRITION,METABOLISM,FLUIDS/ELECTROLYTES W/O MCC</v>
      </c>
      <c r="C301" s="22">
        <f t="shared" si="45"/>
        <v>588</v>
      </c>
      <c r="D301" s="22">
        <f t="shared" si="46"/>
        <v>12569.46</v>
      </c>
      <c r="E301" s="22">
        <f t="shared" si="47"/>
        <v>8650.7999999999993</v>
      </c>
      <c r="F301" s="23">
        <f t="shared" si="48"/>
        <v>2.99</v>
      </c>
      <c r="G301" s="160" t="str">
        <f t="shared" si="49"/>
        <v>A</v>
      </c>
      <c r="H301" s="134"/>
      <c r="I301" s="184" t="str">
        <f t="shared" si="50"/>
        <v>A</v>
      </c>
      <c r="J301" s="24">
        <f t="shared" si="51"/>
        <v>0.72019999999999995</v>
      </c>
      <c r="K301" s="51">
        <f t="shared" si="52"/>
        <v>0.74050000000000005</v>
      </c>
      <c r="L301" s="156">
        <f t="shared" si="53"/>
        <v>2.0300000000000096E-2</v>
      </c>
      <c r="M301" s="100">
        <f t="shared" si="54"/>
        <v>2.8186614829214241E-2</v>
      </c>
    </row>
    <row r="302" spans="1:13" x14ac:dyDescent="0.25">
      <c r="A302" s="178" t="s">
        <v>668</v>
      </c>
      <c r="B302" s="80" t="str">
        <f t="shared" si="44"/>
        <v>MYELOPROLIFERATIVE DISORDERS OR POORLY DIFFERENTIATED NEOPLASMS W OTHER PROCEDURE W/O CC/MCC</v>
      </c>
      <c r="C302" s="77">
        <f t="shared" si="45"/>
        <v>3</v>
      </c>
      <c r="D302" s="77">
        <f t="shared" si="46"/>
        <v>20758.060000000001</v>
      </c>
      <c r="E302" s="77">
        <f t="shared" si="47"/>
        <v>5726.1</v>
      </c>
      <c r="F302" s="78">
        <f t="shared" si="48"/>
        <v>3.2</v>
      </c>
      <c r="G302" s="161" t="str">
        <f t="shared" si="49"/>
        <v>M</v>
      </c>
      <c r="H302" s="134"/>
      <c r="I302" s="185" t="str">
        <f t="shared" si="50"/>
        <v>M</v>
      </c>
      <c r="J302" s="70">
        <f t="shared" si="51"/>
        <v>2.0131999999999999</v>
      </c>
      <c r="K302" s="72">
        <f t="shared" si="52"/>
        <v>2.0325000000000002</v>
      </c>
      <c r="L302" s="157">
        <f t="shared" si="53"/>
        <v>1.9300000000000317E-2</v>
      </c>
      <c r="M302" s="101">
        <f t="shared" si="54"/>
        <v>9.5867275978543214E-3</v>
      </c>
    </row>
    <row r="303" spans="1:13" x14ac:dyDescent="0.25">
      <c r="A303" s="177" t="s">
        <v>261</v>
      </c>
      <c r="B303" s="8" t="str">
        <f t="shared" si="44"/>
        <v>CELLULITIS W/O MCC</v>
      </c>
      <c r="C303" s="22">
        <f t="shared" si="45"/>
        <v>1726</v>
      </c>
      <c r="D303" s="22">
        <f t="shared" si="46"/>
        <v>13038.12</v>
      </c>
      <c r="E303" s="22">
        <f t="shared" si="47"/>
        <v>7525.92</v>
      </c>
      <c r="F303" s="23">
        <f t="shared" si="48"/>
        <v>3.29</v>
      </c>
      <c r="G303" s="160" t="str">
        <f t="shared" si="49"/>
        <v>A</v>
      </c>
      <c r="H303" s="134"/>
      <c r="I303" s="184" t="str">
        <f t="shared" si="50"/>
        <v>A</v>
      </c>
      <c r="J303" s="24">
        <f t="shared" si="51"/>
        <v>0.74870000000000003</v>
      </c>
      <c r="K303" s="51">
        <f t="shared" si="52"/>
        <v>0.76790000000000003</v>
      </c>
      <c r="L303" s="156">
        <f t="shared" si="53"/>
        <v>1.9199999999999995E-2</v>
      </c>
      <c r="M303" s="100">
        <f t="shared" si="54"/>
        <v>2.5644450380659801E-2</v>
      </c>
    </row>
    <row r="304" spans="1:13" x14ac:dyDescent="0.25">
      <c r="A304" s="177" t="s">
        <v>563</v>
      </c>
      <c r="B304" s="8" t="str">
        <f t="shared" si="44"/>
        <v>KIDNEY &amp; URINARY TRACT INFECTIONS W/O MCC</v>
      </c>
      <c r="C304" s="22">
        <f t="shared" si="45"/>
        <v>665</v>
      </c>
      <c r="D304" s="22">
        <f t="shared" si="46"/>
        <v>12350.58</v>
      </c>
      <c r="E304" s="22">
        <f t="shared" si="47"/>
        <v>6875.31</v>
      </c>
      <c r="F304" s="23">
        <f t="shared" si="48"/>
        <v>2.86</v>
      </c>
      <c r="G304" s="160" t="str">
        <f t="shared" si="49"/>
        <v>A</v>
      </c>
      <c r="H304" s="134"/>
      <c r="I304" s="184" t="str">
        <f t="shared" si="50"/>
        <v>A</v>
      </c>
      <c r="J304" s="24">
        <f t="shared" si="51"/>
        <v>0.70840000000000003</v>
      </c>
      <c r="K304" s="51">
        <f t="shared" si="52"/>
        <v>0.72750000000000004</v>
      </c>
      <c r="L304" s="156">
        <f t="shared" si="53"/>
        <v>1.9100000000000006E-2</v>
      </c>
      <c r="M304" s="100">
        <f t="shared" si="54"/>
        <v>2.6962168266516099E-2</v>
      </c>
    </row>
    <row r="305" spans="1:13" x14ac:dyDescent="0.25">
      <c r="A305" s="177" t="s">
        <v>100</v>
      </c>
      <c r="B305" s="8" t="str">
        <f t="shared" si="44"/>
        <v>ESOPHAGITIS, GASTROENT &amp; MISC DIGEST DISORDERS W/O MCC</v>
      </c>
      <c r="C305" s="22">
        <f t="shared" si="45"/>
        <v>1290</v>
      </c>
      <c r="D305" s="22">
        <f t="shared" si="46"/>
        <v>13083.92</v>
      </c>
      <c r="E305" s="22">
        <f t="shared" si="47"/>
        <v>7007.49</v>
      </c>
      <c r="F305" s="23">
        <f t="shared" si="48"/>
        <v>2.89</v>
      </c>
      <c r="G305" s="160" t="str">
        <f t="shared" si="49"/>
        <v>A</v>
      </c>
      <c r="H305" s="134"/>
      <c r="I305" s="184" t="str">
        <f t="shared" si="50"/>
        <v>A</v>
      </c>
      <c r="J305" s="24">
        <f t="shared" si="51"/>
        <v>0.75260000000000005</v>
      </c>
      <c r="K305" s="51">
        <f t="shared" si="52"/>
        <v>0.77080000000000004</v>
      </c>
      <c r="L305" s="156">
        <f t="shared" si="53"/>
        <v>1.8199999999999994E-2</v>
      </c>
      <c r="M305" s="100">
        <f t="shared" si="54"/>
        <v>2.4182832846133394E-2</v>
      </c>
    </row>
    <row r="306" spans="1:13" x14ac:dyDescent="0.25">
      <c r="A306" s="177" t="s">
        <v>138</v>
      </c>
      <c r="B306" s="8" t="str">
        <f t="shared" si="44"/>
        <v>DISORDERS OF PANCREAS EXCEPT MALIGNANCY W CC</v>
      </c>
      <c r="C306" s="22">
        <f t="shared" si="45"/>
        <v>578</v>
      </c>
      <c r="D306" s="22">
        <f t="shared" si="46"/>
        <v>16095.19</v>
      </c>
      <c r="E306" s="22">
        <f t="shared" si="47"/>
        <v>8246.68</v>
      </c>
      <c r="F306" s="23">
        <f t="shared" si="48"/>
        <v>3.78</v>
      </c>
      <c r="G306" s="160" t="str">
        <f t="shared" si="49"/>
        <v>A</v>
      </c>
      <c r="H306" s="134"/>
      <c r="I306" s="184" t="str">
        <f t="shared" si="50"/>
        <v>A</v>
      </c>
      <c r="J306" s="24">
        <f t="shared" si="51"/>
        <v>0.93059999999999998</v>
      </c>
      <c r="K306" s="51">
        <f t="shared" si="52"/>
        <v>0.94810000000000005</v>
      </c>
      <c r="L306" s="156">
        <f t="shared" si="53"/>
        <v>1.7500000000000071E-2</v>
      </c>
      <c r="M306" s="100">
        <f t="shared" si="54"/>
        <v>1.8805071996561434E-2</v>
      </c>
    </row>
    <row r="307" spans="1:13" x14ac:dyDescent="0.25">
      <c r="A307" s="178" t="s">
        <v>328</v>
      </c>
      <c r="B307" s="80" t="str">
        <f t="shared" si="44"/>
        <v>PENIS PROCEDURES W/O CC/MCC</v>
      </c>
      <c r="C307" s="77">
        <f t="shared" si="45"/>
        <v>8</v>
      </c>
      <c r="D307" s="77">
        <f t="shared" si="46"/>
        <v>19834.39</v>
      </c>
      <c r="E307" s="77">
        <f t="shared" si="47"/>
        <v>8245.6</v>
      </c>
      <c r="F307" s="78">
        <f t="shared" si="48"/>
        <v>2.2000000000000002</v>
      </c>
      <c r="G307" s="161" t="str">
        <f t="shared" si="49"/>
        <v>M</v>
      </c>
      <c r="H307" s="134"/>
      <c r="I307" s="185" t="str">
        <f t="shared" si="50"/>
        <v>M</v>
      </c>
      <c r="J307" s="70">
        <f t="shared" si="51"/>
        <v>2.3746</v>
      </c>
      <c r="K307" s="72">
        <f t="shared" si="52"/>
        <v>2.3917000000000002</v>
      </c>
      <c r="L307" s="157">
        <f t="shared" si="53"/>
        <v>1.7100000000000115E-2</v>
      </c>
      <c r="M307" s="101">
        <f t="shared" si="54"/>
        <v>7.2012128358460853E-3</v>
      </c>
    </row>
    <row r="308" spans="1:13" x14ac:dyDescent="0.25">
      <c r="A308" s="177" t="s">
        <v>513</v>
      </c>
      <c r="B308" s="8" t="str">
        <f t="shared" si="44"/>
        <v>HEART FAILURE &amp; SHOCK W CC</v>
      </c>
      <c r="C308" s="22">
        <f t="shared" si="45"/>
        <v>381</v>
      </c>
      <c r="D308" s="22">
        <f t="shared" si="46"/>
        <v>17737.18</v>
      </c>
      <c r="E308" s="22">
        <f t="shared" si="47"/>
        <v>10140.1</v>
      </c>
      <c r="F308" s="23">
        <f t="shared" si="48"/>
        <v>3.83</v>
      </c>
      <c r="G308" s="160" t="str">
        <f t="shared" si="49"/>
        <v>A</v>
      </c>
      <c r="H308" s="134"/>
      <c r="I308" s="184" t="str">
        <f t="shared" si="50"/>
        <v>A</v>
      </c>
      <c r="J308" s="24">
        <f t="shared" si="51"/>
        <v>1.03</v>
      </c>
      <c r="K308" s="51">
        <f t="shared" si="52"/>
        <v>1.0447</v>
      </c>
      <c r="L308" s="156">
        <f t="shared" si="53"/>
        <v>1.4699999999999935E-2</v>
      </c>
      <c r="M308" s="100">
        <f t="shared" si="54"/>
        <v>1.4271844660194112E-2</v>
      </c>
    </row>
    <row r="309" spans="1:13" x14ac:dyDescent="0.25">
      <c r="A309" s="177" t="s">
        <v>461</v>
      </c>
      <c r="B309" s="8" t="str">
        <f t="shared" si="44"/>
        <v>CARDIAC VALVE &amp; OTH MAJ CARDIOTHORACIC PROC W CARD CATH W CC</v>
      </c>
      <c r="C309" s="22">
        <f t="shared" si="45"/>
        <v>15</v>
      </c>
      <c r="D309" s="22">
        <f t="shared" si="46"/>
        <v>145166.12</v>
      </c>
      <c r="E309" s="22">
        <f t="shared" si="47"/>
        <v>67602.61</v>
      </c>
      <c r="F309" s="23">
        <f t="shared" si="48"/>
        <v>12.13</v>
      </c>
      <c r="G309" s="160" t="str">
        <f t="shared" si="49"/>
        <v>AO</v>
      </c>
      <c r="H309" s="134"/>
      <c r="I309" s="184" t="str">
        <f t="shared" si="50"/>
        <v>A</v>
      </c>
      <c r="J309" s="24">
        <f t="shared" si="51"/>
        <v>8.8303999999999991</v>
      </c>
      <c r="K309" s="51">
        <f t="shared" si="52"/>
        <v>8.8436000000000003</v>
      </c>
      <c r="L309" s="156">
        <f t="shared" si="53"/>
        <v>1.3200000000001211E-2</v>
      </c>
      <c r="M309" s="100">
        <f t="shared" si="54"/>
        <v>1.4948360210184377E-3</v>
      </c>
    </row>
    <row r="310" spans="1:13" x14ac:dyDescent="0.25">
      <c r="A310" s="177" t="s">
        <v>704</v>
      </c>
      <c r="B310" s="8" t="str">
        <f t="shared" ref="B310:B373" si="55">VLOOKUP($A310, DRG_Tab, 2, FALSE)</f>
        <v>DEPRESSIVE NEUROSES</v>
      </c>
      <c r="C310" s="22">
        <f t="shared" ref="C310:C373" si="56">VLOOKUP($A310, DRG_Tab, 9, FALSE)</f>
        <v>445</v>
      </c>
      <c r="D310" s="22">
        <f t="shared" ref="D310:D373" si="57">VLOOKUP($A310, DRG_Tab, 10, FALSE)</f>
        <v>9530.33</v>
      </c>
      <c r="E310" s="22">
        <f t="shared" ref="E310:E373" si="58">VLOOKUP($A310, DRG_Tab, 11, FALSE)</f>
        <v>4510.1499999999996</v>
      </c>
      <c r="F310" s="23">
        <f t="shared" ref="F310:F373" si="59">VLOOKUP($A310, DRG_Tab, 12, FALSE)</f>
        <v>5.0599999999999996</v>
      </c>
      <c r="G310" s="160" t="str">
        <f t="shared" ref="G310:G373" si="60">VLOOKUP($A310, DRG_Tab, 18, FALSE)</f>
        <v>A</v>
      </c>
      <c r="H310" s="134"/>
      <c r="I310" s="184" t="str">
        <f t="shared" ref="I310:I373" si="61">VLOOKUP($A310, DRG_Tab, 20, FALSE)</f>
        <v>A</v>
      </c>
      <c r="J310" s="24">
        <f t="shared" ref="J310:J373" si="62">VLOOKUP($A310, DRG_Tab, 21, FALSE)</f>
        <v>0.54859999999999998</v>
      </c>
      <c r="K310" s="51">
        <f t="shared" ref="K310:K373" si="63">VLOOKUP($A310, DRG_Tab, 22, FALSE)</f>
        <v>0.56140000000000001</v>
      </c>
      <c r="L310" s="156">
        <f t="shared" ref="L310:L373" si="64">IF(J310&lt;&gt;"", IF(K310&lt;&gt;"", K310-J310, ""), "")</f>
        <v>1.2800000000000034E-2</v>
      </c>
      <c r="M310" s="100">
        <f t="shared" ref="M310:M373" si="65">IF(L310="", "", L310/J310)</f>
        <v>2.3332118118848038E-2</v>
      </c>
    </row>
    <row r="311" spans="1:13" x14ac:dyDescent="0.25">
      <c r="A311" s="177" t="s">
        <v>498</v>
      </c>
      <c r="B311" s="8" t="str">
        <f t="shared" si="55"/>
        <v>SKIN ULCERS W CC</v>
      </c>
      <c r="C311" s="22">
        <f t="shared" si="56"/>
        <v>23</v>
      </c>
      <c r="D311" s="22">
        <f t="shared" si="57"/>
        <v>11701.61</v>
      </c>
      <c r="E311" s="22">
        <f t="shared" si="58"/>
        <v>7280.39</v>
      </c>
      <c r="F311" s="23">
        <f t="shared" si="59"/>
        <v>4.13</v>
      </c>
      <c r="G311" s="160" t="str">
        <f t="shared" si="60"/>
        <v>AT</v>
      </c>
      <c r="H311" s="134"/>
      <c r="I311" s="184" t="str">
        <f t="shared" si="61"/>
        <v>A</v>
      </c>
      <c r="J311" s="24">
        <f t="shared" si="62"/>
        <v>0.62690000000000001</v>
      </c>
      <c r="K311" s="51">
        <f t="shared" si="63"/>
        <v>0.63939999999999997</v>
      </c>
      <c r="L311" s="156">
        <f t="shared" si="64"/>
        <v>1.2499999999999956E-2</v>
      </c>
      <c r="M311" s="100">
        <f t="shared" si="65"/>
        <v>1.9939384271813614E-2</v>
      </c>
    </row>
    <row r="312" spans="1:13" x14ac:dyDescent="0.25">
      <c r="A312" s="178" t="s">
        <v>848</v>
      </c>
      <c r="B312" s="80" t="str">
        <f t="shared" si="55"/>
        <v>MAJOR SMALL &amp; LARGE BOWEL PROCEDURES W/O CC/MCC</v>
      </c>
      <c r="C312" s="77">
        <f t="shared" si="56"/>
        <v>217</v>
      </c>
      <c r="D312" s="77">
        <f t="shared" si="57"/>
        <v>37078.949999999997</v>
      </c>
      <c r="E312" s="77">
        <f t="shared" si="58"/>
        <v>16333.32</v>
      </c>
      <c r="F312" s="78">
        <f t="shared" si="59"/>
        <v>4.9400000000000004</v>
      </c>
      <c r="G312" s="161" t="str">
        <f t="shared" si="60"/>
        <v>A</v>
      </c>
      <c r="H312" s="134"/>
      <c r="I312" s="185" t="str">
        <f t="shared" si="61"/>
        <v>A</v>
      </c>
      <c r="J312" s="70">
        <f t="shared" si="62"/>
        <v>2.1747999999999998</v>
      </c>
      <c r="K312" s="72">
        <f t="shared" si="63"/>
        <v>2.1840000000000002</v>
      </c>
      <c r="L312" s="157">
        <f t="shared" si="64"/>
        <v>9.200000000000319E-3</v>
      </c>
      <c r="M312" s="101">
        <f t="shared" si="65"/>
        <v>4.2302740481884862E-3</v>
      </c>
    </row>
    <row r="313" spans="1:13" x14ac:dyDescent="0.25">
      <c r="A313" s="177" t="s">
        <v>427</v>
      </c>
      <c r="B313" s="8" t="str">
        <f t="shared" si="55"/>
        <v>RESPIRATORY INFECTIONS &amp; INFLAMMATIONS W MCC</v>
      </c>
      <c r="C313" s="22">
        <f t="shared" si="56"/>
        <v>203</v>
      </c>
      <c r="D313" s="22">
        <f t="shared" si="57"/>
        <v>37302.26</v>
      </c>
      <c r="E313" s="22">
        <f t="shared" si="58"/>
        <v>23770.400000000001</v>
      </c>
      <c r="F313" s="23">
        <f t="shared" si="59"/>
        <v>7.58</v>
      </c>
      <c r="G313" s="160" t="str">
        <f t="shared" si="60"/>
        <v>A</v>
      </c>
      <c r="H313" s="134"/>
      <c r="I313" s="184" t="str">
        <f t="shared" si="61"/>
        <v>A</v>
      </c>
      <c r="J313" s="24">
        <f t="shared" si="62"/>
        <v>2.1713</v>
      </c>
      <c r="K313" s="51">
        <f t="shared" si="63"/>
        <v>2.1802000000000001</v>
      </c>
      <c r="L313" s="156">
        <f t="shared" si="64"/>
        <v>8.90000000000013E-3</v>
      </c>
      <c r="M313" s="100">
        <f t="shared" si="65"/>
        <v>4.098926910146055E-3</v>
      </c>
    </row>
    <row r="314" spans="1:13" x14ac:dyDescent="0.25">
      <c r="A314" s="177" t="s">
        <v>817</v>
      </c>
      <c r="B314" s="8" t="str">
        <f t="shared" si="55"/>
        <v>CONNECTIVE TISSUE DISORDERS W MCC</v>
      </c>
      <c r="C314" s="22">
        <f t="shared" si="56"/>
        <v>5</v>
      </c>
      <c r="D314" s="22">
        <f t="shared" si="57"/>
        <v>48464.17</v>
      </c>
      <c r="E314" s="22">
        <f t="shared" si="58"/>
        <v>30966.99</v>
      </c>
      <c r="F314" s="23">
        <f t="shared" si="59"/>
        <v>8</v>
      </c>
      <c r="G314" s="160" t="str">
        <f t="shared" si="60"/>
        <v>M</v>
      </c>
      <c r="H314" s="134"/>
      <c r="I314" s="184" t="str">
        <f t="shared" si="61"/>
        <v>M</v>
      </c>
      <c r="J314" s="24">
        <f t="shared" si="62"/>
        <v>3.5423</v>
      </c>
      <c r="K314" s="51">
        <f t="shared" si="63"/>
        <v>3.5514000000000001</v>
      </c>
      <c r="L314" s="156">
        <f t="shared" si="64"/>
        <v>9.100000000000108E-3</v>
      </c>
      <c r="M314" s="100">
        <f t="shared" si="65"/>
        <v>2.5689523755752217E-3</v>
      </c>
    </row>
    <row r="315" spans="1:13" x14ac:dyDescent="0.25">
      <c r="A315" s="177" t="s">
        <v>375</v>
      </c>
      <c r="B315" s="8" t="str">
        <f t="shared" si="55"/>
        <v>SEIZURES W MCC</v>
      </c>
      <c r="C315" s="22">
        <f t="shared" si="56"/>
        <v>244</v>
      </c>
      <c r="D315" s="22">
        <f t="shared" si="57"/>
        <v>24092.94</v>
      </c>
      <c r="E315" s="22">
        <f t="shared" si="58"/>
        <v>19611.2</v>
      </c>
      <c r="F315" s="23">
        <f t="shared" si="59"/>
        <v>3.7</v>
      </c>
      <c r="G315" s="160" t="str">
        <f t="shared" si="60"/>
        <v>A</v>
      </c>
      <c r="H315" s="134"/>
      <c r="I315" s="184" t="str">
        <f t="shared" si="61"/>
        <v>A</v>
      </c>
      <c r="J315" s="24">
        <f t="shared" si="62"/>
        <v>1.3319000000000001</v>
      </c>
      <c r="K315" s="51">
        <f t="shared" si="63"/>
        <v>1.3403</v>
      </c>
      <c r="L315" s="156">
        <f t="shared" si="64"/>
        <v>8.3999999999999631E-3</v>
      </c>
      <c r="M315" s="100">
        <f t="shared" si="65"/>
        <v>6.3067797882723643E-3</v>
      </c>
    </row>
    <row r="316" spans="1:13" x14ac:dyDescent="0.25">
      <c r="A316" s="177" t="s">
        <v>829</v>
      </c>
      <c r="B316" s="8" t="str">
        <f t="shared" si="55"/>
        <v>TENDONITIS, MYOSITIS &amp; BURSITIS W MCC</v>
      </c>
      <c r="C316" s="22">
        <f t="shared" si="56"/>
        <v>16</v>
      </c>
      <c r="D316" s="22">
        <f t="shared" si="57"/>
        <v>19406</v>
      </c>
      <c r="E316" s="22">
        <f t="shared" si="58"/>
        <v>11225.17</v>
      </c>
      <c r="F316" s="23">
        <f t="shared" si="59"/>
        <v>3.94</v>
      </c>
      <c r="G316" s="160" t="str">
        <f t="shared" si="60"/>
        <v>A</v>
      </c>
      <c r="H316" s="134"/>
      <c r="I316" s="184" t="str">
        <f t="shared" si="61"/>
        <v>A</v>
      </c>
      <c r="J316" s="24">
        <f t="shared" si="62"/>
        <v>1.1347</v>
      </c>
      <c r="K316" s="51">
        <f t="shared" si="63"/>
        <v>1.1431</v>
      </c>
      <c r="L316" s="156">
        <f t="shared" si="64"/>
        <v>8.3999999999999631E-3</v>
      </c>
      <c r="M316" s="100">
        <f t="shared" si="65"/>
        <v>7.4028377544725146E-3</v>
      </c>
    </row>
    <row r="317" spans="1:13" x14ac:dyDescent="0.25">
      <c r="A317" s="178" t="s">
        <v>730</v>
      </c>
      <c r="B317" s="80" t="str">
        <f t="shared" si="55"/>
        <v>POISONING &amp; TOXIC EFFECTS OF DRUGS W/O MCC</v>
      </c>
      <c r="C317" s="77">
        <f t="shared" si="56"/>
        <v>573</v>
      </c>
      <c r="D317" s="77">
        <f t="shared" si="57"/>
        <v>10787.76</v>
      </c>
      <c r="E317" s="77">
        <f t="shared" si="58"/>
        <v>6702.72</v>
      </c>
      <c r="F317" s="78">
        <f t="shared" si="59"/>
        <v>2.4300000000000002</v>
      </c>
      <c r="G317" s="161" t="str">
        <f t="shared" si="60"/>
        <v>A</v>
      </c>
      <c r="H317" s="134"/>
      <c r="I317" s="185" t="str">
        <f t="shared" si="61"/>
        <v>A</v>
      </c>
      <c r="J317" s="70">
        <f t="shared" si="62"/>
        <v>0.627</v>
      </c>
      <c r="K317" s="72">
        <f t="shared" si="63"/>
        <v>0.63539999999999996</v>
      </c>
      <c r="L317" s="157">
        <f t="shared" si="64"/>
        <v>8.3999999999999631E-3</v>
      </c>
      <c r="M317" s="101">
        <f t="shared" si="65"/>
        <v>1.3397129186602812E-2</v>
      </c>
    </row>
    <row r="318" spans="1:13" x14ac:dyDescent="0.25">
      <c r="A318" s="177" t="s">
        <v>640</v>
      </c>
      <c r="B318" s="8" t="str">
        <f t="shared" si="55"/>
        <v>NEONATES, DIED OR TRANSFERRED TO ANOTHER ACUTE CARE FACILITY</v>
      </c>
      <c r="C318" s="22">
        <f t="shared" si="56"/>
        <v>334</v>
      </c>
      <c r="D318" s="22">
        <f t="shared" si="57"/>
        <v>3407.1</v>
      </c>
      <c r="E318" s="22">
        <f t="shared" si="58"/>
        <v>2749.3</v>
      </c>
      <c r="F318" s="23">
        <f t="shared" si="59"/>
        <v>1.54</v>
      </c>
      <c r="G318" s="160" t="str">
        <f t="shared" si="60"/>
        <v>A</v>
      </c>
      <c r="H318" s="134"/>
      <c r="I318" s="184" t="str">
        <f t="shared" si="61"/>
        <v>A</v>
      </c>
      <c r="J318" s="24">
        <f t="shared" si="62"/>
        <v>0.19389999999999999</v>
      </c>
      <c r="K318" s="51">
        <f t="shared" si="63"/>
        <v>0.20080000000000001</v>
      </c>
      <c r="L318" s="156">
        <f t="shared" si="64"/>
        <v>6.9000000000000172E-3</v>
      </c>
      <c r="M318" s="100">
        <f t="shared" si="65"/>
        <v>3.5585353274884053E-2</v>
      </c>
    </row>
    <row r="319" spans="1:13" x14ac:dyDescent="0.25">
      <c r="A319" s="177" t="s">
        <v>282</v>
      </c>
      <c r="B319" s="8" t="str">
        <f t="shared" si="55"/>
        <v>OTHER ENDOCRINE, NUTRIT &amp; METAB O.R. PROC W/O CC/MCC</v>
      </c>
      <c r="C319" s="22">
        <f t="shared" si="56"/>
        <v>3</v>
      </c>
      <c r="D319" s="22">
        <f t="shared" si="57"/>
        <v>27029.38</v>
      </c>
      <c r="E319" s="22">
        <f t="shared" si="58"/>
        <v>9319.9599999999991</v>
      </c>
      <c r="F319" s="23">
        <f t="shared" si="59"/>
        <v>3.6</v>
      </c>
      <c r="G319" s="160" t="str">
        <f t="shared" si="60"/>
        <v>MP</v>
      </c>
      <c r="H319" s="134"/>
      <c r="I319" s="184" t="str">
        <f t="shared" si="61"/>
        <v>M</v>
      </c>
      <c r="J319" s="24">
        <f t="shared" si="62"/>
        <v>1.4839</v>
      </c>
      <c r="K319" s="51">
        <f t="shared" si="63"/>
        <v>1.4890000000000001</v>
      </c>
      <c r="L319" s="156">
        <f t="shared" si="64"/>
        <v>5.1000000000001044E-3</v>
      </c>
      <c r="M319" s="100">
        <f t="shared" si="65"/>
        <v>3.4368892782533221E-3</v>
      </c>
    </row>
    <row r="320" spans="1:13" x14ac:dyDescent="0.25">
      <c r="A320" s="172" t="s">
        <v>285</v>
      </c>
      <c r="B320" s="52" t="str">
        <f t="shared" si="55"/>
        <v>DIABETES W/O CC/MCC</v>
      </c>
      <c r="C320" s="49">
        <f t="shared" si="56"/>
        <v>516</v>
      </c>
      <c r="D320" s="49">
        <f t="shared" si="57"/>
        <v>10744.77</v>
      </c>
      <c r="E320" s="49">
        <f t="shared" si="58"/>
        <v>5405.51</v>
      </c>
      <c r="F320" s="50">
        <f t="shared" si="59"/>
        <v>2</v>
      </c>
      <c r="G320" s="176" t="str">
        <f t="shared" si="60"/>
        <v>A</v>
      </c>
      <c r="H320" s="134"/>
      <c r="I320" s="186" t="str">
        <f t="shared" si="61"/>
        <v>A</v>
      </c>
      <c r="J320" s="51">
        <f t="shared" si="62"/>
        <v>0.62839999999999996</v>
      </c>
      <c r="K320" s="51">
        <f t="shared" si="63"/>
        <v>0.63300000000000001</v>
      </c>
      <c r="L320" s="156">
        <f t="shared" si="64"/>
        <v>4.6000000000000485E-3</v>
      </c>
      <c r="M320" s="135">
        <f t="shared" si="65"/>
        <v>7.3201782304265573E-3</v>
      </c>
    </row>
    <row r="321" spans="1:13" x14ac:dyDescent="0.25">
      <c r="A321" s="177" t="s">
        <v>392</v>
      </c>
      <c r="B321" s="8" t="str">
        <f t="shared" si="55"/>
        <v>MAJOR HEAD &amp; NECK PROCEDURES W CC/MCC OR MAJOR DEVICE</v>
      </c>
      <c r="C321" s="22">
        <f t="shared" si="56"/>
        <v>17</v>
      </c>
      <c r="D321" s="22">
        <f t="shared" si="57"/>
        <v>50790.41</v>
      </c>
      <c r="E321" s="22">
        <f t="shared" si="58"/>
        <v>44248.81</v>
      </c>
      <c r="F321" s="23">
        <f t="shared" si="59"/>
        <v>7.24</v>
      </c>
      <c r="G321" s="160" t="str">
        <f t="shared" si="60"/>
        <v>A</v>
      </c>
      <c r="H321" s="134"/>
      <c r="I321" s="184" t="str">
        <f t="shared" si="61"/>
        <v>A</v>
      </c>
      <c r="J321" s="24">
        <f t="shared" si="62"/>
        <v>2.9632000000000001</v>
      </c>
      <c r="K321" s="51">
        <f t="shared" si="63"/>
        <v>2.9670000000000001</v>
      </c>
      <c r="L321" s="156">
        <f t="shared" si="64"/>
        <v>3.8000000000000256E-3</v>
      </c>
      <c r="M321" s="100">
        <f t="shared" si="65"/>
        <v>1.282397408207352E-3</v>
      </c>
    </row>
    <row r="322" spans="1:13" x14ac:dyDescent="0.25">
      <c r="A322" s="178" t="s">
        <v>83</v>
      </c>
      <c r="B322" s="80" t="str">
        <f t="shared" si="55"/>
        <v>COMPLICATED PEPTIC ULCER W CC</v>
      </c>
      <c r="C322" s="77">
        <f t="shared" si="56"/>
        <v>31</v>
      </c>
      <c r="D322" s="77">
        <f t="shared" si="57"/>
        <v>20246.3</v>
      </c>
      <c r="E322" s="77">
        <f t="shared" si="58"/>
        <v>5116</v>
      </c>
      <c r="F322" s="78">
        <f t="shared" si="59"/>
        <v>4.42</v>
      </c>
      <c r="G322" s="161" t="str">
        <f t="shared" si="60"/>
        <v>A</v>
      </c>
      <c r="H322" s="134"/>
      <c r="I322" s="185" t="str">
        <f t="shared" si="61"/>
        <v>A</v>
      </c>
      <c r="J322" s="70">
        <f t="shared" si="62"/>
        <v>1.1889000000000001</v>
      </c>
      <c r="K322" s="72">
        <f t="shared" si="63"/>
        <v>1.1926000000000001</v>
      </c>
      <c r="L322" s="157">
        <f t="shared" si="64"/>
        <v>3.7000000000000366E-3</v>
      </c>
      <c r="M322" s="101">
        <f t="shared" si="65"/>
        <v>3.1121204474724843E-3</v>
      </c>
    </row>
    <row r="323" spans="1:13" x14ac:dyDescent="0.25">
      <c r="A323" s="177" t="s">
        <v>499</v>
      </c>
      <c r="B323" s="8" t="str">
        <f t="shared" si="55"/>
        <v>SKIN ULCERS W/O CC/MCC</v>
      </c>
      <c r="C323" s="22">
        <f t="shared" si="56"/>
        <v>3</v>
      </c>
      <c r="D323" s="22">
        <f t="shared" si="57"/>
        <v>12416.85</v>
      </c>
      <c r="E323" s="22">
        <f t="shared" si="58"/>
        <v>4619.26</v>
      </c>
      <c r="F323" s="23">
        <f t="shared" si="59"/>
        <v>3.9</v>
      </c>
      <c r="G323" s="160" t="str">
        <f t="shared" si="60"/>
        <v>MT</v>
      </c>
      <c r="H323" s="134"/>
      <c r="I323" s="184" t="str">
        <f t="shared" si="61"/>
        <v>M</v>
      </c>
      <c r="J323" s="24">
        <f t="shared" si="62"/>
        <v>0.44919999999999999</v>
      </c>
      <c r="K323" s="51">
        <f t="shared" si="63"/>
        <v>0.45290000000000002</v>
      </c>
      <c r="L323" s="156">
        <f t="shared" si="64"/>
        <v>3.7000000000000366E-3</v>
      </c>
      <c r="M323" s="100">
        <f t="shared" si="65"/>
        <v>8.2368655387356111E-3</v>
      </c>
    </row>
    <row r="324" spans="1:13" x14ac:dyDescent="0.25">
      <c r="A324" s="177" t="s">
        <v>535</v>
      </c>
      <c r="B324" s="8" t="str">
        <f t="shared" si="55"/>
        <v>CHEST PAIN</v>
      </c>
      <c r="C324" s="22">
        <f t="shared" si="56"/>
        <v>374</v>
      </c>
      <c r="D324" s="22">
        <f t="shared" si="57"/>
        <v>14772.25</v>
      </c>
      <c r="E324" s="22">
        <f t="shared" si="58"/>
        <v>7572.77</v>
      </c>
      <c r="F324" s="23">
        <f t="shared" si="59"/>
        <v>2.12</v>
      </c>
      <c r="G324" s="160" t="str">
        <f t="shared" si="60"/>
        <v>A</v>
      </c>
      <c r="H324" s="134"/>
      <c r="I324" s="184" t="str">
        <f t="shared" si="61"/>
        <v>A</v>
      </c>
      <c r="J324" s="24">
        <f t="shared" si="62"/>
        <v>0.86660000000000004</v>
      </c>
      <c r="K324" s="51">
        <f t="shared" si="63"/>
        <v>0.87019999999999997</v>
      </c>
      <c r="L324" s="156">
        <f t="shared" si="64"/>
        <v>3.5999999999999366E-3</v>
      </c>
      <c r="M324" s="100">
        <f t="shared" si="65"/>
        <v>4.1541657050541613E-3</v>
      </c>
    </row>
    <row r="325" spans="1:13" x14ac:dyDescent="0.25">
      <c r="A325" s="177" t="s">
        <v>864</v>
      </c>
      <c r="B325" s="8" t="str">
        <f t="shared" si="55"/>
        <v>LOWER EXTREM &amp; HUMER PROC EXCEPT HIP,FOOT,FEMUR W MCC</v>
      </c>
      <c r="C325" s="22">
        <f t="shared" si="56"/>
        <v>42</v>
      </c>
      <c r="D325" s="22">
        <f t="shared" si="57"/>
        <v>64481.84</v>
      </c>
      <c r="E325" s="22">
        <f t="shared" si="58"/>
        <v>37226.81</v>
      </c>
      <c r="F325" s="23">
        <f t="shared" si="59"/>
        <v>5.93</v>
      </c>
      <c r="G325" s="160" t="str">
        <f t="shared" si="60"/>
        <v>A</v>
      </c>
      <c r="H325" s="134"/>
      <c r="I325" s="184" t="str">
        <f t="shared" si="61"/>
        <v>A</v>
      </c>
      <c r="J325" s="24">
        <f t="shared" si="62"/>
        <v>3.5185</v>
      </c>
      <c r="K325" s="51">
        <f t="shared" si="63"/>
        <v>3.5221</v>
      </c>
      <c r="L325" s="156">
        <f t="shared" si="64"/>
        <v>3.6000000000000476E-3</v>
      </c>
      <c r="M325" s="100">
        <f t="shared" si="65"/>
        <v>1.0231632798067493E-3</v>
      </c>
    </row>
    <row r="326" spans="1:13" x14ac:dyDescent="0.25">
      <c r="A326" s="177" t="s">
        <v>279</v>
      </c>
      <c r="B326" s="8" t="str">
        <f t="shared" si="55"/>
        <v>THYROID, PARATHYROID &amp; THYROGLOSSAL PROCEDURES W/O CC/MCC</v>
      </c>
      <c r="C326" s="22">
        <f t="shared" si="56"/>
        <v>84</v>
      </c>
      <c r="D326" s="22">
        <f t="shared" si="57"/>
        <v>20112.68</v>
      </c>
      <c r="E326" s="22">
        <f t="shared" si="58"/>
        <v>5487.99</v>
      </c>
      <c r="F326" s="23">
        <f t="shared" si="59"/>
        <v>1.29</v>
      </c>
      <c r="G326" s="160" t="str">
        <f t="shared" si="60"/>
        <v>A</v>
      </c>
      <c r="H326" s="134"/>
      <c r="I326" s="184" t="str">
        <f t="shared" si="61"/>
        <v>A</v>
      </c>
      <c r="J326" s="24">
        <f t="shared" si="62"/>
        <v>1.1819999999999999</v>
      </c>
      <c r="K326" s="51">
        <f t="shared" si="63"/>
        <v>1.1847000000000001</v>
      </c>
      <c r="L326" s="156">
        <f t="shared" si="64"/>
        <v>2.7000000000001467E-3</v>
      </c>
      <c r="M326" s="100">
        <f t="shared" si="65"/>
        <v>2.2842639593909871E-3</v>
      </c>
    </row>
    <row r="327" spans="1:13" x14ac:dyDescent="0.25">
      <c r="A327" s="178" t="s">
        <v>522</v>
      </c>
      <c r="B327" s="80" t="str">
        <f t="shared" si="55"/>
        <v>PERIPHERAL VASCULAR DISORDERS W/O CC/MCC</v>
      </c>
      <c r="C327" s="77">
        <f t="shared" si="56"/>
        <v>91</v>
      </c>
      <c r="D327" s="77">
        <f t="shared" si="57"/>
        <v>12414.58</v>
      </c>
      <c r="E327" s="77">
        <f t="shared" si="58"/>
        <v>7355.78</v>
      </c>
      <c r="F327" s="78">
        <f t="shared" si="59"/>
        <v>2.8</v>
      </c>
      <c r="G327" s="161" t="str">
        <f t="shared" si="60"/>
        <v>A</v>
      </c>
      <c r="H327" s="134"/>
      <c r="I327" s="185" t="str">
        <f t="shared" si="61"/>
        <v>A</v>
      </c>
      <c r="J327" s="70">
        <f t="shared" si="62"/>
        <v>0.72970000000000002</v>
      </c>
      <c r="K327" s="72">
        <f t="shared" si="63"/>
        <v>0.73119999999999996</v>
      </c>
      <c r="L327" s="157">
        <f t="shared" si="64"/>
        <v>1.4999999999999458E-3</v>
      </c>
      <c r="M327" s="101">
        <f t="shared" si="65"/>
        <v>2.0556393038234149E-3</v>
      </c>
    </row>
    <row r="328" spans="1:13" x14ac:dyDescent="0.25">
      <c r="A328" s="177" t="s">
        <v>439</v>
      </c>
      <c r="B328" s="8" t="str">
        <f t="shared" si="55"/>
        <v>PULMONARY EDEMA &amp; RESPIRATORY FAILURE</v>
      </c>
      <c r="C328" s="22">
        <f t="shared" si="56"/>
        <v>1143</v>
      </c>
      <c r="D328" s="22">
        <f t="shared" si="57"/>
        <v>23562.87</v>
      </c>
      <c r="E328" s="22">
        <f t="shared" si="58"/>
        <v>16148.61</v>
      </c>
      <c r="F328" s="23">
        <f t="shared" si="59"/>
        <v>4.54</v>
      </c>
      <c r="G328" s="160" t="str">
        <f t="shared" si="60"/>
        <v>A</v>
      </c>
      <c r="H328" s="134"/>
      <c r="I328" s="184" t="str">
        <f t="shared" si="61"/>
        <v>A</v>
      </c>
      <c r="J328" s="24">
        <f t="shared" si="62"/>
        <v>1.3301000000000001</v>
      </c>
      <c r="K328" s="51">
        <f t="shared" si="63"/>
        <v>1.3305</v>
      </c>
      <c r="L328" s="156">
        <f t="shared" si="64"/>
        <v>3.9999999999995595E-4</v>
      </c>
      <c r="M328" s="100">
        <f t="shared" si="65"/>
        <v>3.0072926847602132E-4</v>
      </c>
    </row>
    <row r="329" spans="1:13" x14ac:dyDescent="0.25">
      <c r="A329" s="177" t="s">
        <v>832</v>
      </c>
      <c r="B329" s="8" t="str">
        <f t="shared" si="55"/>
        <v>FRACTURES OF FEMUR W MCC</v>
      </c>
      <c r="C329" s="22">
        <f t="shared" si="56"/>
        <v>1</v>
      </c>
      <c r="D329" s="22">
        <f t="shared" si="57"/>
        <v>19167.64</v>
      </c>
      <c r="E329" s="22">
        <f t="shared" si="58"/>
        <v>0</v>
      </c>
      <c r="F329" s="23">
        <f t="shared" si="59"/>
        <v>5.7</v>
      </c>
      <c r="G329" s="160" t="str">
        <f t="shared" si="60"/>
        <v>M</v>
      </c>
      <c r="H329" s="134"/>
      <c r="I329" s="184" t="str">
        <f t="shared" si="61"/>
        <v>M</v>
      </c>
      <c r="J329" s="24">
        <f t="shared" si="62"/>
        <v>2.1922999999999999</v>
      </c>
      <c r="K329" s="51">
        <f t="shared" si="63"/>
        <v>2.1924999999999999</v>
      </c>
      <c r="L329" s="156">
        <f t="shared" si="64"/>
        <v>1.9999999999997797E-4</v>
      </c>
      <c r="M329" s="100">
        <f t="shared" si="65"/>
        <v>9.1228390275043553E-5</v>
      </c>
    </row>
    <row r="330" spans="1:13" x14ac:dyDescent="0.25">
      <c r="A330" s="177" t="s">
        <v>284</v>
      </c>
      <c r="B330" s="8" t="str">
        <f t="shared" si="55"/>
        <v>DIABETES W CC</v>
      </c>
      <c r="C330" s="22">
        <f t="shared" si="56"/>
        <v>863</v>
      </c>
      <c r="D330" s="22">
        <f t="shared" si="57"/>
        <v>15265.94</v>
      </c>
      <c r="E330" s="22">
        <f t="shared" si="58"/>
        <v>8183.44</v>
      </c>
      <c r="F330" s="23">
        <f t="shared" si="59"/>
        <v>3.15</v>
      </c>
      <c r="G330" s="160" t="str">
        <f t="shared" si="60"/>
        <v>A</v>
      </c>
      <c r="H330" s="134"/>
      <c r="I330" s="184" t="str">
        <f t="shared" si="61"/>
        <v>A</v>
      </c>
      <c r="J330" s="24">
        <f t="shared" si="62"/>
        <v>0.85260000000000002</v>
      </c>
      <c r="K330" s="51">
        <f t="shared" si="63"/>
        <v>0.8528</v>
      </c>
      <c r="L330" s="156">
        <f t="shared" si="64"/>
        <v>1.9999999999997797E-4</v>
      </c>
      <c r="M330" s="100">
        <f t="shared" si="65"/>
        <v>2.3457658925636637E-4</v>
      </c>
    </row>
    <row r="331" spans="1:13" x14ac:dyDescent="0.25">
      <c r="A331" s="177" t="s">
        <v>748</v>
      </c>
      <c r="B331" s="8" t="str">
        <f t="shared" si="55"/>
        <v>REHABILITATION W CC/MCC</v>
      </c>
      <c r="C331" s="22">
        <f t="shared" si="56"/>
        <v>0</v>
      </c>
      <c r="D331" s="22">
        <f t="shared" si="57"/>
        <v>0</v>
      </c>
      <c r="E331" s="22">
        <f t="shared" si="58"/>
        <v>0</v>
      </c>
      <c r="F331" s="23">
        <f t="shared" si="59"/>
        <v>0</v>
      </c>
      <c r="G331" s="160" t="str">
        <f t="shared" si="60"/>
        <v>X</v>
      </c>
      <c r="H331" s="134"/>
      <c r="I331" s="184" t="str">
        <f t="shared" si="61"/>
        <v/>
      </c>
      <c r="J331" s="24" t="str">
        <f t="shared" si="62"/>
        <v/>
      </c>
      <c r="K331" s="51">
        <f t="shared" si="63"/>
        <v>0</v>
      </c>
      <c r="L331" s="156" t="str">
        <f t="shared" si="64"/>
        <v/>
      </c>
      <c r="M331" s="100" t="str">
        <f t="shared" si="65"/>
        <v/>
      </c>
    </row>
    <row r="332" spans="1:13" x14ac:dyDescent="0.25">
      <c r="A332" s="178" t="s">
        <v>749</v>
      </c>
      <c r="B332" s="80" t="str">
        <f t="shared" si="55"/>
        <v>REHABILITATION W/O CC/MCC</v>
      </c>
      <c r="C332" s="77">
        <f t="shared" si="56"/>
        <v>0</v>
      </c>
      <c r="D332" s="77">
        <f t="shared" si="57"/>
        <v>0</v>
      </c>
      <c r="E332" s="77">
        <f t="shared" si="58"/>
        <v>0</v>
      </c>
      <c r="F332" s="78">
        <f t="shared" si="59"/>
        <v>0</v>
      </c>
      <c r="G332" s="161" t="str">
        <f t="shared" si="60"/>
        <v>X</v>
      </c>
      <c r="H332" s="134"/>
      <c r="I332" s="185" t="str">
        <f t="shared" si="61"/>
        <v/>
      </c>
      <c r="J332" s="70" t="str">
        <f t="shared" si="62"/>
        <v/>
      </c>
      <c r="K332" s="72">
        <f t="shared" si="63"/>
        <v>0</v>
      </c>
      <c r="L332" s="157" t="str">
        <f t="shared" si="64"/>
        <v/>
      </c>
      <c r="M332" s="101" t="str">
        <f t="shared" si="65"/>
        <v/>
      </c>
    </row>
    <row r="333" spans="1:13" x14ac:dyDescent="0.25">
      <c r="A333" s="177" t="s">
        <v>775</v>
      </c>
      <c r="B333" s="8" t="str">
        <f t="shared" si="55"/>
        <v>PRINCIPAL DIAGNOSIS INVALID AS DISCHARGE DIAGNOSIS</v>
      </c>
      <c r="C333" s="22">
        <f t="shared" si="56"/>
        <v>0</v>
      </c>
      <c r="D333" s="22">
        <f t="shared" si="57"/>
        <v>0</v>
      </c>
      <c r="E333" s="22">
        <f t="shared" si="58"/>
        <v>0</v>
      </c>
      <c r="F333" s="23">
        <f t="shared" si="59"/>
        <v>0</v>
      </c>
      <c r="G333" s="160" t="str">
        <f t="shared" si="60"/>
        <v>X</v>
      </c>
      <c r="H333" s="134"/>
      <c r="I333" s="184" t="str">
        <f t="shared" si="61"/>
        <v/>
      </c>
      <c r="J333" s="24" t="str">
        <f t="shared" si="62"/>
        <v/>
      </c>
      <c r="K333" s="51">
        <f t="shared" si="63"/>
        <v>0</v>
      </c>
      <c r="L333" s="156" t="str">
        <f t="shared" si="64"/>
        <v/>
      </c>
      <c r="M333" s="100" t="str">
        <f t="shared" si="65"/>
        <v/>
      </c>
    </row>
    <row r="334" spans="1:13" x14ac:dyDescent="0.25">
      <c r="A334" s="177" t="s">
        <v>776</v>
      </c>
      <c r="B334" s="8" t="str">
        <f t="shared" si="55"/>
        <v>UNGROUPABLE</v>
      </c>
      <c r="C334" s="22">
        <f t="shared" si="56"/>
        <v>0</v>
      </c>
      <c r="D334" s="22">
        <f t="shared" si="57"/>
        <v>0</v>
      </c>
      <c r="E334" s="22">
        <f t="shared" si="58"/>
        <v>0</v>
      </c>
      <c r="F334" s="23">
        <f t="shared" si="59"/>
        <v>0</v>
      </c>
      <c r="G334" s="160" t="str">
        <f t="shared" si="60"/>
        <v>X</v>
      </c>
      <c r="H334" s="134"/>
      <c r="I334" s="184" t="str">
        <f t="shared" si="61"/>
        <v/>
      </c>
      <c r="J334" s="24" t="str">
        <f t="shared" si="62"/>
        <v/>
      </c>
      <c r="K334" s="51">
        <f t="shared" si="63"/>
        <v>0</v>
      </c>
      <c r="L334" s="156" t="str">
        <f t="shared" si="64"/>
        <v/>
      </c>
      <c r="M334" s="100" t="str">
        <f t="shared" si="65"/>
        <v/>
      </c>
    </row>
    <row r="335" spans="1:13" x14ac:dyDescent="0.25">
      <c r="A335" s="177" t="s">
        <v>355</v>
      </c>
      <c r="B335" s="8" t="str">
        <f t="shared" si="55"/>
        <v>FX, SPRN, STRN &amp; DISL EXCEPT FEMUR, HIP, PELVIS &amp; THIGH W/O MCC</v>
      </c>
      <c r="C335" s="22">
        <f t="shared" si="56"/>
        <v>92</v>
      </c>
      <c r="D335" s="22">
        <f t="shared" si="57"/>
        <v>14427.2</v>
      </c>
      <c r="E335" s="22">
        <f t="shared" si="58"/>
        <v>8689.86</v>
      </c>
      <c r="F335" s="23">
        <f t="shared" si="59"/>
        <v>2.5499999999999998</v>
      </c>
      <c r="G335" s="160" t="str">
        <f t="shared" si="60"/>
        <v>A</v>
      </c>
      <c r="H335" s="134"/>
      <c r="I335" s="184" t="str">
        <f t="shared" si="61"/>
        <v>A</v>
      </c>
      <c r="J335" s="24">
        <f t="shared" si="62"/>
        <v>0.8498</v>
      </c>
      <c r="K335" s="51">
        <f t="shared" si="63"/>
        <v>0.84970000000000001</v>
      </c>
      <c r="L335" s="156">
        <f t="shared" si="64"/>
        <v>-9.9999999999988987E-5</v>
      </c>
      <c r="M335" s="100">
        <f t="shared" si="65"/>
        <v>-1.1767474699928099E-4</v>
      </c>
    </row>
    <row r="336" spans="1:13" x14ac:dyDescent="0.25">
      <c r="A336" s="177" t="s">
        <v>557</v>
      </c>
      <c r="B336" s="8" t="str">
        <f t="shared" si="55"/>
        <v>RENAL FAILURE W/O CC/MCC</v>
      </c>
      <c r="C336" s="22">
        <f t="shared" si="56"/>
        <v>114</v>
      </c>
      <c r="D336" s="22">
        <f t="shared" si="57"/>
        <v>9595.67</v>
      </c>
      <c r="E336" s="22">
        <f t="shared" si="58"/>
        <v>5194.03</v>
      </c>
      <c r="F336" s="23">
        <f t="shared" si="59"/>
        <v>2.19</v>
      </c>
      <c r="G336" s="160" t="str">
        <f t="shared" si="60"/>
        <v>A</v>
      </c>
      <c r="H336" s="134"/>
      <c r="I336" s="184" t="str">
        <f t="shared" si="61"/>
        <v>A</v>
      </c>
      <c r="J336" s="24">
        <f t="shared" si="62"/>
        <v>0.56559999999999999</v>
      </c>
      <c r="K336" s="51">
        <f t="shared" si="63"/>
        <v>0.56510000000000005</v>
      </c>
      <c r="L336" s="156">
        <f t="shared" si="64"/>
        <v>-4.9999999999994493E-4</v>
      </c>
      <c r="M336" s="100">
        <f t="shared" si="65"/>
        <v>-8.8401697312578671E-4</v>
      </c>
    </row>
    <row r="337" spans="1:13" x14ac:dyDescent="0.25">
      <c r="A337" s="178" t="s">
        <v>646</v>
      </c>
      <c r="B337" s="80" t="str">
        <f t="shared" si="55"/>
        <v>NORMAL NEWBORN</v>
      </c>
      <c r="C337" s="77">
        <f t="shared" si="56"/>
        <v>6791</v>
      </c>
      <c r="D337" s="77">
        <f t="shared" si="57"/>
        <v>3082.94</v>
      </c>
      <c r="E337" s="77">
        <f t="shared" si="58"/>
        <v>1218.8</v>
      </c>
      <c r="F337" s="78">
        <f t="shared" si="59"/>
        <v>2.06</v>
      </c>
      <c r="G337" s="161" t="str">
        <f t="shared" si="60"/>
        <v>A</v>
      </c>
      <c r="H337" s="134"/>
      <c r="I337" s="185" t="str">
        <f t="shared" si="61"/>
        <v>A</v>
      </c>
      <c r="J337" s="70">
        <f t="shared" si="62"/>
        <v>0.1822</v>
      </c>
      <c r="K337" s="72">
        <f t="shared" si="63"/>
        <v>0.1817</v>
      </c>
      <c r="L337" s="157">
        <f t="shared" si="64"/>
        <v>-5.0000000000000044E-4</v>
      </c>
      <c r="M337" s="101">
        <f t="shared" si="65"/>
        <v>-2.7442371020856226E-3</v>
      </c>
    </row>
    <row r="338" spans="1:13" x14ac:dyDescent="0.25">
      <c r="A338" s="177" t="s">
        <v>276</v>
      </c>
      <c r="B338" s="8" t="str">
        <f t="shared" si="55"/>
        <v>SKIN GRAFTS &amp; WOUND DEBRID FOR ENDOC, NUTRIT &amp; METAB DIS W/O CC/MCC</v>
      </c>
      <c r="C338" s="22">
        <f t="shared" si="56"/>
        <v>5</v>
      </c>
      <c r="D338" s="22">
        <f t="shared" si="57"/>
        <v>24412.14</v>
      </c>
      <c r="E338" s="22">
        <f t="shared" si="58"/>
        <v>7908.3</v>
      </c>
      <c r="F338" s="23">
        <f t="shared" si="59"/>
        <v>4</v>
      </c>
      <c r="G338" s="160" t="str">
        <f t="shared" si="60"/>
        <v>MO</v>
      </c>
      <c r="H338" s="134"/>
      <c r="I338" s="184" t="str">
        <f t="shared" si="61"/>
        <v>M</v>
      </c>
      <c r="J338" s="24">
        <f t="shared" si="62"/>
        <v>1.3673</v>
      </c>
      <c r="K338" s="51">
        <f t="shared" si="63"/>
        <v>1.3667</v>
      </c>
      <c r="L338" s="156">
        <f t="shared" si="64"/>
        <v>-5.9999999999993392E-4</v>
      </c>
      <c r="M338" s="100">
        <f t="shared" si="65"/>
        <v>-4.3882103415485553E-4</v>
      </c>
    </row>
    <row r="339" spans="1:13" x14ac:dyDescent="0.25">
      <c r="A339" s="177" t="s">
        <v>645</v>
      </c>
      <c r="B339" s="8" t="str">
        <f t="shared" si="55"/>
        <v>NEONATE W OTHER SIGNIFICANT PROBLEMS</v>
      </c>
      <c r="C339" s="22">
        <f t="shared" si="56"/>
        <v>1722</v>
      </c>
      <c r="D339" s="22">
        <f t="shared" si="57"/>
        <v>3668.62</v>
      </c>
      <c r="E339" s="22">
        <f t="shared" si="58"/>
        <v>1718.14</v>
      </c>
      <c r="F339" s="23">
        <f t="shared" si="59"/>
        <v>2.42</v>
      </c>
      <c r="G339" s="160" t="str">
        <f t="shared" si="60"/>
        <v>A</v>
      </c>
      <c r="H339" s="134"/>
      <c r="I339" s="184" t="str">
        <f t="shared" si="61"/>
        <v>A</v>
      </c>
      <c r="J339" s="24">
        <f t="shared" si="62"/>
        <v>0.21920000000000001</v>
      </c>
      <c r="K339" s="51">
        <f t="shared" si="63"/>
        <v>0.216</v>
      </c>
      <c r="L339" s="156">
        <f t="shared" si="64"/>
        <v>-3.2000000000000084E-3</v>
      </c>
      <c r="M339" s="100">
        <f t="shared" si="65"/>
        <v>-1.4598540145985439E-2</v>
      </c>
    </row>
    <row r="340" spans="1:13" x14ac:dyDescent="0.25">
      <c r="A340" s="177" t="s">
        <v>292</v>
      </c>
      <c r="B340" s="8" t="str">
        <f t="shared" si="55"/>
        <v>KIDNEY TRANSPLANT</v>
      </c>
      <c r="C340" s="22">
        <f t="shared" si="56"/>
        <v>0</v>
      </c>
      <c r="D340" s="22">
        <f t="shared" si="57"/>
        <v>0</v>
      </c>
      <c r="E340" s="22">
        <f t="shared" si="58"/>
        <v>0</v>
      </c>
      <c r="F340" s="23">
        <f t="shared" si="59"/>
        <v>6.1</v>
      </c>
      <c r="G340" s="160" t="str">
        <f t="shared" si="60"/>
        <v>Z</v>
      </c>
      <c r="H340" s="134"/>
      <c r="I340" s="184" t="str">
        <f t="shared" si="61"/>
        <v>Z</v>
      </c>
      <c r="J340" s="24">
        <f t="shared" si="62"/>
        <v>3.3187000000000002</v>
      </c>
      <c r="K340" s="51">
        <f t="shared" si="63"/>
        <v>3.3146</v>
      </c>
      <c r="L340" s="156">
        <f t="shared" si="64"/>
        <v>-4.1000000000002146E-3</v>
      </c>
      <c r="M340" s="100">
        <f t="shared" si="65"/>
        <v>-1.2354235092054764E-3</v>
      </c>
    </row>
    <row r="341" spans="1:13" x14ac:dyDescent="0.25">
      <c r="A341" s="177" t="s">
        <v>252</v>
      </c>
      <c r="B341" s="8" t="str">
        <f t="shared" si="55"/>
        <v>CONCUSSION W/O CC/MCC</v>
      </c>
      <c r="C341" s="22">
        <f t="shared" si="56"/>
        <v>29</v>
      </c>
      <c r="D341" s="22">
        <f t="shared" si="57"/>
        <v>13954.93</v>
      </c>
      <c r="E341" s="22">
        <f t="shared" si="58"/>
        <v>4837.29</v>
      </c>
      <c r="F341" s="23">
        <f t="shared" si="59"/>
        <v>1.48</v>
      </c>
      <c r="G341" s="160" t="str">
        <f t="shared" si="60"/>
        <v>A</v>
      </c>
      <c r="H341" s="134"/>
      <c r="I341" s="184" t="str">
        <f t="shared" si="61"/>
        <v>A</v>
      </c>
      <c r="J341" s="24">
        <f t="shared" si="62"/>
        <v>0.82679999999999998</v>
      </c>
      <c r="K341" s="51">
        <f t="shared" si="63"/>
        <v>0.82210000000000005</v>
      </c>
      <c r="L341" s="156">
        <f t="shared" si="64"/>
        <v>-4.6999999999999265E-3</v>
      </c>
      <c r="M341" s="100">
        <f t="shared" si="65"/>
        <v>-5.6845670053216335E-3</v>
      </c>
    </row>
    <row r="342" spans="1:13" x14ac:dyDescent="0.25">
      <c r="A342" s="178" t="s">
        <v>729</v>
      </c>
      <c r="B342" s="80" t="str">
        <f t="shared" si="55"/>
        <v>POISONING &amp; TOXIC EFFECTS OF DRUGS W MCC</v>
      </c>
      <c r="C342" s="77">
        <f t="shared" si="56"/>
        <v>673</v>
      </c>
      <c r="D342" s="77">
        <f t="shared" si="57"/>
        <v>26254.78</v>
      </c>
      <c r="E342" s="77">
        <f t="shared" si="58"/>
        <v>19009.04</v>
      </c>
      <c r="F342" s="78">
        <f t="shared" si="59"/>
        <v>3.84</v>
      </c>
      <c r="G342" s="161" t="str">
        <f t="shared" si="60"/>
        <v>A</v>
      </c>
      <c r="H342" s="134"/>
      <c r="I342" s="185" t="str">
        <f t="shared" si="61"/>
        <v>A</v>
      </c>
      <c r="J342" s="70">
        <f t="shared" si="62"/>
        <v>1.4666999999999999</v>
      </c>
      <c r="K342" s="72">
        <f t="shared" si="63"/>
        <v>1.462</v>
      </c>
      <c r="L342" s="157">
        <f t="shared" si="64"/>
        <v>-4.6999999999999265E-3</v>
      </c>
      <c r="M342" s="101">
        <f t="shared" si="65"/>
        <v>-3.2044726256220952E-3</v>
      </c>
    </row>
    <row r="343" spans="1:13" x14ac:dyDescent="0.25">
      <c r="A343" s="177" t="s">
        <v>824</v>
      </c>
      <c r="B343" s="8" t="str">
        <f t="shared" si="55"/>
        <v>MEDICAL BACK PROBLEMS W/O MCC</v>
      </c>
      <c r="C343" s="22">
        <f t="shared" si="56"/>
        <v>177</v>
      </c>
      <c r="D343" s="22">
        <f t="shared" si="57"/>
        <v>17231.03</v>
      </c>
      <c r="E343" s="22">
        <f t="shared" si="58"/>
        <v>9834.0499999999993</v>
      </c>
      <c r="F343" s="23">
        <f t="shared" si="59"/>
        <v>2.92</v>
      </c>
      <c r="G343" s="160" t="str">
        <f t="shared" si="60"/>
        <v>A</v>
      </c>
      <c r="H343" s="134"/>
      <c r="I343" s="184" t="str">
        <f t="shared" si="61"/>
        <v>A</v>
      </c>
      <c r="J343" s="24">
        <f t="shared" si="62"/>
        <v>1.0196000000000001</v>
      </c>
      <c r="K343" s="51">
        <f t="shared" si="63"/>
        <v>1.0148999999999999</v>
      </c>
      <c r="L343" s="156">
        <f t="shared" si="64"/>
        <v>-4.7000000000001485E-3</v>
      </c>
      <c r="M343" s="100">
        <f t="shared" si="65"/>
        <v>-4.6096508434681719E-3</v>
      </c>
    </row>
    <row r="344" spans="1:13" x14ac:dyDescent="0.25">
      <c r="A344" s="177" t="s">
        <v>533</v>
      </c>
      <c r="B344" s="8" t="str">
        <f t="shared" si="55"/>
        <v>ANGINA PECTORIS</v>
      </c>
      <c r="C344" s="22">
        <f t="shared" si="56"/>
        <v>36</v>
      </c>
      <c r="D344" s="22">
        <f t="shared" si="57"/>
        <v>14163.58</v>
      </c>
      <c r="E344" s="22">
        <f t="shared" si="58"/>
        <v>7699.9</v>
      </c>
      <c r="F344" s="23">
        <f t="shared" si="59"/>
        <v>2.06</v>
      </c>
      <c r="G344" s="160" t="str">
        <f t="shared" si="60"/>
        <v>A</v>
      </c>
      <c r="H344" s="134"/>
      <c r="I344" s="184" t="str">
        <f t="shared" si="61"/>
        <v>A</v>
      </c>
      <c r="J344" s="24">
        <f t="shared" si="62"/>
        <v>0.83909999999999996</v>
      </c>
      <c r="K344" s="51">
        <f t="shared" si="63"/>
        <v>0.83430000000000004</v>
      </c>
      <c r="L344" s="156">
        <f t="shared" si="64"/>
        <v>-4.7999999999999154E-3</v>
      </c>
      <c r="M344" s="100">
        <f t="shared" si="65"/>
        <v>-5.7204147300678292E-3</v>
      </c>
    </row>
    <row r="345" spans="1:13" x14ac:dyDescent="0.25">
      <c r="A345" s="177" t="s">
        <v>550</v>
      </c>
      <c r="B345" s="8" t="str">
        <f t="shared" si="55"/>
        <v>URETHRAL PROCEDURES W CC/MCC</v>
      </c>
      <c r="C345" s="22">
        <f t="shared" si="56"/>
        <v>1</v>
      </c>
      <c r="D345" s="22">
        <f t="shared" si="57"/>
        <v>12384.39</v>
      </c>
      <c r="E345" s="22">
        <f t="shared" si="58"/>
        <v>0</v>
      </c>
      <c r="F345" s="23">
        <f t="shared" si="59"/>
        <v>5.3</v>
      </c>
      <c r="G345" s="160" t="str">
        <f t="shared" si="60"/>
        <v>M</v>
      </c>
      <c r="H345" s="134"/>
      <c r="I345" s="184" t="str">
        <f t="shared" si="61"/>
        <v>M</v>
      </c>
      <c r="J345" s="24">
        <f t="shared" si="62"/>
        <v>2.4165999999999999</v>
      </c>
      <c r="K345" s="51">
        <f t="shared" si="63"/>
        <v>2.4117000000000002</v>
      </c>
      <c r="L345" s="156">
        <f t="shared" si="64"/>
        <v>-4.8999999999996824E-3</v>
      </c>
      <c r="M345" s="100">
        <f t="shared" si="65"/>
        <v>-2.0276421418520575E-3</v>
      </c>
    </row>
    <row r="346" spans="1:13" x14ac:dyDescent="0.25">
      <c r="A346" s="177" t="s">
        <v>413</v>
      </c>
      <c r="B346" s="8" t="str">
        <f t="shared" si="55"/>
        <v>OTHER EAR, NOSE, MOUTH &amp; THROAT DIAGNOSES W MCC</v>
      </c>
      <c r="C346" s="22">
        <f t="shared" si="56"/>
        <v>8</v>
      </c>
      <c r="D346" s="22">
        <f t="shared" si="57"/>
        <v>19785.71</v>
      </c>
      <c r="E346" s="22">
        <f t="shared" si="58"/>
        <v>8924.7999999999993</v>
      </c>
      <c r="F346" s="23">
        <f t="shared" si="59"/>
        <v>5.3</v>
      </c>
      <c r="G346" s="160" t="str">
        <f t="shared" si="60"/>
        <v>M</v>
      </c>
      <c r="H346" s="134"/>
      <c r="I346" s="184" t="str">
        <f t="shared" si="61"/>
        <v>M</v>
      </c>
      <c r="J346" s="24">
        <f t="shared" si="62"/>
        <v>2.077</v>
      </c>
      <c r="K346" s="51">
        <f t="shared" si="63"/>
        <v>2.0720999999999998</v>
      </c>
      <c r="L346" s="156">
        <f t="shared" si="64"/>
        <v>-4.9000000000001265E-3</v>
      </c>
      <c r="M346" s="100">
        <f t="shared" si="65"/>
        <v>-2.3591718825229304E-3</v>
      </c>
    </row>
    <row r="347" spans="1:13" x14ac:dyDescent="0.25">
      <c r="A347" s="178" t="s">
        <v>5</v>
      </c>
      <c r="B347" s="80" t="str">
        <f t="shared" si="55"/>
        <v>SHOULDER,ELBOW OR FOREARM PROC,EXC MAJOR JOINT PROC W MCC</v>
      </c>
      <c r="C347" s="77">
        <f t="shared" si="56"/>
        <v>4</v>
      </c>
      <c r="D347" s="77">
        <f t="shared" si="57"/>
        <v>66338.100000000006</v>
      </c>
      <c r="E347" s="77">
        <f t="shared" si="58"/>
        <v>25471.52</v>
      </c>
      <c r="F347" s="78">
        <f t="shared" si="59"/>
        <v>6.3</v>
      </c>
      <c r="G347" s="161" t="str">
        <f t="shared" si="60"/>
        <v>M</v>
      </c>
      <c r="H347" s="134"/>
      <c r="I347" s="185" t="str">
        <f t="shared" si="61"/>
        <v>M</v>
      </c>
      <c r="J347" s="70">
        <f t="shared" si="62"/>
        <v>3.9192999999999998</v>
      </c>
      <c r="K347" s="72">
        <f t="shared" si="63"/>
        <v>3.9142000000000001</v>
      </c>
      <c r="L347" s="157">
        <f t="shared" si="64"/>
        <v>-5.0999999999996604E-3</v>
      </c>
      <c r="M347" s="101">
        <f t="shared" si="65"/>
        <v>-1.3012527747300949E-3</v>
      </c>
    </row>
    <row r="348" spans="1:13" x14ac:dyDescent="0.25">
      <c r="A348" s="177" t="s">
        <v>215</v>
      </c>
      <c r="B348" s="8" t="str">
        <f t="shared" si="55"/>
        <v>NERVOUS SYSTEM NEOPLASMS W/O MCC</v>
      </c>
      <c r="C348" s="22">
        <f t="shared" si="56"/>
        <v>55</v>
      </c>
      <c r="D348" s="22">
        <f t="shared" si="57"/>
        <v>16904.5</v>
      </c>
      <c r="E348" s="22">
        <f t="shared" si="58"/>
        <v>10535.31</v>
      </c>
      <c r="F348" s="23">
        <f t="shared" si="59"/>
        <v>3.09</v>
      </c>
      <c r="G348" s="160" t="str">
        <f t="shared" si="60"/>
        <v>A</v>
      </c>
      <c r="H348" s="134"/>
      <c r="I348" s="184" t="str">
        <f t="shared" si="61"/>
        <v>A</v>
      </c>
      <c r="J348" s="24">
        <f t="shared" si="62"/>
        <v>1.0023</v>
      </c>
      <c r="K348" s="51">
        <f t="shared" si="63"/>
        <v>0.99580000000000002</v>
      </c>
      <c r="L348" s="156">
        <f t="shared" si="64"/>
        <v>-6.4999999999999503E-3</v>
      </c>
      <c r="M348" s="100">
        <f t="shared" si="65"/>
        <v>-6.4850843060959302E-3</v>
      </c>
    </row>
    <row r="349" spans="1:13" x14ac:dyDescent="0.25">
      <c r="A349" s="177" t="s">
        <v>619</v>
      </c>
      <c r="B349" s="8" t="str">
        <f t="shared" si="55"/>
        <v>INFECTIONS, FEMALE REPRODUCTIVE SYSTEM W CC</v>
      </c>
      <c r="C349" s="22">
        <f t="shared" si="56"/>
        <v>32</v>
      </c>
      <c r="D349" s="22">
        <f t="shared" si="57"/>
        <v>14415.6</v>
      </c>
      <c r="E349" s="22">
        <f t="shared" si="58"/>
        <v>7669.16</v>
      </c>
      <c r="F349" s="23">
        <f t="shared" si="59"/>
        <v>3.38</v>
      </c>
      <c r="G349" s="160" t="str">
        <f t="shared" si="60"/>
        <v>A</v>
      </c>
      <c r="H349" s="134"/>
      <c r="I349" s="184" t="str">
        <f t="shared" si="61"/>
        <v>A</v>
      </c>
      <c r="J349" s="24">
        <f t="shared" si="62"/>
        <v>0.85560000000000003</v>
      </c>
      <c r="K349" s="51">
        <f t="shared" si="63"/>
        <v>0.84899999999999998</v>
      </c>
      <c r="L349" s="156">
        <f t="shared" si="64"/>
        <v>-6.6000000000000503E-3</v>
      </c>
      <c r="M349" s="100">
        <f t="shared" si="65"/>
        <v>-7.713884992987436E-3</v>
      </c>
    </row>
    <row r="350" spans="1:13" x14ac:dyDescent="0.25">
      <c r="A350" s="177" t="s">
        <v>185</v>
      </c>
      <c r="B350" s="8" t="str">
        <f t="shared" si="55"/>
        <v>HIP &amp; FEMUR PROCEDURES EXCEPT MAJOR JOINT W CC</v>
      </c>
      <c r="C350" s="22">
        <f t="shared" si="56"/>
        <v>158</v>
      </c>
      <c r="D350" s="22">
        <f t="shared" si="57"/>
        <v>43087.8</v>
      </c>
      <c r="E350" s="22">
        <f t="shared" si="58"/>
        <v>20151.32</v>
      </c>
      <c r="F350" s="23">
        <f t="shared" si="59"/>
        <v>5.15</v>
      </c>
      <c r="G350" s="160" t="str">
        <f t="shared" si="60"/>
        <v>A</v>
      </c>
      <c r="H350" s="134"/>
      <c r="I350" s="184" t="str">
        <f t="shared" si="61"/>
        <v>A</v>
      </c>
      <c r="J350" s="24">
        <f t="shared" si="62"/>
        <v>2.5464000000000002</v>
      </c>
      <c r="K350" s="51">
        <f t="shared" si="63"/>
        <v>2.5377999999999998</v>
      </c>
      <c r="L350" s="156">
        <f t="shared" si="64"/>
        <v>-8.6000000000003851E-3</v>
      </c>
      <c r="M350" s="100">
        <f t="shared" si="65"/>
        <v>-3.3773169965442915E-3</v>
      </c>
    </row>
    <row r="351" spans="1:13" x14ac:dyDescent="0.25">
      <c r="A351" s="177" t="s">
        <v>594</v>
      </c>
      <c r="B351" s="8" t="str">
        <f t="shared" si="55"/>
        <v>MAJOR GASTROINTESTINAL DISORDERS &amp; PERITONEAL INFECTIONS W MCC</v>
      </c>
      <c r="C351" s="22">
        <f t="shared" si="56"/>
        <v>46</v>
      </c>
      <c r="D351" s="22">
        <f t="shared" si="57"/>
        <v>32202.02</v>
      </c>
      <c r="E351" s="22">
        <f t="shared" si="58"/>
        <v>23932.74</v>
      </c>
      <c r="F351" s="23">
        <f t="shared" si="59"/>
        <v>6.33</v>
      </c>
      <c r="G351" s="160" t="str">
        <f t="shared" si="60"/>
        <v>A</v>
      </c>
      <c r="H351" s="134"/>
      <c r="I351" s="184" t="str">
        <f t="shared" si="61"/>
        <v>A</v>
      </c>
      <c r="J351" s="24">
        <f t="shared" si="62"/>
        <v>1.7929999999999999</v>
      </c>
      <c r="K351" s="51">
        <f t="shared" si="63"/>
        <v>1.7827</v>
      </c>
      <c r="L351" s="156">
        <f t="shared" si="64"/>
        <v>-1.0299999999999976E-2</v>
      </c>
      <c r="M351" s="100">
        <f t="shared" si="65"/>
        <v>-5.7445621862799645E-3</v>
      </c>
    </row>
    <row r="352" spans="1:13" x14ac:dyDescent="0.25">
      <c r="A352" s="178" t="s">
        <v>808</v>
      </c>
      <c r="B352" s="80" t="str">
        <f t="shared" si="55"/>
        <v>ACUTE MYOCARDIAL INFARCTION, DISCHARGED ALIVE W MCC</v>
      </c>
      <c r="C352" s="77">
        <f t="shared" si="56"/>
        <v>211</v>
      </c>
      <c r="D352" s="77">
        <f t="shared" si="57"/>
        <v>36550.67</v>
      </c>
      <c r="E352" s="77">
        <f t="shared" si="58"/>
        <v>20429.849999999999</v>
      </c>
      <c r="F352" s="78">
        <f t="shared" si="59"/>
        <v>5.57</v>
      </c>
      <c r="G352" s="161" t="str">
        <f t="shared" si="60"/>
        <v>A</v>
      </c>
      <c r="H352" s="134"/>
      <c r="I352" s="185" t="str">
        <f t="shared" si="61"/>
        <v>A</v>
      </c>
      <c r="J352" s="70">
        <f t="shared" si="62"/>
        <v>2.1644000000000001</v>
      </c>
      <c r="K352" s="72">
        <f t="shared" si="63"/>
        <v>2.153</v>
      </c>
      <c r="L352" s="157">
        <f t="shared" si="64"/>
        <v>-1.1400000000000077E-2</v>
      </c>
      <c r="M352" s="101">
        <f t="shared" si="65"/>
        <v>-5.2670486046941765E-3</v>
      </c>
    </row>
    <row r="353" spans="1:13" x14ac:dyDescent="0.25">
      <c r="A353" s="177" t="s">
        <v>453</v>
      </c>
      <c r="B353" s="8" t="str">
        <f t="shared" si="55"/>
        <v>BRONCHITIS &amp; ASTHMA W/O CC/MCC</v>
      </c>
      <c r="C353" s="22">
        <f t="shared" si="56"/>
        <v>500</v>
      </c>
      <c r="D353" s="22">
        <f t="shared" si="57"/>
        <v>8650.98</v>
      </c>
      <c r="E353" s="22">
        <f t="shared" si="58"/>
        <v>4661.3</v>
      </c>
      <c r="F353" s="23">
        <f t="shared" si="59"/>
        <v>2.39</v>
      </c>
      <c r="G353" s="160" t="str">
        <f t="shared" si="60"/>
        <v>A</v>
      </c>
      <c r="H353" s="134"/>
      <c r="I353" s="184" t="str">
        <f t="shared" si="61"/>
        <v>A</v>
      </c>
      <c r="J353" s="24">
        <f t="shared" si="62"/>
        <v>0.52200000000000002</v>
      </c>
      <c r="K353" s="51">
        <f t="shared" si="63"/>
        <v>0.50949999999999995</v>
      </c>
      <c r="L353" s="156">
        <f t="shared" si="64"/>
        <v>-1.2500000000000067E-2</v>
      </c>
      <c r="M353" s="100">
        <f t="shared" si="65"/>
        <v>-2.3946360153256831E-2</v>
      </c>
    </row>
    <row r="354" spans="1:13" x14ac:dyDescent="0.25">
      <c r="A354" s="177" t="s">
        <v>636</v>
      </c>
      <c r="B354" s="8" t="str">
        <f t="shared" si="55"/>
        <v>ABORTION W/O D&amp;C</v>
      </c>
      <c r="C354" s="22">
        <f t="shared" si="56"/>
        <v>29</v>
      </c>
      <c r="D354" s="22">
        <f t="shared" si="57"/>
        <v>6201.5</v>
      </c>
      <c r="E354" s="22">
        <f t="shared" si="58"/>
        <v>2559.5500000000002</v>
      </c>
      <c r="F354" s="23">
        <f t="shared" si="59"/>
        <v>1.17</v>
      </c>
      <c r="G354" s="160" t="str">
        <f t="shared" si="60"/>
        <v>A</v>
      </c>
      <c r="H354" s="134"/>
      <c r="I354" s="184" t="str">
        <f t="shared" si="61"/>
        <v>A</v>
      </c>
      <c r="J354" s="24">
        <f t="shared" si="62"/>
        <v>0.379</v>
      </c>
      <c r="K354" s="51">
        <f t="shared" si="63"/>
        <v>0.36530000000000001</v>
      </c>
      <c r="L354" s="156">
        <f t="shared" si="64"/>
        <v>-1.369999999999999E-2</v>
      </c>
      <c r="M354" s="100">
        <f t="shared" si="65"/>
        <v>-3.6147757255936649E-2</v>
      </c>
    </row>
    <row r="355" spans="1:13" x14ac:dyDescent="0.25">
      <c r="A355" s="177" t="s">
        <v>751</v>
      </c>
      <c r="B355" s="8" t="str">
        <f t="shared" si="55"/>
        <v>SIGNS &amp; SYMPTOMS W/O MCC</v>
      </c>
      <c r="C355" s="22">
        <f t="shared" si="56"/>
        <v>236</v>
      </c>
      <c r="D355" s="22">
        <f t="shared" si="57"/>
        <v>14208.52</v>
      </c>
      <c r="E355" s="22">
        <f t="shared" si="58"/>
        <v>9281.5</v>
      </c>
      <c r="F355" s="23">
        <f t="shared" si="59"/>
        <v>3.02</v>
      </c>
      <c r="G355" s="160" t="str">
        <f t="shared" si="60"/>
        <v>A</v>
      </c>
      <c r="H355" s="134"/>
      <c r="I355" s="184" t="str">
        <f t="shared" si="61"/>
        <v>A</v>
      </c>
      <c r="J355" s="24">
        <f t="shared" si="62"/>
        <v>0.85060000000000002</v>
      </c>
      <c r="K355" s="51">
        <f t="shared" si="63"/>
        <v>0.83679999999999999</v>
      </c>
      <c r="L355" s="156">
        <f t="shared" si="64"/>
        <v>-1.3800000000000034E-2</v>
      </c>
      <c r="M355" s="100">
        <f t="shared" si="65"/>
        <v>-1.6223841993886708E-2</v>
      </c>
    </row>
    <row r="356" spans="1:13" x14ac:dyDescent="0.25">
      <c r="A356" s="177" t="s">
        <v>420</v>
      </c>
      <c r="B356" s="8" t="str">
        <f t="shared" si="55"/>
        <v>MAJOR CHEST PROCEDURES W CC</v>
      </c>
      <c r="C356" s="22">
        <f t="shared" si="56"/>
        <v>107</v>
      </c>
      <c r="D356" s="22">
        <f t="shared" si="57"/>
        <v>56811.75</v>
      </c>
      <c r="E356" s="22">
        <f t="shared" si="58"/>
        <v>29924.38</v>
      </c>
      <c r="F356" s="23">
        <f t="shared" si="59"/>
        <v>7.23</v>
      </c>
      <c r="G356" s="160" t="str">
        <f t="shared" si="60"/>
        <v>A</v>
      </c>
      <c r="H356" s="134"/>
      <c r="I356" s="184" t="str">
        <f t="shared" si="61"/>
        <v>A</v>
      </c>
      <c r="J356" s="24">
        <f t="shared" si="62"/>
        <v>3.3601000000000001</v>
      </c>
      <c r="K356" s="51">
        <f t="shared" si="63"/>
        <v>3.3462999999999998</v>
      </c>
      <c r="L356" s="156">
        <f t="shared" si="64"/>
        <v>-1.3800000000000257E-2</v>
      </c>
      <c r="M356" s="100">
        <f t="shared" si="65"/>
        <v>-4.1070206243862548E-3</v>
      </c>
    </row>
    <row r="357" spans="1:13" x14ac:dyDescent="0.25">
      <c r="A357" s="178" t="s">
        <v>627</v>
      </c>
      <c r="B357" s="80" t="str">
        <f t="shared" si="55"/>
        <v>POSTPARTUM &amp; POST ABORTION DIAGNOSES W O.R. PROCEDURE</v>
      </c>
      <c r="C357" s="77">
        <f t="shared" si="56"/>
        <v>30</v>
      </c>
      <c r="D357" s="77">
        <f t="shared" si="57"/>
        <v>18543.560000000001</v>
      </c>
      <c r="E357" s="77">
        <f t="shared" si="58"/>
        <v>17154.080000000002</v>
      </c>
      <c r="F357" s="78">
        <f t="shared" si="59"/>
        <v>3</v>
      </c>
      <c r="G357" s="161" t="str">
        <f t="shared" si="60"/>
        <v>A</v>
      </c>
      <c r="H357" s="134"/>
      <c r="I357" s="185" t="str">
        <f t="shared" si="61"/>
        <v>A</v>
      </c>
      <c r="J357" s="70">
        <f t="shared" si="62"/>
        <v>1.1084000000000001</v>
      </c>
      <c r="K357" s="72">
        <f t="shared" si="63"/>
        <v>1.0923</v>
      </c>
      <c r="L357" s="157">
        <f t="shared" si="64"/>
        <v>-1.6100000000000003E-2</v>
      </c>
      <c r="M357" s="101">
        <f t="shared" si="65"/>
        <v>-1.4525442078671963E-2</v>
      </c>
    </row>
    <row r="358" spans="1:13" x14ac:dyDescent="0.25">
      <c r="A358" s="177" t="s">
        <v>715</v>
      </c>
      <c r="B358" s="8" t="str">
        <f t="shared" si="55"/>
        <v>ALCOHOL/DRUG ABUSE OR DEPENDENCE W/O REHABILITATION THERAPY W/O MCC</v>
      </c>
      <c r="C358" s="22">
        <f t="shared" si="56"/>
        <v>1071</v>
      </c>
      <c r="D358" s="22">
        <f t="shared" si="57"/>
        <v>12046.48</v>
      </c>
      <c r="E358" s="22">
        <f t="shared" si="58"/>
        <v>7471.93</v>
      </c>
      <c r="F358" s="23">
        <f t="shared" si="59"/>
        <v>5.12</v>
      </c>
      <c r="G358" s="160" t="str">
        <f t="shared" si="60"/>
        <v>A</v>
      </c>
      <c r="H358" s="134"/>
      <c r="I358" s="184" t="str">
        <f t="shared" si="61"/>
        <v>A</v>
      </c>
      <c r="J358" s="24">
        <f t="shared" si="62"/>
        <v>0.72550000000000003</v>
      </c>
      <c r="K358" s="51">
        <f t="shared" si="63"/>
        <v>0.70940000000000003</v>
      </c>
      <c r="L358" s="156">
        <f t="shared" si="64"/>
        <v>-1.6100000000000003E-2</v>
      </c>
      <c r="M358" s="100">
        <f t="shared" si="65"/>
        <v>-2.2191592005513443E-2</v>
      </c>
    </row>
    <row r="359" spans="1:13" x14ac:dyDescent="0.25">
      <c r="A359" s="177" t="s">
        <v>506</v>
      </c>
      <c r="B359" s="8" t="str">
        <f t="shared" si="55"/>
        <v>ACUTE MYOCARDIAL INFARCTION, EXPIRED W/O CC/MCC</v>
      </c>
      <c r="C359" s="22">
        <f t="shared" si="56"/>
        <v>1</v>
      </c>
      <c r="D359" s="22">
        <f t="shared" si="57"/>
        <v>31459.87</v>
      </c>
      <c r="E359" s="22">
        <f t="shared" si="58"/>
        <v>0</v>
      </c>
      <c r="F359" s="23">
        <f t="shared" si="59"/>
        <v>1.6</v>
      </c>
      <c r="G359" s="160" t="str">
        <f t="shared" si="60"/>
        <v>M</v>
      </c>
      <c r="H359" s="134"/>
      <c r="I359" s="184" t="str">
        <f t="shared" si="61"/>
        <v>M</v>
      </c>
      <c r="J359" s="24">
        <f t="shared" si="62"/>
        <v>0.87160000000000004</v>
      </c>
      <c r="K359" s="51">
        <f t="shared" si="63"/>
        <v>0.85440000000000005</v>
      </c>
      <c r="L359" s="156">
        <f t="shared" si="64"/>
        <v>-1.7199999999999993E-2</v>
      </c>
      <c r="M359" s="100">
        <f t="shared" si="65"/>
        <v>-1.9733822854520414E-2</v>
      </c>
    </row>
    <row r="360" spans="1:13" x14ac:dyDescent="0.25">
      <c r="A360" s="179" t="s">
        <v>782</v>
      </c>
      <c r="B360" s="8" t="str">
        <f t="shared" si="55"/>
        <v>Level III: Neonate W Other Significant Problems</v>
      </c>
      <c r="C360" s="22">
        <f t="shared" si="56"/>
        <v>1133</v>
      </c>
      <c r="D360" s="22">
        <f t="shared" si="57"/>
        <v>4180.5600000000004</v>
      </c>
      <c r="E360" s="22">
        <f t="shared" si="58"/>
        <v>2290.66</v>
      </c>
      <c r="F360" s="23">
        <f t="shared" si="59"/>
        <v>2.39</v>
      </c>
      <c r="G360" s="160" t="str">
        <f t="shared" si="60"/>
        <v>A</v>
      </c>
      <c r="H360" s="134"/>
      <c r="I360" s="184" t="str">
        <f t="shared" si="61"/>
        <v>A</v>
      </c>
      <c r="J360" s="24">
        <f t="shared" si="62"/>
        <v>0.26390000000000002</v>
      </c>
      <c r="K360" s="51">
        <f t="shared" si="63"/>
        <v>0.2462</v>
      </c>
      <c r="L360" s="156">
        <f t="shared" si="64"/>
        <v>-1.7700000000000021E-2</v>
      </c>
      <c r="M360" s="100">
        <f t="shared" si="65"/>
        <v>-6.7070860174308522E-2</v>
      </c>
    </row>
    <row r="361" spans="1:13" x14ac:dyDescent="0.25">
      <c r="A361" s="177" t="s">
        <v>465</v>
      </c>
      <c r="B361" s="8" t="str">
        <f t="shared" si="55"/>
        <v>CARDIAC VALVE &amp; OTH MAJ CARDIOTHORACIC PROC W/O CARD CATH W/O CC/MCC</v>
      </c>
      <c r="C361" s="22">
        <f t="shared" si="56"/>
        <v>18</v>
      </c>
      <c r="D361" s="22">
        <f t="shared" si="57"/>
        <v>74817.75</v>
      </c>
      <c r="E361" s="22">
        <f t="shared" si="58"/>
        <v>27045.1</v>
      </c>
      <c r="F361" s="23">
        <f t="shared" si="59"/>
        <v>5.1100000000000003</v>
      </c>
      <c r="G361" s="160" t="str">
        <f t="shared" si="60"/>
        <v>A</v>
      </c>
      <c r="H361" s="134"/>
      <c r="I361" s="184" t="str">
        <f t="shared" si="61"/>
        <v>A</v>
      </c>
      <c r="J361" s="24">
        <f t="shared" si="62"/>
        <v>4.4248000000000003</v>
      </c>
      <c r="K361" s="51">
        <f t="shared" si="63"/>
        <v>4.4069000000000003</v>
      </c>
      <c r="L361" s="156">
        <f t="shared" si="64"/>
        <v>-1.7900000000000027E-2</v>
      </c>
      <c r="M361" s="100">
        <f t="shared" si="65"/>
        <v>-4.045380582173211E-3</v>
      </c>
    </row>
    <row r="362" spans="1:13" x14ac:dyDescent="0.25">
      <c r="A362" s="178" t="s">
        <v>316</v>
      </c>
      <c r="B362" s="80" t="str">
        <f t="shared" si="55"/>
        <v>EXTRACRANIAL PROCEDURES W CC</v>
      </c>
      <c r="C362" s="77">
        <f t="shared" si="56"/>
        <v>33</v>
      </c>
      <c r="D362" s="77">
        <f t="shared" si="57"/>
        <v>39319.760000000002</v>
      </c>
      <c r="E362" s="77">
        <f t="shared" si="58"/>
        <v>21347.5</v>
      </c>
      <c r="F362" s="78">
        <f t="shared" si="59"/>
        <v>3.36</v>
      </c>
      <c r="G362" s="161" t="str">
        <f t="shared" si="60"/>
        <v>A</v>
      </c>
      <c r="H362" s="134"/>
      <c r="I362" s="185" t="str">
        <f t="shared" si="61"/>
        <v>A</v>
      </c>
      <c r="J362" s="70">
        <f t="shared" si="62"/>
        <v>2.3348</v>
      </c>
      <c r="K362" s="72">
        <f t="shared" si="63"/>
        <v>2.3159999999999998</v>
      </c>
      <c r="L362" s="157">
        <f t="shared" si="64"/>
        <v>-1.880000000000015E-2</v>
      </c>
      <c r="M362" s="101">
        <f t="shared" si="65"/>
        <v>-8.0520815487408557E-3</v>
      </c>
    </row>
    <row r="363" spans="1:13" x14ac:dyDescent="0.25">
      <c r="A363" s="177" t="s">
        <v>98</v>
      </c>
      <c r="B363" s="8" t="str">
        <f t="shared" si="55"/>
        <v>G.I. OBSTRUCTION W/O CC/MCC</v>
      </c>
      <c r="C363" s="22">
        <f t="shared" si="56"/>
        <v>223</v>
      </c>
      <c r="D363" s="22">
        <f t="shared" si="57"/>
        <v>11023.16</v>
      </c>
      <c r="E363" s="22">
        <f t="shared" si="58"/>
        <v>5419.82</v>
      </c>
      <c r="F363" s="23">
        <f t="shared" si="59"/>
        <v>2.81</v>
      </c>
      <c r="G363" s="160" t="str">
        <f t="shared" si="60"/>
        <v>A</v>
      </c>
      <c r="H363" s="134"/>
      <c r="I363" s="184" t="str">
        <f t="shared" si="61"/>
        <v>A</v>
      </c>
      <c r="J363" s="24">
        <f t="shared" si="62"/>
        <v>0.66830000000000001</v>
      </c>
      <c r="K363" s="51">
        <f t="shared" si="63"/>
        <v>0.64910000000000001</v>
      </c>
      <c r="L363" s="156">
        <f t="shared" si="64"/>
        <v>-1.9199999999999995E-2</v>
      </c>
      <c r="M363" s="100">
        <f t="shared" si="65"/>
        <v>-2.8729612449498721E-2</v>
      </c>
    </row>
    <row r="364" spans="1:13" x14ac:dyDescent="0.25">
      <c r="A364" s="177" t="s">
        <v>663</v>
      </c>
      <c r="B364" s="8" t="str">
        <f t="shared" si="55"/>
        <v>LYMPHOMA &amp; NON-ACUTE LEUKEMIA W OTHER PROC W/O CC/MCC</v>
      </c>
      <c r="C364" s="22">
        <f t="shared" si="56"/>
        <v>10</v>
      </c>
      <c r="D364" s="22">
        <f t="shared" si="57"/>
        <v>34051.31</v>
      </c>
      <c r="E364" s="22">
        <f t="shared" si="58"/>
        <v>13360.63</v>
      </c>
      <c r="F364" s="23">
        <f t="shared" si="59"/>
        <v>2.8</v>
      </c>
      <c r="G364" s="160" t="str">
        <f t="shared" si="60"/>
        <v>A</v>
      </c>
      <c r="H364" s="134"/>
      <c r="I364" s="184" t="str">
        <f t="shared" si="61"/>
        <v>M</v>
      </c>
      <c r="J364" s="24">
        <f t="shared" si="62"/>
        <v>2.0255999999999998</v>
      </c>
      <c r="K364" s="51">
        <f t="shared" si="63"/>
        <v>2.0057</v>
      </c>
      <c r="L364" s="156">
        <f t="shared" si="64"/>
        <v>-1.9899999999999807E-2</v>
      </c>
      <c r="M364" s="100">
        <f t="shared" si="65"/>
        <v>-9.8242496050551971E-3</v>
      </c>
    </row>
    <row r="365" spans="1:13" x14ac:dyDescent="0.25">
      <c r="A365" s="177" t="s">
        <v>712</v>
      </c>
      <c r="B365" s="8" t="str">
        <f t="shared" si="55"/>
        <v>ALCOHOL/DRUG ABUSE OR DEPENDENCE, LEFT AMA</v>
      </c>
      <c r="C365" s="22">
        <f t="shared" si="56"/>
        <v>250</v>
      </c>
      <c r="D365" s="22">
        <f t="shared" si="57"/>
        <v>7998.43</v>
      </c>
      <c r="E365" s="22">
        <f t="shared" si="58"/>
        <v>5606</v>
      </c>
      <c r="F365" s="23">
        <f t="shared" si="59"/>
        <v>2.2999999999999998</v>
      </c>
      <c r="G365" s="160" t="str">
        <f t="shared" si="60"/>
        <v>A</v>
      </c>
      <c r="H365" s="134"/>
      <c r="I365" s="184" t="str">
        <f t="shared" si="61"/>
        <v>A</v>
      </c>
      <c r="J365" s="24">
        <f t="shared" si="62"/>
        <v>0.49309999999999998</v>
      </c>
      <c r="K365" s="51">
        <f t="shared" si="63"/>
        <v>0.47110000000000002</v>
      </c>
      <c r="L365" s="156">
        <f t="shared" si="64"/>
        <v>-2.1999999999999964E-2</v>
      </c>
      <c r="M365" s="100">
        <f t="shared" si="65"/>
        <v>-4.4615696613262958E-2</v>
      </c>
    </row>
    <row r="366" spans="1:13" x14ac:dyDescent="0.25">
      <c r="A366" s="177" t="s">
        <v>596</v>
      </c>
      <c r="B366" s="8" t="str">
        <f t="shared" si="55"/>
        <v>MAJOR GASTROINTESTINAL DISORDERS &amp; PERITONEAL INFECTIONS W/O CC/MCC</v>
      </c>
      <c r="C366" s="22">
        <f t="shared" si="56"/>
        <v>111</v>
      </c>
      <c r="D366" s="22">
        <f t="shared" si="57"/>
        <v>14231.95</v>
      </c>
      <c r="E366" s="22">
        <f t="shared" si="58"/>
        <v>7091.83</v>
      </c>
      <c r="F366" s="23">
        <f t="shared" si="59"/>
        <v>3.34</v>
      </c>
      <c r="G366" s="160" t="str">
        <f t="shared" si="60"/>
        <v>A</v>
      </c>
      <c r="H366" s="134"/>
      <c r="I366" s="184" t="str">
        <f t="shared" si="61"/>
        <v>A</v>
      </c>
      <c r="J366" s="24">
        <f t="shared" si="62"/>
        <v>0.86040000000000005</v>
      </c>
      <c r="K366" s="51">
        <f t="shared" si="63"/>
        <v>0.83819999999999995</v>
      </c>
      <c r="L366" s="156">
        <f t="shared" si="64"/>
        <v>-2.2200000000000109E-2</v>
      </c>
      <c r="M366" s="100">
        <f t="shared" si="65"/>
        <v>-2.5801952580195381E-2</v>
      </c>
    </row>
    <row r="367" spans="1:13" x14ac:dyDescent="0.25">
      <c r="A367" s="178" t="s">
        <v>788</v>
      </c>
      <c r="B367" s="80" t="str">
        <f t="shared" si="55"/>
        <v>UPPER LIMB &amp; TOE AMPUTATION FOR CIRC SYSTEM DISORDERS W MCC</v>
      </c>
      <c r="C367" s="77">
        <f t="shared" si="56"/>
        <v>8</v>
      </c>
      <c r="D367" s="77">
        <f t="shared" si="57"/>
        <v>37256.17</v>
      </c>
      <c r="E367" s="77">
        <f t="shared" si="58"/>
        <v>20529.669999999998</v>
      </c>
      <c r="F367" s="78">
        <f t="shared" si="59"/>
        <v>8.1</v>
      </c>
      <c r="G367" s="161" t="str">
        <f t="shared" si="60"/>
        <v>M</v>
      </c>
      <c r="H367" s="134"/>
      <c r="I367" s="185" t="str">
        <f t="shared" si="61"/>
        <v>M</v>
      </c>
      <c r="J367" s="70">
        <f t="shared" si="62"/>
        <v>3.6623999999999999</v>
      </c>
      <c r="K367" s="72">
        <f t="shared" si="63"/>
        <v>3.6389999999999998</v>
      </c>
      <c r="L367" s="157">
        <f t="shared" si="64"/>
        <v>-2.3400000000000087E-2</v>
      </c>
      <c r="M367" s="101">
        <f t="shared" si="65"/>
        <v>-6.3892529488860008E-3</v>
      </c>
    </row>
    <row r="368" spans="1:13" x14ac:dyDescent="0.25">
      <c r="A368" s="177" t="s">
        <v>266</v>
      </c>
      <c r="B368" s="8" t="str">
        <f t="shared" si="55"/>
        <v>ADRENAL &amp; PITUITARY PROCEDURES W CC/MCC</v>
      </c>
      <c r="C368" s="22">
        <f t="shared" si="56"/>
        <v>46</v>
      </c>
      <c r="D368" s="22">
        <f t="shared" si="57"/>
        <v>52121.99</v>
      </c>
      <c r="E368" s="22">
        <f t="shared" si="58"/>
        <v>24490</v>
      </c>
      <c r="F368" s="23">
        <f t="shared" si="59"/>
        <v>4.1100000000000003</v>
      </c>
      <c r="G368" s="160" t="str">
        <f t="shared" si="60"/>
        <v>A</v>
      </c>
      <c r="H368" s="134"/>
      <c r="I368" s="184" t="str">
        <f t="shared" si="61"/>
        <v>A</v>
      </c>
      <c r="J368" s="24">
        <f t="shared" si="62"/>
        <v>3.0939000000000001</v>
      </c>
      <c r="K368" s="51">
        <f t="shared" si="63"/>
        <v>3.0701000000000001</v>
      </c>
      <c r="L368" s="156">
        <f t="shared" si="64"/>
        <v>-2.3800000000000043E-2</v>
      </c>
      <c r="M368" s="100">
        <f t="shared" si="65"/>
        <v>-7.6925563205016458E-3</v>
      </c>
    </row>
    <row r="369" spans="1:13" x14ac:dyDescent="0.25">
      <c r="A369" s="177" t="s">
        <v>310</v>
      </c>
      <c r="B369" s="8" t="str">
        <f t="shared" si="55"/>
        <v>VENTRICULAR SHUNT PROCEDURES W CC</v>
      </c>
      <c r="C369" s="22">
        <f t="shared" si="56"/>
        <v>21</v>
      </c>
      <c r="D369" s="22">
        <f t="shared" si="57"/>
        <v>36599.49</v>
      </c>
      <c r="E369" s="22">
        <f t="shared" si="58"/>
        <v>9438.5400000000009</v>
      </c>
      <c r="F369" s="23">
        <f t="shared" si="59"/>
        <v>3.52</v>
      </c>
      <c r="G369" s="160" t="str">
        <f t="shared" si="60"/>
        <v>A</v>
      </c>
      <c r="H369" s="134"/>
      <c r="I369" s="184" t="str">
        <f t="shared" si="61"/>
        <v>A</v>
      </c>
      <c r="J369" s="24">
        <f t="shared" si="62"/>
        <v>2.1797</v>
      </c>
      <c r="K369" s="51">
        <f t="shared" si="63"/>
        <v>2.1558000000000002</v>
      </c>
      <c r="L369" s="156">
        <f t="shared" si="64"/>
        <v>-2.389999999999981E-2</v>
      </c>
      <c r="M369" s="100">
        <f t="shared" si="65"/>
        <v>-1.0964811671330831E-2</v>
      </c>
    </row>
    <row r="370" spans="1:13" x14ac:dyDescent="0.25">
      <c r="A370" s="177" t="s">
        <v>452</v>
      </c>
      <c r="B370" s="8" t="str">
        <f t="shared" si="55"/>
        <v>BRONCHITIS &amp; ASTHMA W CC/MCC</v>
      </c>
      <c r="C370" s="22">
        <f t="shared" si="56"/>
        <v>463</v>
      </c>
      <c r="D370" s="22">
        <f t="shared" si="57"/>
        <v>15048.61</v>
      </c>
      <c r="E370" s="22">
        <f t="shared" si="58"/>
        <v>10238.81</v>
      </c>
      <c r="F370" s="23">
        <f t="shared" si="59"/>
        <v>3.3</v>
      </c>
      <c r="G370" s="160" t="str">
        <f t="shared" si="60"/>
        <v>A</v>
      </c>
      <c r="H370" s="134"/>
      <c r="I370" s="184" t="str">
        <f t="shared" si="61"/>
        <v>A</v>
      </c>
      <c r="J370" s="24">
        <f t="shared" si="62"/>
        <v>0.91159999999999997</v>
      </c>
      <c r="K370" s="51">
        <f t="shared" si="63"/>
        <v>0.88639999999999997</v>
      </c>
      <c r="L370" s="156">
        <f t="shared" si="64"/>
        <v>-2.52E-2</v>
      </c>
      <c r="M370" s="100">
        <f t="shared" si="65"/>
        <v>-2.7643703378674857E-2</v>
      </c>
    </row>
    <row r="371" spans="1:13" x14ac:dyDescent="0.25">
      <c r="A371" s="177" t="s">
        <v>437</v>
      </c>
      <c r="B371" s="8" t="str">
        <f t="shared" si="55"/>
        <v>PLEURAL EFFUSION W CC</v>
      </c>
      <c r="C371" s="22">
        <f t="shared" si="56"/>
        <v>42</v>
      </c>
      <c r="D371" s="22">
        <f t="shared" si="57"/>
        <v>19047.05</v>
      </c>
      <c r="E371" s="22">
        <f t="shared" si="58"/>
        <v>12279.19</v>
      </c>
      <c r="F371" s="23">
        <f t="shared" si="59"/>
        <v>3.64</v>
      </c>
      <c r="G371" s="160" t="str">
        <f t="shared" si="60"/>
        <v>A</v>
      </c>
      <c r="H371" s="134"/>
      <c r="I371" s="184" t="str">
        <f t="shared" si="61"/>
        <v>A</v>
      </c>
      <c r="J371" s="24">
        <f t="shared" si="62"/>
        <v>1.1472</v>
      </c>
      <c r="K371" s="51">
        <f t="shared" si="63"/>
        <v>1.1218999999999999</v>
      </c>
      <c r="L371" s="156">
        <f t="shared" si="64"/>
        <v>-2.53000000000001E-2</v>
      </c>
      <c r="M371" s="100">
        <f t="shared" si="65"/>
        <v>-2.2053695955369684E-2</v>
      </c>
    </row>
    <row r="372" spans="1:13" x14ac:dyDescent="0.25">
      <c r="A372" s="178" t="s">
        <v>117</v>
      </c>
      <c r="B372" s="80" t="str">
        <f t="shared" si="55"/>
        <v>CHOLECYSTECTOMY EXCEPT BY LAPAROSCOPE W/O C.D.E. W/O CC/MCC</v>
      </c>
      <c r="C372" s="77">
        <f t="shared" si="56"/>
        <v>27</v>
      </c>
      <c r="D372" s="77">
        <f t="shared" si="57"/>
        <v>29346.06</v>
      </c>
      <c r="E372" s="77">
        <f t="shared" si="58"/>
        <v>10739.98</v>
      </c>
      <c r="F372" s="78">
        <f t="shared" si="59"/>
        <v>4.3</v>
      </c>
      <c r="G372" s="161" t="str">
        <f t="shared" si="60"/>
        <v>A</v>
      </c>
      <c r="H372" s="134"/>
      <c r="I372" s="185" t="str">
        <f t="shared" si="61"/>
        <v>A</v>
      </c>
      <c r="J372" s="70">
        <f t="shared" si="62"/>
        <v>1.7548999999999999</v>
      </c>
      <c r="K372" s="72">
        <f t="shared" si="63"/>
        <v>1.7284999999999999</v>
      </c>
      <c r="L372" s="157">
        <f t="shared" si="64"/>
        <v>-2.6399999999999979E-2</v>
      </c>
      <c r="M372" s="101">
        <f t="shared" si="65"/>
        <v>-1.5043592227477339E-2</v>
      </c>
    </row>
    <row r="373" spans="1:13" x14ac:dyDescent="0.25">
      <c r="A373" s="177" t="s">
        <v>762</v>
      </c>
      <c r="B373" s="8" t="str">
        <f t="shared" si="55"/>
        <v>OTHER MULTIPLE SIGNIFICANT TRAUMA W/O CC/MCC</v>
      </c>
      <c r="C373" s="22">
        <f t="shared" si="56"/>
        <v>14</v>
      </c>
      <c r="D373" s="22">
        <f t="shared" si="57"/>
        <v>19319.900000000001</v>
      </c>
      <c r="E373" s="22">
        <f t="shared" si="58"/>
        <v>7739.33</v>
      </c>
      <c r="F373" s="23">
        <f t="shared" si="59"/>
        <v>3.36</v>
      </c>
      <c r="G373" s="160" t="str">
        <f t="shared" si="60"/>
        <v>A</v>
      </c>
      <c r="H373" s="134"/>
      <c r="I373" s="184" t="str">
        <f t="shared" si="61"/>
        <v>A</v>
      </c>
      <c r="J373" s="24">
        <f t="shared" si="62"/>
        <v>1.1677</v>
      </c>
      <c r="K373" s="51">
        <f t="shared" si="63"/>
        <v>1.1379999999999999</v>
      </c>
      <c r="L373" s="156">
        <f t="shared" si="64"/>
        <v>-2.970000000000006E-2</v>
      </c>
      <c r="M373" s="100">
        <f t="shared" si="65"/>
        <v>-2.5434615055236844E-2</v>
      </c>
    </row>
    <row r="374" spans="1:13" x14ac:dyDescent="0.25">
      <c r="A374" s="177" t="s">
        <v>606</v>
      </c>
      <c r="B374" s="8" t="str">
        <f t="shared" ref="B374:B437" si="66">VLOOKUP($A374, DRG_Tab, 2, FALSE)</f>
        <v>UTERINE &amp; ADNEXA PROC FOR NON-MALIGNANCY W CC/MCC</v>
      </c>
      <c r="C374" s="22">
        <f t="shared" ref="C374:C437" si="67">VLOOKUP($A374, DRG_Tab, 9, FALSE)</f>
        <v>189</v>
      </c>
      <c r="D374" s="22">
        <f t="shared" ref="D374:D437" si="68">VLOOKUP($A374, DRG_Tab, 10, FALSE)</f>
        <v>27990.45</v>
      </c>
      <c r="E374" s="22">
        <f t="shared" ref="E374:E437" si="69">VLOOKUP($A374, DRG_Tab, 11, FALSE)</f>
        <v>14177.43</v>
      </c>
      <c r="F374" s="23">
        <f t="shared" ref="F374:F437" si="70">VLOOKUP($A374, DRG_Tab, 12, FALSE)</f>
        <v>3.02</v>
      </c>
      <c r="G374" s="160" t="str">
        <f t="shared" ref="G374:G437" si="71">VLOOKUP($A374, DRG_Tab, 18, FALSE)</f>
        <v>A</v>
      </c>
      <c r="H374" s="134"/>
      <c r="I374" s="184" t="str">
        <f t="shared" ref="I374:I437" si="72">VLOOKUP($A374, DRG_Tab, 20, FALSE)</f>
        <v>A</v>
      </c>
      <c r="J374" s="24">
        <f t="shared" ref="J374:J437" si="73">VLOOKUP($A374, DRG_Tab, 21, FALSE)</f>
        <v>1.6794</v>
      </c>
      <c r="K374" s="51">
        <f t="shared" ref="K374:K437" si="74">VLOOKUP($A374, DRG_Tab, 22, FALSE)</f>
        <v>1.6487000000000001</v>
      </c>
      <c r="L374" s="156">
        <f t="shared" ref="L374:L437" si="75">IF(J374&lt;&gt;"", IF(K374&lt;&gt;"", K374-J374, ""), "")</f>
        <v>-3.069999999999995E-2</v>
      </c>
      <c r="M374" s="100">
        <f t="shared" ref="M374:M437" si="76">IF(L374="", "", L374/J374)</f>
        <v>-1.8280338216029503E-2</v>
      </c>
    </row>
    <row r="375" spans="1:13" x14ac:dyDescent="0.25">
      <c r="A375" s="177" t="s">
        <v>144</v>
      </c>
      <c r="B375" s="8" t="str">
        <f t="shared" si="66"/>
        <v>DISORDERS OF THE BILIARY TRACT W CC</v>
      </c>
      <c r="C375" s="22">
        <f t="shared" si="67"/>
        <v>104</v>
      </c>
      <c r="D375" s="22">
        <f t="shared" si="68"/>
        <v>21347.71</v>
      </c>
      <c r="E375" s="22">
        <f t="shared" si="69"/>
        <v>10471.1</v>
      </c>
      <c r="F375" s="23">
        <f t="shared" si="70"/>
        <v>3.47</v>
      </c>
      <c r="G375" s="160" t="str">
        <f t="shared" si="71"/>
        <v>A</v>
      </c>
      <c r="H375" s="134"/>
      <c r="I375" s="184" t="str">
        <f t="shared" si="72"/>
        <v>A</v>
      </c>
      <c r="J375" s="24">
        <f t="shared" si="73"/>
        <v>1.2891999999999999</v>
      </c>
      <c r="K375" s="51">
        <f t="shared" si="74"/>
        <v>1.2574000000000001</v>
      </c>
      <c r="L375" s="156">
        <f t="shared" si="75"/>
        <v>-3.1799999999999828E-2</v>
      </c>
      <c r="M375" s="100">
        <f t="shared" si="76"/>
        <v>-2.4666459820043306E-2</v>
      </c>
    </row>
    <row r="376" spans="1:13" x14ac:dyDescent="0.25">
      <c r="A376" s="177" t="s">
        <v>259</v>
      </c>
      <c r="B376" s="8" t="str">
        <f t="shared" si="66"/>
        <v>NON-MALIGNANT BREAST DISORDERS W/O CC/MCC</v>
      </c>
      <c r="C376" s="22">
        <f t="shared" si="67"/>
        <v>19</v>
      </c>
      <c r="D376" s="22">
        <f t="shared" si="68"/>
        <v>11018.01</v>
      </c>
      <c r="E376" s="22">
        <f t="shared" si="69"/>
        <v>5085.0200000000004</v>
      </c>
      <c r="F376" s="23">
        <f t="shared" si="70"/>
        <v>2.79</v>
      </c>
      <c r="G376" s="160" t="str">
        <f t="shared" si="71"/>
        <v>A</v>
      </c>
      <c r="H376" s="134"/>
      <c r="I376" s="184" t="str">
        <f t="shared" si="72"/>
        <v>A</v>
      </c>
      <c r="J376" s="24">
        <f t="shared" si="73"/>
        <v>0.68059999999999998</v>
      </c>
      <c r="K376" s="51">
        <f t="shared" si="74"/>
        <v>0.64880000000000004</v>
      </c>
      <c r="L376" s="156">
        <f t="shared" si="75"/>
        <v>-3.1799999999999939E-2</v>
      </c>
      <c r="M376" s="100">
        <f t="shared" si="76"/>
        <v>-4.6723479282985515E-2</v>
      </c>
    </row>
    <row r="377" spans="1:13" x14ac:dyDescent="0.25">
      <c r="A377" s="178" t="s">
        <v>248</v>
      </c>
      <c r="B377" s="80" t="str">
        <f t="shared" si="66"/>
        <v>TRAUMATIC STUPOR &amp; COMA, COMA &lt;1 HR W/O CC/MCC</v>
      </c>
      <c r="C377" s="77">
        <f t="shared" si="67"/>
        <v>78</v>
      </c>
      <c r="D377" s="77">
        <f t="shared" si="68"/>
        <v>13825.92</v>
      </c>
      <c r="E377" s="77">
        <f t="shared" si="69"/>
        <v>6790.45</v>
      </c>
      <c r="F377" s="78">
        <f t="shared" si="70"/>
        <v>1.78</v>
      </c>
      <c r="G377" s="161" t="str">
        <f t="shared" si="71"/>
        <v>A</v>
      </c>
      <c r="H377" s="134"/>
      <c r="I377" s="185" t="str">
        <f t="shared" si="72"/>
        <v>A</v>
      </c>
      <c r="J377" s="70">
        <f t="shared" si="73"/>
        <v>0.84730000000000005</v>
      </c>
      <c r="K377" s="72">
        <f t="shared" si="74"/>
        <v>0.81440000000000001</v>
      </c>
      <c r="L377" s="157">
        <f t="shared" si="75"/>
        <v>-3.290000000000004E-2</v>
      </c>
      <c r="M377" s="101">
        <f t="shared" si="76"/>
        <v>-3.8829222235335817E-2</v>
      </c>
    </row>
    <row r="378" spans="1:13" x14ac:dyDescent="0.25">
      <c r="A378" s="177" t="s">
        <v>784</v>
      </c>
      <c r="B378" s="8" t="str">
        <f t="shared" si="66"/>
        <v>PERC CARDIOVASC PROC W/O CORONARY ARTERY STENT W/O MCC</v>
      </c>
      <c r="C378" s="22">
        <f t="shared" si="67"/>
        <v>56</v>
      </c>
      <c r="D378" s="22">
        <f t="shared" si="68"/>
        <v>38339.589999999997</v>
      </c>
      <c r="E378" s="22">
        <f t="shared" si="69"/>
        <v>12948.68</v>
      </c>
      <c r="F378" s="23">
        <f t="shared" si="70"/>
        <v>2.8</v>
      </c>
      <c r="G378" s="160" t="str">
        <f t="shared" si="71"/>
        <v>A</v>
      </c>
      <c r="H378" s="134"/>
      <c r="I378" s="184" t="str">
        <f t="shared" si="72"/>
        <v>A</v>
      </c>
      <c r="J378" s="24">
        <f t="shared" si="73"/>
        <v>2.2911999999999999</v>
      </c>
      <c r="K378" s="51">
        <f t="shared" si="74"/>
        <v>2.2582</v>
      </c>
      <c r="L378" s="156">
        <f t="shared" si="75"/>
        <v>-3.2999999999999918E-2</v>
      </c>
      <c r="M378" s="100">
        <f t="shared" si="76"/>
        <v>-1.440293296089382E-2</v>
      </c>
    </row>
    <row r="379" spans="1:13" x14ac:dyDescent="0.25">
      <c r="A379" s="177" t="s">
        <v>825</v>
      </c>
      <c r="B379" s="8" t="str">
        <f t="shared" si="66"/>
        <v>BONE DISEASES &amp; ARTHROPATHIES W MCC</v>
      </c>
      <c r="C379" s="22">
        <f t="shared" si="67"/>
        <v>5</v>
      </c>
      <c r="D379" s="22">
        <f t="shared" si="68"/>
        <v>53795.15</v>
      </c>
      <c r="E379" s="22">
        <f t="shared" si="69"/>
        <v>59192.62</v>
      </c>
      <c r="F379" s="23">
        <f t="shared" si="70"/>
        <v>5</v>
      </c>
      <c r="G379" s="160" t="str">
        <f t="shared" si="71"/>
        <v>M</v>
      </c>
      <c r="H379" s="134"/>
      <c r="I379" s="184" t="str">
        <f t="shared" si="72"/>
        <v>M</v>
      </c>
      <c r="J379" s="24">
        <f t="shared" si="73"/>
        <v>1.8098000000000001</v>
      </c>
      <c r="K379" s="51">
        <f t="shared" si="74"/>
        <v>1.7729999999999999</v>
      </c>
      <c r="L379" s="156">
        <f t="shared" si="75"/>
        <v>-3.6800000000000166E-2</v>
      </c>
      <c r="M379" s="100">
        <f t="shared" si="76"/>
        <v>-2.0333738534644805E-2</v>
      </c>
    </row>
    <row r="380" spans="1:13" x14ac:dyDescent="0.25">
      <c r="A380" s="177" t="s">
        <v>703</v>
      </c>
      <c r="B380" s="8" t="str">
        <f t="shared" si="66"/>
        <v>ACUTE ADJUSTMENT REACTION &amp; PSYCHOSOCIAL DYSFUNCTION</v>
      </c>
      <c r="C380" s="22">
        <f t="shared" si="67"/>
        <v>129</v>
      </c>
      <c r="D380" s="22">
        <f t="shared" si="68"/>
        <v>14980.58</v>
      </c>
      <c r="E380" s="22">
        <f t="shared" si="69"/>
        <v>9539.49</v>
      </c>
      <c r="F380" s="23">
        <f t="shared" si="70"/>
        <v>3.36</v>
      </c>
      <c r="G380" s="160" t="str">
        <f t="shared" si="71"/>
        <v>A</v>
      </c>
      <c r="H380" s="134"/>
      <c r="I380" s="184" t="str">
        <f t="shared" si="72"/>
        <v>A</v>
      </c>
      <c r="J380" s="24">
        <f t="shared" si="73"/>
        <v>0.92049999999999998</v>
      </c>
      <c r="K380" s="51">
        <f t="shared" si="74"/>
        <v>0.88260000000000005</v>
      </c>
      <c r="L380" s="156">
        <f t="shared" si="75"/>
        <v>-3.7899999999999934E-2</v>
      </c>
      <c r="M380" s="100">
        <f t="shared" si="76"/>
        <v>-4.1173275393807642E-2</v>
      </c>
    </row>
    <row r="381" spans="1:13" x14ac:dyDescent="0.25">
      <c r="A381" s="177" t="s">
        <v>376</v>
      </c>
      <c r="B381" s="8" t="str">
        <f t="shared" si="66"/>
        <v>SEIZURES W/O MCC</v>
      </c>
      <c r="C381" s="22">
        <f t="shared" si="67"/>
        <v>836</v>
      </c>
      <c r="D381" s="22">
        <f t="shared" si="68"/>
        <v>11484.75</v>
      </c>
      <c r="E381" s="22">
        <f t="shared" si="69"/>
        <v>7068.08</v>
      </c>
      <c r="F381" s="23">
        <f t="shared" si="70"/>
        <v>2.38</v>
      </c>
      <c r="G381" s="160" t="str">
        <f t="shared" si="71"/>
        <v>A</v>
      </c>
      <c r="H381" s="134"/>
      <c r="I381" s="184" t="str">
        <f t="shared" si="72"/>
        <v>A</v>
      </c>
      <c r="J381" s="24">
        <f t="shared" si="73"/>
        <v>0.71489999999999998</v>
      </c>
      <c r="K381" s="51">
        <f t="shared" si="74"/>
        <v>0.67649999999999999</v>
      </c>
      <c r="L381" s="156">
        <f t="shared" si="75"/>
        <v>-3.839999999999999E-2</v>
      </c>
      <c r="M381" s="100">
        <f t="shared" si="76"/>
        <v>-5.3713806126730997E-2</v>
      </c>
    </row>
    <row r="382" spans="1:13" x14ac:dyDescent="0.25">
      <c r="A382" s="178" t="s">
        <v>177</v>
      </c>
      <c r="B382" s="80" t="str">
        <f t="shared" si="66"/>
        <v>CERVICAL SPINAL FUSION W/O CC/MCC</v>
      </c>
      <c r="C382" s="77">
        <f t="shared" si="67"/>
        <v>278</v>
      </c>
      <c r="D382" s="77">
        <f t="shared" si="68"/>
        <v>40242.11</v>
      </c>
      <c r="E382" s="77">
        <f t="shared" si="69"/>
        <v>15905.88</v>
      </c>
      <c r="F382" s="78">
        <f t="shared" si="70"/>
        <v>1.33</v>
      </c>
      <c r="G382" s="161" t="str">
        <f t="shared" si="71"/>
        <v>A</v>
      </c>
      <c r="H382" s="134"/>
      <c r="I382" s="185" t="str">
        <f t="shared" si="72"/>
        <v>A</v>
      </c>
      <c r="J382" s="70">
        <f t="shared" si="73"/>
        <v>2.4093</v>
      </c>
      <c r="K382" s="72">
        <f t="shared" si="74"/>
        <v>2.3702000000000001</v>
      </c>
      <c r="L382" s="157">
        <f t="shared" si="75"/>
        <v>-3.9099999999999913E-2</v>
      </c>
      <c r="M382" s="101">
        <f t="shared" si="76"/>
        <v>-1.6228780143610139E-2</v>
      </c>
    </row>
    <row r="383" spans="1:13" x14ac:dyDescent="0.25">
      <c r="A383" s="177" t="s">
        <v>436</v>
      </c>
      <c r="B383" s="8" t="str">
        <f t="shared" si="66"/>
        <v>PLEURAL EFFUSION W MCC</v>
      </c>
      <c r="C383" s="22">
        <f t="shared" si="67"/>
        <v>30</v>
      </c>
      <c r="D383" s="22">
        <f t="shared" si="68"/>
        <v>29537.93</v>
      </c>
      <c r="E383" s="22">
        <f t="shared" si="69"/>
        <v>13888.71</v>
      </c>
      <c r="F383" s="23">
        <f t="shared" si="70"/>
        <v>5.93</v>
      </c>
      <c r="G383" s="160" t="str">
        <f t="shared" si="71"/>
        <v>A</v>
      </c>
      <c r="H383" s="134"/>
      <c r="I383" s="184" t="str">
        <f t="shared" si="72"/>
        <v>A</v>
      </c>
      <c r="J383" s="24">
        <f t="shared" si="73"/>
        <v>1.5828</v>
      </c>
      <c r="K383" s="51">
        <f t="shared" si="74"/>
        <v>1.5431999999999999</v>
      </c>
      <c r="L383" s="156">
        <f t="shared" si="75"/>
        <v>-3.960000000000008E-2</v>
      </c>
      <c r="M383" s="100">
        <f t="shared" si="76"/>
        <v>-2.5018953752843114E-2</v>
      </c>
    </row>
    <row r="384" spans="1:13" x14ac:dyDescent="0.25">
      <c r="A384" s="177" t="s">
        <v>444</v>
      </c>
      <c r="B384" s="8" t="str">
        <f t="shared" si="66"/>
        <v>SIMPLE PNEUMONIA &amp; PLEURISY W CC</v>
      </c>
      <c r="C384" s="22">
        <f t="shared" si="67"/>
        <v>732</v>
      </c>
      <c r="D384" s="22">
        <f t="shared" si="68"/>
        <v>15937.56</v>
      </c>
      <c r="E384" s="22">
        <f t="shared" si="69"/>
        <v>8852.34</v>
      </c>
      <c r="F384" s="23">
        <f t="shared" si="70"/>
        <v>3.41</v>
      </c>
      <c r="G384" s="160" t="str">
        <f t="shared" si="71"/>
        <v>A</v>
      </c>
      <c r="H384" s="134"/>
      <c r="I384" s="184" t="str">
        <f t="shared" si="72"/>
        <v>A</v>
      </c>
      <c r="J384" s="24">
        <f t="shared" si="73"/>
        <v>0.97960000000000003</v>
      </c>
      <c r="K384" s="51">
        <f t="shared" si="74"/>
        <v>0.93879999999999997</v>
      </c>
      <c r="L384" s="156">
        <f t="shared" si="75"/>
        <v>-4.0800000000000058E-2</v>
      </c>
      <c r="M384" s="100">
        <f t="shared" si="76"/>
        <v>-4.1649652919559063E-2</v>
      </c>
    </row>
    <row r="385" spans="1:13" x14ac:dyDescent="0.25">
      <c r="A385" s="177" t="s">
        <v>483</v>
      </c>
      <c r="B385" s="8" t="str">
        <f t="shared" si="66"/>
        <v>AMPUTATION FOR CIRC SYS DISORDERS EXC UPPER LIMB &amp; TOE W/O CC/MCC</v>
      </c>
      <c r="C385" s="22">
        <f t="shared" si="67"/>
        <v>4</v>
      </c>
      <c r="D385" s="22">
        <f t="shared" si="68"/>
        <v>51762.32</v>
      </c>
      <c r="E385" s="22">
        <f t="shared" si="69"/>
        <v>36450.730000000003</v>
      </c>
      <c r="F385" s="23">
        <f t="shared" si="70"/>
        <v>5.2</v>
      </c>
      <c r="G385" s="160" t="str">
        <f t="shared" si="71"/>
        <v>M</v>
      </c>
      <c r="H385" s="134"/>
      <c r="I385" s="184" t="str">
        <f t="shared" si="72"/>
        <v>M</v>
      </c>
      <c r="J385" s="24">
        <f t="shared" si="73"/>
        <v>2.3275000000000001</v>
      </c>
      <c r="K385" s="51">
        <f t="shared" si="74"/>
        <v>2.2863000000000002</v>
      </c>
      <c r="L385" s="156">
        <f t="shared" si="75"/>
        <v>-4.1199999999999903E-2</v>
      </c>
      <c r="M385" s="100">
        <f t="shared" si="76"/>
        <v>-1.7701396348012845E-2</v>
      </c>
    </row>
    <row r="386" spans="1:13" x14ac:dyDescent="0.25">
      <c r="A386" s="177" t="s">
        <v>641</v>
      </c>
      <c r="B386" s="8" t="str">
        <f t="shared" si="66"/>
        <v>EXTREME IMMATURITY OR RESPIRATORY DISTRESS SYNDROME, NEONATE</v>
      </c>
      <c r="C386" s="22">
        <f t="shared" si="67"/>
        <v>30</v>
      </c>
      <c r="D386" s="22">
        <f t="shared" si="68"/>
        <v>23318.45</v>
      </c>
      <c r="E386" s="22">
        <f t="shared" si="69"/>
        <v>31048.68</v>
      </c>
      <c r="F386" s="23">
        <f t="shared" si="70"/>
        <v>11.23</v>
      </c>
      <c r="G386" s="160" t="str">
        <f t="shared" si="71"/>
        <v>A</v>
      </c>
      <c r="H386" s="134"/>
      <c r="I386" s="184" t="str">
        <f t="shared" si="72"/>
        <v>A</v>
      </c>
      <c r="J386" s="24">
        <f t="shared" si="73"/>
        <v>0.97230000000000005</v>
      </c>
      <c r="K386" s="51">
        <f t="shared" si="74"/>
        <v>0.9304</v>
      </c>
      <c r="L386" s="156">
        <f t="shared" si="75"/>
        <v>-4.1900000000000048E-2</v>
      </c>
      <c r="M386" s="100">
        <f t="shared" si="76"/>
        <v>-4.3093695361513987E-2</v>
      </c>
    </row>
    <row r="387" spans="1:13" x14ac:dyDescent="0.25">
      <c r="A387" s="178" t="s">
        <v>532</v>
      </c>
      <c r="B387" s="80" t="str">
        <f t="shared" si="66"/>
        <v>CARDIAC ARRHYTHMIA &amp; CONDUCTION DISORDERS W/O CC/MCC</v>
      </c>
      <c r="C387" s="77">
        <f t="shared" si="67"/>
        <v>359</v>
      </c>
      <c r="D387" s="77">
        <f t="shared" si="68"/>
        <v>10291.91</v>
      </c>
      <c r="E387" s="77">
        <f t="shared" si="69"/>
        <v>5378.33</v>
      </c>
      <c r="F387" s="78">
        <f t="shared" si="70"/>
        <v>2.0099999999999998</v>
      </c>
      <c r="G387" s="161" t="str">
        <f t="shared" si="71"/>
        <v>A</v>
      </c>
      <c r="H387" s="134"/>
      <c r="I387" s="185" t="str">
        <f t="shared" si="72"/>
        <v>A</v>
      </c>
      <c r="J387" s="70">
        <f t="shared" si="73"/>
        <v>0.64800000000000002</v>
      </c>
      <c r="K387" s="72">
        <f t="shared" si="74"/>
        <v>0.60629999999999995</v>
      </c>
      <c r="L387" s="157">
        <f t="shared" si="75"/>
        <v>-4.170000000000007E-2</v>
      </c>
      <c r="M387" s="101">
        <f t="shared" si="76"/>
        <v>-6.4351851851851952E-2</v>
      </c>
    </row>
    <row r="388" spans="1:13" x14ac:dyDescent="0.25">
      <c r="A388" s="177" t="s">
        <v>683</v>
      </c>
      <c r="B388" s="8" t="str">
        <f t="shared" si="66"/>
        <v>CHEMOTHERAPY W/O ACUTE LEUKEMIA AS SECONDARY DIAGNOSIS W/O CC/MCC</v>
      </c>
      <c r="C388" s="22">
        <f t="shared" si="67"/>
        <v>26</v>
      </c>
      <c r="D388" s="22">
        <f t="shared" si="68"/>
        <v>10849.67</v>
      </c>
      <c r="E388" s="22">
        <f t="shared" si="69"/>
        <v>5209.22</v>
      </c>
      <c r="F388" s="23">
        <f t="shared" si="70"/>
        <v>3.27</v>
      </c>
      <c r="G388" s="160" t="str">
        <f t="shared" si="71"/>
        <v>A</v>
      </c>
      <c r="H388" s="134"/>
      <c r="I388" s="184" t="str">
        <f t="shared" si="72"/>
        <v>A</v>
      </c>
      <c r="J388" s="24">
        <f t="shared" si="73"/>
        <v>0.68179999999999996</v>
      </c>
      <c r="K388" s="51">
        <f t="shared" si="74"/>
        <v>0.63900000000000001</v>
      </c>
      <c r="L388" s="156">
        <f t="shared" si="75"/>
        <v>-4.2799999999999949E-2</v>
      </c>
      <c r="M388" s="100">
        <f t="shared" si="76"/>
        <v>-6.2775007333528823E-2</v>
      </c>
    </row>
    <row r="389" spans="1:13" x14ac:dyDescent="0.25">
      <c r="A389" s="177" t="s">
        <v>695</v>
      </c>
      <c r="B389" s="8" t="str">
        <f t="shared" si="66"/>
        <v>VIRAL ILLNESS W/O MCC</v>
      </c>
      <c r="C389" s="22">
        <f t="shared" si="67"/>
        <v>123</v>
      </c>
      <c r="D389" s="22">
        <f t="shared" si="68"/>
        <v>10521.58</v>
      </c>
      <c r="E389" s="22">
        <f t="shared" si="69"/>
        <v>7171.62</v>
      </c>
      <c r="F389" s="23">
        <f t="shared" si="70"/>
        <v>2.69</v>
      </c>
      <c r="G389" s="160" t="str">
        <f t="shared" si="71"/>
        <v>A</v>
      </c>
      <c r="H389" s="134"/>
      <c r="I389" s="184" t="str">
        <f t="shared" si="72"/>
        <v>A</v>
      </c>
      <c r="J389" s="24">
        <f t="shared" si="73"/>
        <v>0.66279999999999994</v>
      </c>
      <c r="K389" s="51">
        <f t="shared" si="74"/>
        <v>0.61980000000000002</v>
      </c>
      <c r="L389" s="156">
        <f t="shared" si="75"/>
        <v>-4.2999999999999927E-2</v>
      </c>
      <c r="M389" s="100">
        <f t="shared" si="76"/>
        <v>-6.4876282438141114E-2</v>
      </c>
    </row>
    <row r="390" spans="1:13" x14ac:dyDescent="0.25">
      <c r="A390" s="177" t="s">
        <v>241</v>
      </c>
      <c r="B390" s="8" t="str">
        <f t="shared" si="66"/>
        <v>NONTRAUMATIC STUPOR &amp; COMA W MCC</v>
      </c>
      <c r="C390" s="22">
        <f t="shared" si="67"/>
        <v>4</v>
      </c>
      <c r="D390" s="22">
        <f t="shared" si="68"/>
        <v>27871.07</v>
      </c>
      <c r="E390" s="22">
        <f t="shared" si="69"/>
        <v>24286.28</v>
      </c>
      <c r="F390" s="23">
        <f t="shared" si="70"/>
        <v>6.8</v>
      </c>
      <c r="G390" s="160" t="str">
        <f t="shared" si="71"/>
        <v>M</v>
      </c>
      <c r="H390" s="134"/>
      <c r="I390" s="184" t="str">
        <f t="shared" si="72"/>
        <v>M</v>
      </c>
      <c r="J390" s="24">
        <f t="shared" si="73"/>
        <v>2.7361</v>
      </c>
      <c r="K390" s="51">
        <f t="shared" si="74"/>
        <v>2.6915</v>
      </c>
      <c r="L390" s="156">
        <f t="shared" si="75"/>
        <v>-4.4599999999999973E-2</v>
      </c>
      <c r="M390" s="100">
        <f t="shared" si="76"/>
        <v>-1.630057380943678E-2</v>
      </c>
    </row>
    <row r="391" spans="1:13" x14ac:dyDescent="0.25">
      <c r="A391" s="177" t="s">
        <v>143</v>
      </c>
      <c r="B391" s="8" t="str">
        <f t="shared" si="66"/>
        <v>DISORDERS OF THE BILIARY TRACT W MCC</v>
      </c>
      <c r="C391" s="22">
        <f t="shared" si="67"/>
        <v>54</v>
      </c>
      <c r="D391" s="22">
        <f t="shared" si="68"/>
        <v>28168.38</v>
      </c>
      <c r="E391" s="22">
        <f t="shared" si="69"/>
        <v>18377.849999999999</v>
      </c>
      <c r="F391" s="23">
        <f t="shared" si="70"/>
        <v>5.69</v>
      </c>
      <c r="G391" s="160" t="str">
        <f t="shared" si="71"/>
        <v>A</v>
      </c>
      <c r="H391" s="134"/>
      <c r="I391" s="184" t="str">
        <f t="shared" si="72"/>
        <v>A</v>
      </c>
      <c r="J391" s="24">
        <f t="shared" si="73"/>
        <v>1.6147</v>
      </c>
      <c r="K391" s="51">
        <f t="shared" si="74"/>
        <v>1.5693999999999999</v>
      </c>
      <c r="L391" s="156">
        <f t="shared" si="75"/>
        <v>-4.5300000000000118E-2</v>
      </c>
      <c r="M391" s="100">
        <f t="shared" si="76"/>
        <v>-2.8054747011828897E-2</v>
      </c>
    </row>
    <row r="392" spans="1:13" x14ac:dyDescent="0.25">
      <c r="A392" s="178" t="s">
        <v>564</v>
      </c>
      <c r="B392" s="80" t="str">
        <f t="shared" si="66"/>
        <v>URINARY STONES W ESW LITHOTRIPSY W CC/MCC</v>
      </c>
      <c r="C392" s="77">
        <f t="shared" si="67"/>
        <v>13</v>
      </c>
      <c r="D392" s="77">
        <f t="shared" si="68"/>
        <v>18201.79</v>
      </c>
      <c r="E392" s="77">
        <f t="shared" si="69"/>
        <v>9315.08</v>
      </c>
      <c r="F392" s="78">
        <f t="shared" si="70"/>
        <v>1.85</v>
      </c>
      <c r="G392" s="161" t="str">
        <f t="shared" si="71"/>
        <v>AP</v>
      </c>
      <c r="H392" s="134"/>
      <c r="I392" s="185" t="str">
        <f t="shared" si="72"/>
        <v>A</v>
      </c>
      <c r="J392" s="70">
        <f t="shared" si="73"/>
        <v>1.1177999999999999</v>
      </c>
      <c r="K392" s="72">
        <f t="shared" si="74"/>
        <v>1.0722</v>
      </c>
      <c r="L392" s="157">
        <f t="shared" si="75"/>
        <v>-4.5599999999999863E-2</v>
      </c>
      <c r="M392" s="101">
        <f t="shared" si="76"/>
        <v>-4.0794417606011692E-2</v>
      </c>
    </row>
    <row r="393" spans="1:13" x14ac:dyDescent="0.25">
      <c r="A393" s="177" t="s">
        <v>412</v>
      </c>
      <c r="B393" s="8" t="str">
        <f t="shared" si="66"/>
        <v>OTITIS MEDIA &amp; URI W/O MCC</v>
      </c>
      <c r="C393" s="22">
        <f t="shared" si="67"/>
        <v>210</v>
      </c>
      <c r="D393" s="22">
        <f t="shared" si="68"/>
        <v>8806.5400000000009</v>
      </c>
      <c r="E393" s="22">
        <f t="shared" si="69"/>
        <v>5214.78</v>
      </c>
      <c r="F393" s="23">
        <f t="shared" si="70"/>
        <v>2.12</v>
      </c>
      <c r="G393" s="160" t="str">
        <f t="shared" si="71"/>
        <v>A</v>
      </c>
      <c r="H393" s="134"/>
      <c r="I393" s="184" t="str">
        <f t="shared" si="72"/>
        <v>A</v>
      </c>
      <c r="J393" s="24">
        <f t="shared" si="73"/>
        <v>0.56479999999999997</v>
      </c>
      <c r="K393" s="51">
        <f t="shared" si="74"/>
        <v>0.51870000000000005</v>
      </c>
      <c r="L393" s="156">
        <f t="shared" si="75"/>
        <v>-4.6099999999999919E-2</v>
      </c>
      <c r="M393" s="100">
        <f t="shared" si="76"/>
        <v>-8.1621813031161339E-2</v>
      </c>
    </row>
    <row r="394" spans="1:13" x14ac:dyDescent="0.25">
      <c r="A394" s="177" t="s">
        <v>458</v>
      </c>
      <c r="B394" s="8" t="str">
        <f t="shared" si="66"/>
        <v>RESPIRATORY SYSTEM DIAGNOSIS W VENTILATOR SUPPORT &lt;=96 HOURS</v>
      </c>
      <c r="C394" s="22">
        <f t="shared" si="67"/>
        <v>431</v>
      </c>
      <c r="D394" s="22">
        <f t="shared" si="68"/>
        <v>43198</v>
      </c>
      <c r="E394" s="22">
        <f t="shared" si="69"/>
        <v>26649.96</v>
      </c>
      <c r="F394" s="23">
        <f t="shared" si="70"/>
        <v>6.25</v>
      </c>
      <c r="G394" s="160" t="str">
        <f t="shared" si="71"/>
        <v>A</v>
      </c>
      <c r="H394" s="134"/>
      <c r="I394" s="184" t="str">
        <f t="shared" si="72"/>
        <v>A</v>
      </c>
      <c r="J394" s="24">
        <f t="shared" si="73"/>
        <v>2.5246</v>
      </c>
      <c r="K394" s="51">
        <f t="shared" si="74"/>
        <v>2.4771999999999998</v>
      </c>
      <c r="L394" s="156">
        <f t="shared" si="75"/>
        <v>-4.7400000000000109E-2</v>
      </c>
      <c r="M394" s="100">
        <f t="shared" si="76"/>
        <v>-1.8775251524994103E-2</v>
      </c>
    </row>
    <row r="395" spans="1:13" x14ac:dyDescent="0.25">
      <c r="A395" s="177" t="s">
        <v>256</v>
      </c>
      <c r="B395" s="8" t="str">
        <f t="shared" si="66"/>
        <v>MALIGNANT BREAST DISORDERS W CC</v>
      </c>
      <c r="C395" s="22">
        <f t="shared" si="67"/>
        <v>8</v>
      </c>
      <c r="D395" s="22">
        <f t="shared" si="68"/>
        <v>16389.099999999999</v>
      </c>
      <c r="E395" s="22">
        <f t="shared" si="69"/>
        <v>10228.99</v>
      </c>
      <c r="F395" s="23">
        <f t="shared" si="70"/>
        <v>4.7</v>
      </c>
      <c r="G395" s="160" t="str">
        <f t="shared" si="71"/>
        <v>M</v>
      </c>
      <c r="H395" s="134"/>
      <c r="I395" s="184" t="str">
        <f t="shared" si="72"/>
        <v>M</v>
      </c>
      <c r="J395" s="24">
        <f t="shared" si="73"/>
        <v>1.7132000000000001</v>
      </c>
      <c r="K395" s="51">
        <f t="shared" si="74"/>
        <v>1.6651</v>
      </c>
      <c r="L395" s="156">
        <f t="shared" si="75"/>
        <v>-4.8100000000000032E-2</v>
      </c>
      <c r="M395" s="100">
        <f t="shared" si="76"/>
        <v>-2.8076114872752762E-2</v>
      </c>
    </row>
    <row r="396" spans="1:13" x14ac:dyDescent="0.25">
      <c r="A396" s="177" t="s">
        <v>408</v>
      </c>
      <c r="B396" s="8" t="str">
        <f t="shared" si="66"/>
        <v>DYSEQUILIBRIUM</v>
      </c>
      <c r="C396" s="22">
        <f t="shared" si="67"/>
        <v>31</v>
      </c>
      <c r="D396" s="22">
        <f t="shared" si="68"/>
        <v>13480.25</v>
      </c>
      <c r="E396" s="22">
        <f t="shared" si="69"/>
        <v>6600.24</v>
      </c>
      <c r="F396" s="23">
        <f t="shared" si="70"/>
        <v>2.52</v>
      </c>
      <c r="G396" s="160" t="str">
        <f t="shared" si="71"/>
        <v>A</v>
      </c>
      <c r="H396" s="134"/>
      <c r="I396" s="184" t="str">
        <f t="shared" si="72"/>
        <v>A</v>
      </c>
      <c r="J396" s="24">
        <f t="shared" si="73"/>
        <v>0.84299999999999997</v>
      </c>
      <c r="K396" s="51">
        <f t="shared" si="74"/>
        <v>0.79400000000000004</v>
      </c>
      <c r="L396" s="156">
        <f t="shared" si="75"/>
        <v>-4.8999999999999932E-2</v>
      </c>
      <c r="M396" s="100">
        <f t="shared" si="76"/>
        <v>-5.8125741399762676E-2</v>
      </c>
    </row>
    <row r="397" spans="1:13" x14ac:dyDescent="0.25">
      <c r="A397" s="187" t="s">
        <v>225</v>
      </c>
      <c r="B397" s="80" t="str">
        <f t="shared" si="66"/>
        <v>INTRACRANIAL HEMORRHAGE OR CEREBRAL INFARCTION W CC OR TPA IN 24 HRS</v>
      </c>
      <c r="C397" s="77">
        <f t="shared" si="67"/>
        <v>313</v>
      </c>
      <c r="D397" s="77">
        <f t="shared" si="68"/>
        <v>22302.25</v>
      </c>
      <c r="E397" s="77">
        <f t="shared" si="69"/>
        <v>9897.17</v>
      </c>
      <c r="F397" s="78">
        <f t="shared" si="70"/>
        <v>3.45</v>
      </c>
      <c r="G397" s="161" t="str">
        <f t="shared" si="71"/>
        <v>A</v>
      </c>
      <c r="H397" s="134"/>
      <c r="I397" s="185" t="str">
        <f t="shared" si="72"/>
        <v>A</v>
      </c>
      <c r="J397" s="70">
        <f t="shared" si="73"/>
        <v>1.3631</v>
      </c>
      <c r="K397" s="72">
        <f t="shared" si="74"/>
        <v>1.3134999999999999</v>
      </c>
      <c r="L397" s="157">
        <f t="shared" si="75"/>
        <v>-4.9600000000000088E-2</v>
      </c>
      <c r="M397" s="101">
        <f t="shared" si="76"/>
        <v>-3.638764580735096E-2</v>
      </c>
    </row>
    <row r="398" spans="1:13" x14ac:dyDescent="0.25">
      <c r="A398" s="177" t="s">
        <v>454</v>
      </c>
      <c r="B398" s="8" t="str">
        <f t="shared" si="66"/>
        <v>RESPIRATORY SIGNS &amp; SYMPTOMS</v>
      </c>
      <c r="C398" s="22">
        <f t="shared" si="67"/>
        <v>70</v>
      </c>
      <c r="D398" s="22">
        <f t="shared" si="68"/>
        <v>13818.44</v>
      </c>
      <c r="E398" s="22">
        <f t="shared" si="69"/>
        <v>9031.4599999999991</v>
      </c>
      <c r="F398" s="23">
        <f t="shared" si="70"/>
        <v>2.46</v>
      </c>
      <c r="G398" s="160" t="str">
        <f t="shared" si="71"/>
        <v>A</v>
      </c>
      <c r="H398" s="134"/>
      <c r="I398" s="184" t="str">
        <f t="shared" si="72"/>
        <v>A</v>
      </c>
      <c r="J398" s="24">
        <f t="shared" si="73"/>
        <v>0.86380000000000001</v>
      </c>
      <c r="K398" s="51">
        <f t="shared" si="74"/>
        <v>0.81399999999999995</v>
      </c>
      <c r="L398" s="156">
        <f t="shared" si="75"/>
        <v>-4.9800000000000066E-2</v>
      </c>
      <c r="M398" s="100">
        <f t="shared" si="76"/>
        <v>-5.7652234313498571E-2</v>
      </c>
    </row>
    <row r="399" spans="1:13" x14ac:dyDescent="0.25">
      <c r="A399" s="177" t="s">
        <v>230</v>
      </c>
      <c r="B399" s="8" t="str">
        <f t="shared" si="66"/>
        <v>TRANSIENT ISCHEMIA W/O THROMBOLYTIC</v>
      </c>
      <c r="C399" s="22">
        <f t="shared" si="67"/>
        <v>141</v>
      </c>
      <c r="D399" s="22">
        <f t="shared" si="68"/>
        <v>15698.17</v>
      </c>
      <c r="E399" s="22">
        <f t="shared" si="69"/>
        <v>6284.55</v>
      </c>
      <c r="F399" s="23">
        <f t="shared" si="70"/>
        <v>1.99</v>
      </c>
      <c r="G399" s="160" t="str">
        <f t="shared" si="71"/>
        <v>A</v>
      </c>
      <c r="H399" s="134"/>
      <c r="I399" s="184" t="str">
        <f t="shared" si="72"/>
        <v>A</v>
      </c>
      <c r="J399" s="24">
        <f t="shared" si="73"/>
        <v>0.97540000000000004</v>
      </c>
      <c r="K399" s="51">
        <f t="shared" si="74"/>
        <v>0.92469999999999997</v>
      </c>
      <c r="L399" s="156">
        <f t="shared" si="75"/>
        <v>-5.0700000000000078E-2</v>
      </c>
      <c r="M399" s="100">
        <f t="shared" si="76"/>
        <v>-5.1978675415214351E-2</v>
      </c>
    </row>
    <row r="400" spans="1:13" x14ac:dyDescent="0.25">
      <c r="A400" s="177" t="s">
        <v>97</v>
      </c>
      <c r="B400" s="8" t="str">
        <f t="shared" si="66"/>
        <v>G.I. OBSTRUCTION W CC</v>
      </c>
      <c r="C400" s="22">
        <f t="shared" si="67"/>
        <v>258</v>
      </c>
      <c r="D400" s="22">
        <f t="shared" si="68"/>
        <v>13741.23</v>
      </c>
      <c r="E400" s="22">
        <f t="shared" si="69"/>
        <v>8026.71</v>
      </c>
      <c r="F400" s="23">
        <f t="shared" si="70"/>
        <v>3.46</v>
      </c>
      <c r="G400" s="160" t="str">
        <f t="shared" si="71"/>
        <v>A</v>
      </c>
      <c r="H400" s="134"/>
      <c r="I400" s="184" t="str">
        <f t="shared" si="72"/>
        <v>A</v>
      </c>
      <c r="J400" s="24">
        <f t="shared" si="73"/>
        <v>0.82230000000000003</v>
      </c>
      <c r="K400" s="51">
        <f t="shared" si="74"/>
        <v>0.77100000000000002</v>
      </c>
      <c r="L400" s="156">
        <f t="shared" si="75"/>
        <v>-5.1300000000000012E-2</v>
      </c>
      <c r="M400" s="100">
        <f t="shared" si="76"/>
        <v>-6.2385990514410815E-2</v>
      </c>
    </row>
    <row r="401" spans="1:13" x14ac:dyDescent="0.25">
      <c r="A401" s="177" t="s">
        <v>577</v>
      </c>
      <c r="B401" s="8" t="str">
        <f t="shared" si="66"/>
        <v>OSTEOMYELITIS W/O CC/MCC</v>
      </c>
      <c r="C401" s="22">
        <f t="shared" si="67"/>
        <v>26</v>
      </c>
      <c r="D401" s="22">
        <f t="shared" si="68"/>
        <v>14200.9</v>
      </c>
      <c r="E401" s="22">
        <f t="shared" si="69"/>
        <v>8417.0400000000009</v>
      </c>
      <c r="F401" s="23">
        <f t="shared" si="70"/>
        <v>3.38</v>
      </c>
      <c r="G401" s="160" t="str">
        <f t="shared" si="71"/>
        <v>A</v>
      </c>
      <c r="H401" s="134"/>
      <c r="I401" s="184" t="str">
        <f t="shared" si="72"/>
        <v>A</v>
      </c>
      <c r="J401" s="24">
        <f t="shared" si="73"/>
        <v>0.88980000000000004</v>
      </c>
      <c r="K401" s="51">
        <f t="shared" si="74"/>
        <v>0.83650000000000002</v>
      </c>
      <c r="L401" s="156">
        <f t="shared" si="75"/>
        <v>-5.3300000000000014E-2</v>
      </c>
      <c r="M401" s="100">
        <f t="shared" si="76"/>
        <v>-5.9901101371094639E-2</v>
      </c>
    </row>
    <row r="402" spans="1:13" x14ac:dyDescent="0.25">
      <c r="A402" s="178" t="s">
        <v>68</v>
      </c>
      <c r="B402" s="80" t="str">
        <f t="shared" si="66"/>
        <v>SHOULDER,ELBOW OR FOREARM PROC,EXC MAJOR JOINT PROC W/O CC/MCC</v>
      </c>
      <c r="C402" s="77">
        <f t="shared" si="67"/>
        <v>37</v>
      </c>
      <c r="D402" s="77">
        <f t="shared" si="68"/>
        <v>23082.98</v>
      </c>
      <c r="E402" s="77">
        <f t="shared" si="69"/>
        <v>8695.73</v>
      </c>
      <c r="F402" s="78">
        <f t="shared" si="70"/>
        <v>1.73</v>
      </c>
      <c r="G402" s="161" t="str">
        <f t="shared" si="71"/>
        <v>A</v>
      </c>
      <c r="H402" s="134"/>
      <c r="I402" s="185" t="str">
        <f t="shared" si="72"/>
        <v>A</v>
      </c>
      <c r="J402" s="70">
        <f t="shared" si="73"/>
        <v>1.4137</v>
      </c>
      <c r="K402" s="72">
        <f t="shared" si="74"/>
        <v>1.3595999999999999</v>
      </c>
      <c r="L402" s="157">
        <f t="shared" si="75"/>
        <v>-5.4100000000000037E-2</v>
      </c>
      <c r="M402" s="101">
        <f t="shared" si="76"/>
        <v>-3.8268373770955676E-2</v>
      </c>
    </row>
    <row r="403" spans="1:13" x14ac:dyDescent="0.25">
      <c r="A403" s="177" t="s">
        <v>764</v>
      </c>
      <c r="B403" s="8" t="str">
        <f t="shared" si="66"/>
        <v>HIV W EXTENSIVE O.R. PROCEDURE W/O MCC</v>
      </c>
      <c r="C403" s="22">
        <f t="shared" si="67"/>
        <v>1</v>
      </c>
      <c r="D403" s="22">
        <f t="shared" si="68"/>
        <v>30656.13</v>
      </c>
      <c r="E403" s="22">
        <f t="shared" si="69"/>
        <v>0</v>
      </c>
      <c r="F403" s="23">
        <f t="shared" si="70"/>
        <v>8.6999999999999993</v>
      </c>
      <c r="G403" s="160" t="str">
        <f t="shared" si="71"/>
        <v>M</v>
      </c>
      <c r="H403" s="134"/>
      <c r="I403" s="184" t="str">
        <f t="shared" si="72"/>
        <v>M</v>
      </c>
      <c r="J403" s="24">
        <f t="shared" si="73"/>
        <v>4.048</v>
      </c>
      <c r="K403" s="51">
        <f t="shared" si="74"/>
        <v>3.9935999999999998</v>
      </c>
      <c r="L403" s="156">
        <f t="shared" si="75"/>
        <v>-5.4400000000000226E-2</v>
      </c>
      <c r="M403" s="100">
        <f t="shared" si="76"/>
        <v>-1.3438735177865669E-2</v>
      </c>
    </row>
    <row r="404" spans="1:13" x14ac:dyDescent="0.25">
      <c r="A404" s="177" t="s">
        <v>432</v>
      </c>
      <c r="B404" s="8" t="str">
        <f t="shared" si="66"/>
        <v>RESPIRATORY NEOPLASMS W/O CC/MCC</v>
      </c>
      <c r="C404" s="22">
        <f t="shared" si="67"/>
        <v>8</v>
      </c>
      <c r="D404" s="22">
        <f t="shared" si="68"/>
        <v>12024.49</v>
      </c>
      <c r="E404" s="22">
        <f t="shared" si="69"/>
        <v>11014.78</v>
      </c>
      <c r="F404" s="23">
        <f t="shared" si="70"/>
        <v>2.8</v>
      </c>
      <c r="G404" s="160" t="str">
        <f t="shared" si="71"/>
        <v>M</v>
      </c>
      <c r="H404" s="134"/>
      <c r="I404" s="184" t="str">
        <f t="shared" si="72"/>
        <v>A</v>
      </c>
      <c r="J404" s="24">
        <f t="shared" si="73"/>
        <v>1.1948000000000001</v>
      </c>
      <c r="K404" s="51">
        <f t="shared" si="74"/>
        <v>1.139</v>
      </c>
      <c r="L404" s="156">
        <f t="shared" si="75"/>
        <v>-5.5800000000000072E-2</v>
      </c>
      <c r="M404" s="100">
        <f t="shared" si="76"/>
        <v>-4.6702376966856432E-2</v>
      </c>
    </row>
    <row r="405" spans="1:13" x14ac:dyDescent="0.25">
      <c r="A405" s="177" t="s">
        <v>708</v>
      </c>
      <c r="B405" s="8" t="str">
        <f t="shared" si="66"/>
        <v>PSYCHOSES</v>
      </c>
      <c r="C405" s="22">
        <f t="shared" si="67"/>
        <v>2602</v>
      </c>
      <c r="D405" s="22">
        <f t="shared" si="68"/>
        <v>12181.69</v>
      </c>
      <c r="E405" s="22">
        <f t="shared" si="69"/>
        <v>6715.86</v>
      </c>
      <c r="F405" s="23">
        <f t="shared" si="70"/>
        <v>6.76</v>
      </c>
      <c r="G405" s="160" t="str">
        <f t="shared" si="71"/>
        <v>A</v>
      </c>
      <c r="H405" s="134"/>
      <c r="I405" s="184" t="str">
        <f t="shared" si="72"/>
        <v>A</v>
      </c>
      <c r="J405" s="24">
        <f t="shared" si="73"/>
        <v>0.7742</v>
      </c>
      <c r="K405" s="51">
        <f t="shared" si="74"/>
        <v>0.71760000000000002</v>
      </c>
      <c r="L405" s="156">
        <f t="shared" si="75"/>
        <v>-5.6599999999999984E-2</v>
      </c>
      <c r="M405" s="100">
        <f t="shared" si="76"/>
        <v>-7.3107724102299126E-2</v>
      </c>
    </row>
    <row r="406" spans="1:13" x14ac:dyDescent="0.25">
      <c r="A406" s="177" t="s">
        <v>580</v>
      </c>
      <c r="B406" s="8" t="str">
        <f t="shared" si="66"/>
        <v>ANAL &amp; STOMAL PROCEDURES W/O CC/MCC</v>
      </c>
      <c r="C406" s="22">
        <f t="shared" si="67"/>
        <v>16</v>
      </c>
      <c r="D406" s="22">
        <f t="shared" si="68"/>
        <v>16491.439999999999</v>
      </c>
      <c r="E406" s="22">
        <f t="shared" si="69"/>
        <v>9164.7199999999993</v>
      </c>
      <c r="F406" s="23">
        <f t="shared" si="70"/>
        <v>3.06</v>
      </c>
      <c r="G406" s="160" t="str">
        <f t="shared" si="71"/>
        <v>A</v>
      </c>
      <c r="H406" s="134"/>
      <c r="I406" s="184" t="str">
        <f t="shared" si="72"/>
        <v>A</v>
      </c>
      <c r="J406" s="24">
        <f t="shared" si="73"/>
        <v>1.0294000000000001</v>
      </c>
      <c r="K406" s="51">
        <f t="shared" si="74"/>
        <v>0.97140000000000004</v>
      </c>
      <c r="L406" s="156">
        <f t="shared" si="75"/>
        <v>-5.8000000000000052E-2</v>
      </c>
      <c r="M406" s="100">
        <f t="shared" si="76"/>
        <v>-5.6343501068583685E-2</v>
      </c>
    </row>
    <row r="407" spans="1:13" x14ac:dyDescent="0.25">
      <c r="A407" s="178" t="s">
        <v>837</v>
      </c>
      <c r="B407" s="80" t="str">
        <f t="shared" si="66"/>
        <v>SPRAINS, STRAINS, &amp; DISLOCATIONS OF HIP, PELVIS &amp; THIGH W/O CC/MCC</v>
      </c>
      <c r="C407" s="77">
        <f t="shared" si="67"/>
        <v>0</v>
      </c>
      <c r="D407" s="77">
        <f t="shared" si="68"/>
        <v>0</v>
      </c>
      <c r="E407" s="77">
        <f t="shared" si="69"/>
        <v>0</v>
      </c>
      <c r="F407" s="78">
        <f t="shared" si="70"/>
        <v>2.9</v>
      </c>
      <c r="G407" s="161" t="str">
        <f t="shared" si="71"/>
        <v>M</v>
      </c>
      <c r="H407" s="134"/>
      <c r="I407" s="185" t="str">
        <f t="shared" si="72"/>
        <v>M</v>
      </c>
      <c r="J407" s="70">
        <f t="shared" si="73"/>
        <v>1.0656000000000001</v>
      </c>
      <c r="K407" s="72">
        <f t="shared" si="74"/>
        <v>1.0076000000000001</v>
      </c>
      <c r="L407" s="157">
        <f t="shared" si="75"/>
        <v>-5.8000000000000052E-2</v>
      </c>
      <c r="M407" s="101">
        <f t="shared" si="76"/>
        <v>-5.4429429429429473E-2</v>
      </c>
    </row>
    <row r="408" spans="1:13" x14ac:dyDescent="0.25">
      <c r="A408" s="177" t="s">
        <v>644</v>
      </c>
      <c r="B408" s="8" t="str">
        <f t="shared" si="66"/>
        <v>FULL TERM NEONATE W MAJOR PROBLEMS</v>
      </c>
      <c r="C408" s="22">
        <f t="shared" si="67"/>
        <v>724</v>
      </c>
      <c r="D408" s="22">
        <f t="shared" si="68"/>
        <v>10976.04</v>
      </c>
      <c r="E408" s="22">
        <f t="shared" si="69"/>
        <v>10121.32</v>
      </c>
      <c r="F408" s="23">
        <f t="shared" si="70"/>
        <v>8.3000000000000007</v>
      </c>
      <c r="G408" s="160" t="str">
        <f t="shared" si="71"/>
        <v>A</v>
      </c>
      <c r="H408" s="134"/>
      <c r="I408" s="184" t="str">
        <f t="shared" si="72"/>
        <v>A</v>
      </c>
      <c r="J408" s="24">
        <f t="shared" si="73"/>
        <v>0.70469999999999999</v>
      </c>
      <c r="K408" s="51">
        <f t="shared" si="74"/>
        <v>0.64659999999999995</v>
      </c>
      <c r="L408" s="156">
        <f t="shared" si="75"/>
        <v>-5.8100000000000041E-2</v>
      </c>
      <c r="M408" s="100">
        <f t="shared" si="76"/>
        <v>-8.2446431105434995E-2</v>
      </c>
    </row>
    <row r="409" spans="1:13" x14ac:dyDescent="0.25">
      <c r="A409" s="177" t="s">
        <v>486</v>
      </c>
      <c r="B409" s="8" t="str">
        <f t="shared" si="66"/>
        <v>PERMANENT CARDIAC PACEMAKER IMPLANT W/O CC/MCC</v>
      </c>
      <c r="C409" s="22">
        <f t="shared" si="67"/>
        <v>46</v>
      </c>
      <c r="D409" s="22">
        <f t="shared" si="68"/>
        <v>39670.639999999999</v>
      </c>
      <c r="E409" s="22">
        <f t="shared" si="69"/>
        <v>12535.14</v>
      </c>
      <c r="F409" s="23">
        <f t="shared" si="70"/>
        <v>2.93</v>
      </c>
      <c r="G409" s="160" t="str">
        <f t="shared" si="71"/>
        <v>A</v>
      </c>
      <c r="H409" s="134"/>
      <c r="I409" s="184" t="str">
        <f t="shared" si="72"/>
        <v>A</v>
      </c>
      <c r="J409" s="24">
        <f t="shared" si="73"/>
        <v>2.3953000000000002</v>
      </c>
      <c r="K409" s="51">
        <f t="shared" si="74"/>
        <v>2.3367</v>
      </c>
      <c r="L409" s="156">
        <f t="shared" si="75"/>
        <v>-5.8600000000000207E-2</v>
      </c>
      <c r="M409" s="100">
        <f t="shared" si="76"/>
        <v>-2.4464576462238635E-2</v>
      </c>
    </row>
    <row r="410" spans="1:13" x14ac:dyDescent="0.25">
      <c r="A410" s="177" t="s">
        <v>218</v>
      </c>
      <c r="B410" s="8" t="str">
        <f t="shared" si="66"/>
        <v>MULTIPLE SCLEROSIS &amp; CEREBELLAR ATAXIA W MCC</v>
      </c>
      <c r="C410" s="22">
        <f t="shared" si="67"/>
        <v>2</v>
      </c>
      <c r="D410" s="22">
        <f t="shared" si="68"/>
        <v>35115.11</v>
      </c>
      <c r="E410" s="22">
        <f t="shared" si="69"/>
        <v>6516.68</v>
      </c>
      <c r="F410" s="23">
        <f t="shared" si="70"/>
        <v>6.9</v>
      </c>
      <c r="G410" s="160" t="str">
        <f t="shared" si="71"/>
        <v>M</v>
      </c>
      <c r="H410" s="134"/>
      <c r="I410" s="184" t="str">
        <f t="shared" si="72"/>
        <v>M</v>
      </c>
      <c r="J410" s="24">
        <f t="shared" si="73"/>
        <v>2.5802999999999998</v>
      </c>
      <c r="K410" s="51">
        <f t="shared" si="74"/>
        <v>2.5207000000000002</v>
      </c>
      <c r="L410" s="156">
        <f t="shared" si="75"/>
        <v>-5.9599999999999653E-2</v>
      </c>
      <c r="M410" s="100">
        <f t="shared" si="76"/>
        <v>-2.3098089369453033E-2</v>
      </c>
    </row>
    <row r="411" spans="1:13" x14ac:dyDescent="0.25">
      <c r="A411" s="177" t="s">
        <v>431</v>
      </c>
      <c r="B411" s="8" t="str">
        <f t="shared" si="66"/>
        <v>RESPIRATORY NEOPLASMS W CC</v>
      </c>
      <c r="C411" s="22">
        <f t="shared" si="67"/>
        <v>57</v>
      </c>
      <c r="D411" s="22">
        <f t="shared" si="68"/>
        <v>20858</v>
      </c>
      <c r="E411" s="22">
        <f t="shared" si="69"/>
        <v>13437.12</v>
      </c>
      <c r="F411" s="23">
        <f t="shared" si="70"/>
        <v>4.0199999999999996</v>
      </c>
      <c r="G411" s="160" t="str">
        <f t="shared" si="71"/>
        <v>A</v>
      </c>
      <c r="H411" s="134"/>
      <c r="I411" s="184" t="str">
        <f t="shared" si="72"/>
        <v>A</v>
      </c>
      <c r="J411" s="24">
        <f t="shared" si="73"/>
        <v>1.2886</v>
      </c>
      <c r="K411" s="51">
        <f t="shared" si="74"/>
        <v>1.2286999999999999</v>
      </c>
      <c r="L411" s="156">
        <f t="shared" si="75"/>
        <v>-5.9900000000000064E-2</v>
      </c>
      <c r="M411" s="100">
        <f t="shared" si="76"/>
        <v>-4.6484556883439443E-2</v>
      </c>
    </row>
    <row r="412" spans="1:13" x14ac:dyDescent="0.25">
      <c r="A412" s="178" t="s">
        <v>390</v>
      </c>
      <c r="B412" s="80" t="str">
        <f t="shared" si="66"/>
        <v>OTHER DISORDERS OF THE EYE W MCC</v>
      </c>
      <c r="C412" s="77">
        <f t="shared" si="67"/>
        <v>2</v>
      </c>
      <c r="D412" s="77">
        <f t="shared" si="68"/>
        <v>87264.79</v>
      </c>
      <c r="E412" s="77">
        <f t="shared" si="69"/>
        <v>52247.78</v>
      </c>
      <c r="F412" s="78">
        <f t="shared" si="70"/>
        <v>4.9000000000000004</v>
      </c>
      <c r="G412" s="161" t="str">
        <f t="shared" si="71"/>
        <v>M</v>
      </c>
      <c r="H412" s="134"/>
      <c r="I412" s="185" t="str">
        <f t="shared" si="72"/>
        <v>M</v>
      </c>
      <c r="J412" s="70">
        <f t="shared" si="73"/>
        <v>1.9676</v>
      </c>
      <c r="K412" s="72">
        <f t="shared" si="74"/>
        <v>1.9071</v>
      </c>
      <c r="L412" s="157">
        <f t="shared" si="75"/>
        <v>-6.0499999999999998E-2</v>
      </c>
      <c r="M412" s="101">
        <f t="shared" si="76"/>
        <v>-3.0748119536491154E-2</v>
      </c>
    </row>
    <row r="413" spans="1:13" x14ac:dyDescent="0.25">
      <c r="A413" s="177" t="s">
        <v>368</v>
      </c>
      <c r="B413" s="8" t="str">
        <f t="shared" si="66"/>
        <v>OTHER DISORDERS OF NERVOUS SYSTEM W/O CC/MCC</v>
      </c>
      <c r="C413" s="22">
        <f t="shared" si="67"/>
        <v>62</v>
      </c>
      <c r="D413" s="22">
        <f t="shared" si="68"/>
        <v>12483.69</v>
      </c>
      <c r="E413" s="22">
        <f t="shared" si="69"/>
        <v>7592.6</v>
      </c>
      <c r="F413" s="23">
        <f t="shared" si="70"/>
        <v>2.02</v>
      </c>
      <c r="G413" s="160" t="str">
        <f t="shared" si="71"/>
        <v>A</v>
      </c>
      <c r="H413" s="134"/>
      <c r="I413" s="184" t="str">
        <f t="shared" si="72"/>
        <v>A</v>
      </c>
      <c r="J413" s="24">
        <f t="shared" si="73"/>
        <v>0.79830000000000001</v>
      </c>
      <c r="K413" s="51">
        <f t="shared" si="74"/>
        <v>0.73529999999999995</v>
      </c>
      <c r="L413" s="156">
        <f t="shared" si="75"/>
        <v>-6.3000000000000056E-2</v>
      </c>
      <c r="M413" s="100">
        <f t="shared" si="76"/>
        <v>-7.8917700112739644E-2</v>
      </c>
    </row>
    <row r="414" spans="1:13" x14ac:dyDescent="0.25">
      <c r="A414" s="177" t="s">
        <v>629</v>
      </c>
      <c r="B414" s="8" t="str">
        <f t="shared" si="66"/>
        <v>ABORTION W D&amp;C, ASPIRATION CURETTAGE OR HYSTEROTOMY</v>
      </c>
      <c r="C414" s="22">
        <f t="shared" si="67"/>
        <v>24</v>
      </c>
      <c r="D414" s="22">
        <f t="shared" si="68"/>
        <v>13620.55</v>
      </c>
      <c r="E414" s="22">
        <f t="shared" si="69"/>
        <v>9169.83</v>
      </c>
      <c r="F414" s="23">
        <f t="shared" si="70"/>
        <v>1.54</v>
      </c>
      <c r="G414" s="160" t="str">
        <f t="shared" si="71"/>
        <v>A</v>
      </c>
      <c r="H414" s="134"/>
      <c r="I414" s="184" t="str">
        <f t="shared" si="72"/>
        <v>A</v>
      </c>
      <c r="J414" s="24">
        <f t="shared" si="73"/>
        <v>0.86570000000000003</v>
      </c>
      <c r="K414" s="51">
        <f t="shared" si="74"/>
        <v>0.80220000000000002</v>
      </c>
      <c r="L414" s="156">
        <f t="shared" si="75"/>
        <v>-6.3500000000000001E-2</v>
      </c>
      <c r="M414" s="100">
        <f t="shared" si="76"/>
        <v>-7.335104539678873E-2</v>
      </c>
    </row>
    <row r="415" spans="1:13" x14ac:dyDescent="0.25">
      <c r="A415" s="177" t="s">
        <v>546</v>
      </c>
      <c r="B415" s="8" t="str">
        <f t="shared" si="66"/>
        <v>PROSTATECTOMY W/O CC/MCC</v>
      </c>
      <c r="C415" s="22">
        <f t="shared" si="67"/>
        <v>0</v>
      </c>
      <c r="D415" s="22">
        <f t="shared" si="68"/>
        <v>0</v>
      </c>
      <c r="E415" s="22">
        <f t="shared" si="69"/>
        <v>0</v>
      </c>
      <c r="F415" s="23">
        <f t="shared" si="70"/>
        <v>2.8</v>
      </c>
      <c r="G415" s="160" t="str">
        <f t="shared" si="71"/>
        <v>M</v>
      </c>
      <c r="H415" s="134"/>
      <c r="I415" s="184" t="str">
        <f t="shared" si="72"/>
        <v>M</v>
      </c>
      <c r="J415" s="24">
        <f t="shared" si="73"/>
        <v>1.5611999999999999</v>
      </c>
      <c r="K415" s="51">
        <f t="shared" si="74"/>
        <v>1.4975000000000001</v>
      </c>
      <c r="L415" s="156">
        <f t="shared" si="75"/>
        <v>-6.3699999999999868E-2</v>
      </c>
      <c r="M415" s="100">
        <f t="shared" si="76"/>
        <v>-4.080194722008703E-2</v>
      </c>
    </row>
    <row r="416" spans="1:13" x14ac:dyDescent="0.25">
      <c r="A416" s="177" t="s">
        <v>605</v>
      </c>
      <c r="B416" s="8" t="str">
        <f t="shared" si="66"/>
        <v>UTERINE,ADNEXA PROC FOR NON-OVARIAN/ADNEXAL MALIG W/O CC/MCC</v>
      </c>
      <c r="C416" s="22">
        <f t="shared" si="67"/>
        <v>27</v>
      </c>
      <c r="D416" s="22">
        <f t="shared" si="68"/>
        <v>21561.99</v>
      </c>
      <c r="E416" s="22">
        <f t="shared" si="69"/>
        <v>7465.09</v>
      </c>
      <c r="F416" s="23">
        <f t="shared" si="70"/>
        <v>2.44</v>
      </c>
      <c r="G416" s="160" t="str">
        <f t="shared" si="71"/>
        <v>A</v>
      </c>
      <c r="H416" s="134"/>
      <c r="I416" s="184" t="str">
        <f t="shared" si="72"/>
        <v>A</v>
      </c>
      <c r="J416" s="24">
        <f t="shared" si="73"/>
        <v>1.3343</v>
      </c>
      <c r="K416" s="51">
        <f t="shared" si="74"/>
        <v>1.27</v>
      </c>
      <c r="L416" s="156">
        <f t="shared" si="75"/>
        <v>-6.4300000000000024E-2</v>
      </c>
      <c r="M416" s="100">
        <f t="shared" si="76"/>
        <v>-4.8190062204901463E-2</v>
      </c>
    </row>
    <row r="417" spans="1:13" x14ac:dyDescent="0.25">
      <c r="A417" s="178" t="s">
        <v>725</v>
      </c>
      <c r="B417" s="80" t="str">
        <f t="shared" si="66"/>
        <v>TRAUMATIC INJURY W MCC</v>
      </c>
      <c r="C417" s="77">
        <f t="shared" si="67"/>
        <v>3</v>
      </c>
      <c r="D417" s="77">
        <f t="shared" si="68"/>
        <v>27453.4</v>
      </c>
      <c r="E417" s="77">
        <f t="shared" si="69"/>
        <v>4292.25</v>
      </c>
      <c r="F417" s="78">
        <f t="shared" si="70"/>
        <v>5.2</v>
      </c>
      <c r="G417" s="161" t="str">
        <f t="shared" si="71"/>
        <v>M</v>
      </c>
      <c r="H417" s="134"/>
      <c r="I417" s="185" t="str">
        <f t="shared" si="72"/>
        <v>M</v>
      </c>
      <c r="J417" s="70">
        <f t="shared" si="73"/>
        <v>2.1734</v>
      </c>
      <c r="K417" s="72">
        <f t="shared" si="74"/>
        <v>2.1086</v>
      </c>
      <c r="L417" s="157">
        <f t="shared" si="75"/>
        <v>-6.4799999999999969E-2</v>
      </c>
      <c r="M417" s="101">
        <f t="shared" si="76"/>
        <v>-2.9815036348578249E-2</v>
      </c>
    </row>
    <row r="418" spans="1:13" x14ac:dyDescent="0.25">
      <c r="A418" s="177" t="s">
        <v>391</v>
      </c>
      <c r="B418" s="8" t="str">
        <f t="shared" si="66"/>
        <v>OTHER DISORDERS OF THE EYE W/O MCC</v>
      </c>
      <c r="C418" s="22">
        <f t="shared" si="67"/>
        <v>45</v>
      </c>
      <c r="D418" s="22">
        <f t="shared" si="68"/>
        <v>12485.84</v>
      </c>
      <c r="E418" s="22">
        <f t="shared" si="69"/>
        <v>7696.99</v>
      </c>
      <c r="F418" s="23">
        <f t="shared" si="70"/>
        <v>2.4</v>
      </c>
      <c r="G418" s="160" t="str">
        <f t="shared" si="71"/>
        <v>A</v>
      </c>
      <c r="H418" s="134"/>
      <c r="I418" s="184" t="str">
        <f t="shared" si="72"/>
        <v>A</v>
      </c>
      <c r="J418" s="24">
        <f t="shared" si="73"/>
        <v>0.80110000000000003</v>
      </c>
      <c r="K418" s="51">
        <f t="shared" si="74"/>
        <v>0.73540000000000005</v>
      </c>
      <c r="L418" s="156">
        <f t="shared" si="75"/>
        <v>-6.5699999999999981E-2</v>
      </c>
      <c r="M418" s="100">
        <f t="shared" si="76"/>
        <v>-8.2012233179378322E-2</v>
      </c>
    </row>
    <row r="419" spans="1:13" x14ac:dyDescent="0.25">
      <c r="A419" s="177" t="s">
        <v>244</v>
      </c>
      <c r="B419" s="8" t="str">
        <f t="shared" si="66"/>
        <v>TRAUMATIC STUPOR &amp; COMA, COMA &gt;1 HR W CC</v>
      </c>
      <c r="C419" s="22">
        <f t="shared" si="67"/>
        <v>27</v>
      </c>
      <c r="D419" s="22">
        <f t="shared" si="68"/>
        <v>24428.32</v>
      </c>
      <c r="E419" s="22">
        <f t="shared" si="69"/>
        <v>14068.88</v>
      </c>
      <c r="F419" s="23">
        <f t="shared" si="70"/>
        <v>3.67</v>
      </c>
      <c r="G419" s="160" t="str">
        <f t="shared" si="71"/>
        <v>A</v>
      </c>
      <c r="H419" s="134"/>
      <c r="I419" s="184" t="str">
        <f t="shared" si="72"/>
        <v>A</v>
      </c>
      <c r="J419" s="24">
        <f t="shared" si="73"/>
        <v>1.5046999999999999</v>
      </c>
      <c r="K419" s="51">
        <f t="shared" si="74"/>
        <v>1.4390000000000001</v>
      </c>
      <c r="L419" s="156">
        <f t="shared" si="75"/>
        <v>-6.569999999999987E-2</v>
      </c>
      <c r="M419" s="100">
        <f t="shared" si="76"/>
        <v>-4.3663188675483404E-2</v>
      </c>
    </row>
    <row r="420" spans="1:13" x14ac:dyDescent="0.25">
      <c r="A420" s="177" t="s">
        <v>866</v>
      </c>
      <c r="B420" s="8" t="str">
        <f t="shared" si="66"/>
        <v>LOWER EXTREM &amp; HUMER PROC EXCEPT HIP,FOOT,FEMUR W/O CC/MCC</v>
      </c>
      <c r="C420" s="22">
        <f t="shared" si="67"/>
        <v>274</v>
      </c>
      <c r="D420" s="22">
        <f t="shared" si="68"/>
        <v>28502.75</v>
      </c>
      <c r="E420" s="22">
        <f t="shared" si="69"/>
        <v>14004.19</v>
      </c>
      <c r="F420" s="23">
        <f t="shared" si="70"/>
        <v>2.08</v>
      </c>
      <c r="G420" s="160" t="str">
        <f t="shared" si="71"/>
        <v>A</v>
      </c>
      <c r="H420" s="134"/>
      <c r="I420" s="184" t="str">
        <f t="shared" si="72"/>
        <v>A</v>
      </c>
      <c r="J420" s="24">
        <f t="shared" si="73"/>
        <v>1.7451000000000001</v>
      </c>
      <c r="K420" s="51">
        <f t="shared" si="74"/>
        <v>1.679</v>
      </c>
      <c r="L420" s="156">
        <f t="shared" si="75"/>
        <v>-6.6100000000000048E-2</v>
      </c>
      <c r="M420" s="100">
        <f t="shared" si="76"/>
        <v>-3.7877485530915161E-2</v>
      </c>
    </row>
    <row r="421" spans="1:13" x14ac:dyDescent="0.25">
      <c r="A421" s="177" t="s">
        <v>828</v>
      </c>
      <c r="B421" s="8" t="str">
        <f t="shared" si="66"/>
        <v>SIGNS &amp; SYMPTOMS OF MUSCULOSKELETAL SYSTEM &amp; CONN TISSUE W/O MCC</v>
      </c>
      <c r="C421" s="22">
        <f t="shared" si="67"/>
        <v>45</v>
      </c>
      <c r="D421" s="22">
        <f t="shared" si="68"/>
        <v>13472.71</v>
      </c>
      <c r="E421" s="22">
        <f t="shared" si="69"/>
        <v>7172.09</v>
      </c>
      <c r="F421" s="23">
        <f t="shared" si="70"/>
        <v>3.36</v>
      </c>
      <c r="G421" s="160" t="str">
        <f t="shared" si="71"/>
        <v>A</v>
      </c>
      <c r="H421" s="134"/>
      <c r="I421" s="184" t="str">
        <f t="shared" si="72"/>
        <v>A</v>
      </c>
      <c r="J421" s="24">
        <f t="shared" si="73"/>
        <v>0.85980000000000001</v>
      </c>
      <c r="K421" s="51">
        <f t="shared" si="74"/>
        <v>0.79359999999999997</v>
      </c>
      <c r="L421" s="156">
        <f t="shared" si="75"/>
        <v>-6.6200000000000037E-2</v>
      </c>
      <c r="M421" s="100">
        <f t="shared" si="76"/>
        <v>-7.6994649918585761E-2</v>
      </c>
    </row>
    <row r="422" spans="1:13" x14ac:dyDescent="0.25">
      <c r="A422" s="178" t="s">
        <v>341</v>
      </c>
      <c r="B422" s="80" t="str">
        <f t="shared" si="66"/>
        <v>BENIGN PROSTATIC HYPERTROPHY W/O MCC</v>
      </c>
      <c r="C422" s="77">
        <f t="shared" si="67"/>
        <v>7</v>
      </c>
      <c r="D422" s="77">
        <f t="shared" si="68"/>
        <v>9378.8700000000008</v>
      </c>
      <c r="E422" s="77">
        <f t="shared" si="69"/>
        <v>3272.31</v>
      </c>
      <c r="F422" s="78">
        <f t="shared" si="70"/>
        <v>3.3</v>
      </c>
      <c r="G422" s="161" t="str">
        <f t="shared" si="71"/>
        <v>M</v>
      </c>
      <c r="H422" s="134"/>
      <c r="I422" s="185" t="str">
        <f t="shared" si="72"/>
        <v>M</v>
      </c>
      <c r="J422" s="70">
        <f t="shared" si="73"/>
        <v>1.1617999999999999</v>
      </c>
      <c r="K422" s="72">
        <f t="shared" si="74"/>
        <v>1.0952</v>
      </c>
      <c r="L422" s="157">
        <f t="shared" si="75"/>
        <v>-6.6599999999999993E-2</v>
      </c>
      <c r="M422" s="101">
        <f t="shared" si="76"/>
        <v>-5.7324840764331204E-2</v>
      </c>
    </row>
    <row r="423" spans="1:13" x14ac:dyDescent="0.25">
      <c r="A423" s="177" t="s">
        <v>462</v>
      </c>
      <c r="B423" s="8" t="str">
        <f t="shared" si="66"/>
        <v>CARDIAC VALVE &amp; OTH MAJ CARDIOTHORACIC PROC W CARD CATH W/O CC/MCC</v>
      </c>
      <c r="C423" s="22">
        <f t="shared" si="67"/>
        <v>2</v>
      </c>
      <c r="D423" s="22">
        <f t="shared" si="68"/>
        <v>133503.70000000001</v>
      </c>
      <c r="E423" s="22">
        <f t="shared" si="69"/>
        <v>16941.41</v>
      </c>
      <c r="F423" s="23">
        <f t="shared" si="70"/>
        <v>5.5</v>
      </c>
      <c r="G423" s="160" t="str">
        <f t="shared" si="71"/>
        <v>MO</v>
      </c>
      <c r="H423" s="134"/>
      <c r="I423" s="184" t="str">
        <f t="shared" si="72"/>
        <v>M</v>
      </c>
      <c r="J423" s="24">
        <f t="shared" si="73"/>
        <v>6.3296000000000001</v>
      </c>
      <c r="K423" s="51">
        <f t="shared" si="74"/>
        <v>6.2628000000000004</v>
      </c>
      <c r="L423" s="156">
        <f t="shared" si="75"/>
        <v>-6.6799999999999748E-2</v>
      </c>
      <c r="M423" s="100">
        <f t="shared" si="76"/>
        <v>-1.0553589484327565E-2</v>
      </c>
    </row>
    <row r="424" spans="1:13" x14ac:dyDescent="0.25">
      <c r="A424" s="177" t="s">
        <v>302</v>
      </c>
      <c r="B424" s="8" t="str">
        <f t="shared" si="66"/>
        <v>CRANIO W MAJOR DEV IMPL/ACUTE COMPLEX CNS PDX W/O MCC</v>
      </c>
      <c r="C424" s="22">
        <f t="shared" si="67"/>
        <v>11</v>
      </c>
      <c r="D424" s="22">
        <f t="shared" si="68"/>
        <v>63492.82</v>
      </c>
      <c r="E424" s="22">
        <f t="shared" si="69"/>
        <v>18026.599999999999</v>
      </c>
      <c r="F424" s="23">
        <f t="shared" si="70"/>
        <v>6.73</v>
      </c>
      <c r="G424" s="160" t="str">
        <f t="shared" si="71"/>
        <v>A</v>
      </c>
      <c r="H424" s="134"/>
      <c r="I424" s="184" t="str">
        <f t="shared" si="72"/>
        <v>M</v>
      </c>
      <c r="J424" s="24">
        <f t="shared" si="73"/>
        <v>3.8081999999999998</v>
      </c>
      <c r="K424" s="51">
        <f t="shared" si="74"/>
        <v>3.7399</v>
      </c>
      <c r="L424" s="156">
        <f t="shared" si="75"/>
        <v>-6.8299999999999805E-2</v>
      </c>
      <c r="M424" s="100">
        <f t="shared" si="76"/>
        <v>-1.793498240638617E-2</v>
      </c>
    </row>
    <row r="425" spans="1:13" x14ac:dyDescent="0.25">
      <c r="A425" s="179" t="s">
        <v>781</v>
      </c>
      <c r="B425" s="8" t="str">
        <f t="shared" si="66"/>
        <v>Level III: Full Term Neonate W Major Problems</v>
      </c>
      <c r="C425" s="22">
        <f t="shared" si="67"/>
        <v>652</v>
      </c>
      <c r="D425" s="22">
        <f t="shared" si="68"/>
        <v>33373.79</v>
      </c>
      <c r="E425" s="22">
        <f t="shared" si="69"/>
        <v>36314.42</v>
      </c>
      <c r="F425" s="23">
        <f t="shared" si="70"/>
        <v>11.22</v>
      </c>
      <c r="G425" s="160" t="str">
        <f t="shared" si="71"/>
        <v>A</v>
      </c>
      <c r="H425" s="134"/>
      <c r="I425" s="184" t="str">
        <f t="shared" si="72"/>
        <v>A</v>
      </c>
      <c r="J425" s="24">
        <f t="shared" si="73"/>
        <v>1.9393</v>
      </c>
      <c r="K425" s="51">
        <f t="shared" si="74"/>
        <v>1.8695999999999999</v>
      </c>
      <c r="L425" s="156">
        <f t="shared" si="75"/>
        <v>-6.9700000000000095E-2</v>
      </c>
      <c r="M425" s="100">
        <f t="shared" si="76"/>
        <v>-3.5940803382663894E-2</v>
      </c>
    </row>
    <row r="426" spans="1:13" x14ac:dyDescent="0.25">
      <c r="A426" s="177" t="s">
        <v>519</v>
      </c>
      <c r="B426" s="8" t="str">
        <f t="shared" si="66"/>
        <v>CARDIAC ARREST, UNEXPLAINED W/O CC/MCC</v>
      </c>
      <c r="C426" s="22">
        <f t="shared" si="67"/>
        <v>0</v>
      </c>
      <c r="D426" s="22">
        <f t="shared" si="68"/>
        <v>0</v>
      </c>
      <c r="E426" s="22">
        <f t="shared" si="69"/>
        <v>0</v>
      </c>
      <c r="F426" s="23">
        <f t="shared" si="70"/>
        <v>1.2</v>
      </c>
      <c r="G426" s="160" t="str">
        <f t="shared" si="71"/>
        <v>M</v>
      </c>
      <c r="H426" s="134"/>
      <c r="I426" s="184" t="str">
        <f t="shared" si="72"/>
        <v>M</v>
      </c>
      <c r="J426" s="24">
        <f t="shared" si="73"/>
        <v>0.73919999999999997</v>
      </c>
      <c r="K426" s="51">
        <f t="shared" si="74"/>
        <v>0.66879999999999995</v>
      </c>
      <c r="L426" s="156">
        <f t="shared" si="75"/>
        <v>-7.0400000000000018E-2</v>
      </c>
      <c r="M426" s="100">
        <f t="shared" si="76"/>
        <v>-9.5238095238095261E-2</v>
      </c>
    </row>
    <row r="427" spans="1:13" x14ac:dyDescent="0.25">
      <c r="A427" s="178" t="s">
        <v>232</v>
      </c>
      <c r="B427" s="80" t="str">
        <f t="shared" si="66"/>
        <v>NONSPECIFIC CEREBROVASCULAR DISORDERS W CC</v>
      </c>
      <c r="C427" s="77">
        <f t="shared" si="67"/>
        <v>45</v>
      </c>
      <c r="D427" s="77">
        <f t="shared" si="68"/>
        <v>22214.26</v>
      </c>
      <c r="E427" s="77">
        <f t="shared" si="69"/>
        <v>15447.92</v>
      </c>
      <c r="F427" s="78">
        <f t="shared" si="70"/>
        <v>4</v>
      </c>
      <c r="G427" s="161" t="str">
        <f t="shared" si="71"/>
        <v>A</v>
      </c>
      <c r="H427" s="134"/>
      <c r="I427" s="185" t="str">
        <f t="shared" si="72"/>
        <v>A</v>
      </c>
      <c r="J427" s="70">
        <f t="shared" si="73"/>
        <v>1.379</v>
      </c>
      <c r="K427" s="72">
        <f t="shared" si="74"/>
        <v>1.3085</v>
      </c>
      <c r="L427" s="157">
        <f t="shared" si="75"/>
        <v>-7.0500000000000007E-2</v>
      </c>
      <c r="M427" s="101">
        <f t="shared" si="76"/>
        <v>-5.1124002900652651E-2</v>
      </c>
    </row>
    <row r="428" spans="1:13" x14ac:dyDescent="0.25">
      <c r="A428" s="177" t="s">
        <v>374</v>
      </c>
      <c r="B428" s="8" t="str">
        <f t="shared" si="66"/>
        <v>NON-BACTERIAL INFECT OF NERVOUS SYS EXC VIRAL MENINGITIS W/O CC/MCC</v>
      </c>
      <c r="C428" s="22">
        <f t="shared" si="67"/>
        <v>26</v>
      </c>
      <c r="D428" s="22">
        <f t="shared" si="68"/>
        <v>15113.59</v>
      </c>
      <c r="E428" s="22">
        <f t="shared" si="69"/>
        <v>8545.35</v>
      </c>
      <c r="F428" s="23">
        <f t="shared" si="70"/>
        <v>2.62</v>
      </c>
      <c r="G428" s="160" t="str">
        <f t="shared" si="71"/>
        <v>A</v>
      </c>
      <c r="H428" s="134"/>
      <c r="I428" s="184" t="str">
        <f t="shared" si="72"/>
        <v>A</v>
      </c>
      <c r="J428" s="24">
        <f t="shared" si="73"/>
        <v>0.96079999999999999</v>
      </c>
      <c r="K428" s="51">
        <f t="shared" si="74"/>
        <v>0.8901</v>
      </c>
      <c r="L428" s="156">
        <f t="shared" si="75"/>
        <v>-7.0699999999999985E-2</v>
      </c>
      <c r="M428" s="100">
        <f t="shared" si="76"/>
        <v>-7.3584512905911725E-2</v>
      </c>
    </row>
    <row r="429" spans="1:13" x14ac:dyDescent="0.25">
      <c r="A429" s="177" t="s">
        <v>831</v>
      </c>
      <c r="B429" s="8" t="str">
        <f t="shared" si="66"/>
        <v>AFTERCARE, MUSCULOSKELETAL SYSTEM &amp; CONNECTIVE TISSUE W MCC</v>
      </c>
      <c r="C429" s="22">
        <f t="shared" si="67"/>
        <v>8</v>
      </c>
      <c r="D429" s="22">
        <f t="shared" si="68"/>
        <v>43312.85</v>
      </c>
      <c r="E429" s="22">
        <f t="shared" si="69"/>
        <v>26345.84</v>
      </c>
      <c r="F429" s="23">
        <f t="shared" si="70"/>
        <v>6.6</v>
      </c>
      <c r="G429" s="160" t="str">
        <f t="shared" si="71"/>
        <v>M</v>
      </c>
      <c r="H429" s="134"/>
      <c r="I429" s="184" t="str">
        <f t="shared" si="72"/>
        <v>M</v>
      </c>
      <c r="J429" s="24">
        <f t="shared" si="73"/>
        <v>2.6484999999999999</v>
      </c>
      <c r="K429" s="51">
        <f t="shared" si="74"/>
        <v>2.5767000000000002</v>
      </c>
      <c r="L429" s="156">
        <f t="shared" si="75"/>
        <v>-7.1799999999999642E-2</v>
      </c>
      <c r="M429" s="100">
        <f t="shared" si="76"/>
        <v>-2.7109684727203945E-2</v>
      </c>
    </row>
    <row r="430" spans="1:13" x14ac:dyDescent="0.25">
      <c r="A430" s="177" t="s">
        <v>445</v>
      </c>
      <c r="B430" s="8" t="str">
        <f t="shared" si="66"/>
        <v>SIMPLE PNEUMONIA &amp; PLEURISY W/O CC/MCC</v>
      </c>
      <c r="C430" s="22">
        <f t="shared" si="67"/>
        <v>401</v>
      </c>
      <c r="D430" s="22">
        <f t="shared" si="68"/>
        <v>10379.86</v>
      </c>
      <c r="E430" s="22">
        <f t="shared" si="69"/>
        <v>6302.75</v>
      </c>
      <c r="F430" s="23">
        <f t="shared" si="70"/>
        <v>2.46</v>
      </c>
      <c r="G430" s="160" t="str">
        <f t="shared" si="71"/>
        <v>A</v>
      </c>
      <c r="H430" s="134"/>
      <c r="I430" s="184" t="str">
        <f t="shared" si="72"/>
        <v>A</v>
      </c>
      <c r="J430" s="24">
        <f t="shared" si="73"/>
        <v>0.68369999999999997</v>
      </c>
      <c r="K430" s="51">
        <f t="shared" si="74"/>
        <v>0.61140000000000005</v>
      </c>
      <c r="L430" s="156">
        <f t="shared" si="75"/>
        <v>-7.229999999999992E-2</v>
      </c>
      <c r="M430" s="100">
        <f t="shared" si="76"/>
        <v>-0.10574813514699419</v>
      </c>
    </row>
    <row r="431" spans="1:13" x14ac:dyDescent="0.25">
      <c r="A431" s="177" t="s">
        <v>565</v>
      </c>
      <c r="B431" s="8" t="str">
        <f t="shared" si="66"/>
        <v>URINARY STONES W ESW LITHOTRIPSY W/O CC/MCC</v>
      </c>
      <c r="C431" s="22">
        <f t="shared" si="67"/>
        <v>0</v>
      </c>
      <c r="D431" s="22">
        <f t="shared" si="68"/>
        <v>0</v>
      </c>
      <c r="E431" s="22">
        <f t="shared" si="69"/>
        <v>0</v>
      </c>
      <c r="F431" s="23">
        <f t="shared" si="70"/>
        <v>2.4</v>
      </c>
      <c r="G431" s="160" t="str">
        <f t="shared" si="71"/>
        <v>MP</v>
      </c>
      <c r="H431" s="134"/>
      <c r="I431" s="184" t="str">
        <f t="shared" si="72"/>
        <v>M</v>
      </c>
      <c r="J431" s="24">
        <f t="shared" si="73"/>
        <v>0.7056</v>
      </c>
      <c r="K431" s="51">
        <f t="shared" si="74"/>
        <v>0.6331</v>
      </c>
      <c r="L431" s="156">
        <f t="shared" si="75"/>
        <v>-7.2500000000000009E-2</v>
      </c>
      <c r="M431" s="100">
        <f t="shared" si="76"/>
        <v>-0.10274943310657597</v>
      </c>
    </row>
    <row r="432" spans="1:13" x14ac:dyDescent="0.25">
      <c r="A432" s="178" t="s">
        <v>228</v>
      </c>
      <c r="B432" s="80" t="str">
        <f t="shared" si="66"/>
        <v>NONSPECIFIC CVA &amp; PRECEREBRAL OCCLUSION W/O INFARCT W MCC</v>
      </c>
      <c r="C432" s="77">
        <f t="shared" si="67"/>
        <v>3</v>
      </c>
      <c r="D432" s="77">
        <f t="shared" si="68"/>
        <v>20388.57</v>
      </c>
      <c r="E432" s="77">
        <f t="shared" si="69"/>
        <v>6260.52</v>
      </c>
      <c r="F432" s="78">
        <f t="shared" si="70"/>
        <v>4.8</v>
      </c>
      <c r="G432" s="161" t="str">
        <f t="shared" si="71"/>
        <v>M</v>
      </c>
      <c r="H432" s="134"/>
      <c r="I432" s="185" t="str">
        <f t="shared" si="72"/>
        <v>M</v>
      </c>
      <c r="J432" s="70">
        <f t="shared" si="73"/>
        <v>2.2259000000000002</v>
      </c>
      <c r="K432" s="72">
        <f t="shared" si="74"/>
        <v>2.1509</v>
      </c>
      <c r="L432" s="157">
        <f t="shared" si="75"/>
        <v>-7.5000000000000178E-2</v>
      </c>
      <c r="M432" s="101">
        <f t="shared" si="76"/>
        <v>-3.3694236039354945E-2</v>
      </c>
    </row>
    <row r="433" spans="1:13" x14ac:dyDescent="0.25">
      <c r="A433" s="177" t="s">
        <v>485</v>
      </c>
      <c r="B433" s="8" t="str">
        <f t="shared" si="66"/>
        <v>PERMANENT CARDIAC PACEMAKER IMPLANT W CC</v>
      </c>
      <c r="C433" s="22">
        <f t="shared" si="67"/>
        <v>64</v>
      </c>
      <c r="D433" s="22">
        <f t="shared" si="68"/>
        <v>49281.440000000002</v>
      </c>
      <c r="E433" s="22">
        <f t="shared" si="69"/>
        <v>19251.29</v>
      </c>
      <c r="F433" s="23">
        <f t="shared" si="70"/>
        <v>3.63</v>
      </c>
      <c r="G433" s="160" t="str">
        <f t="shared" si="71"/>
        <v>A</v>
      </c>
      <c r="H433" s="134"/>
      <c r="I433" s="184" t="str">
        <f t="shared" si="72"/>
        <v>A</v>
      </c>
      <c r="J433" s="24">
        <f t="shared" si="73"/>
        <v>2.9777999999999998</v>
      </c>
      <c r="K433" s="51">
        <f t="shared" si="74"/>
        <v>2.9026999999999998</v>
      </c>
      <c r="L433" s="156">
        <f t="shared" si="75"/>
        <v>-7.5099999999999945E-2</v>
      </c>
      <c r="M433" s="100">
        <f t="shared" si="76"/>
        <v>-2.521996104506681E-2</v>
      </c>
    </row>
    <row r="434" spans="1:13" x14ac:dyDescent="0.25">
      <c r="A434" s="177" t="s">
        <v>267</v>
      </c>
      <c r="B434" s="8" t="str">
        <f t="shared" si="66"/>
        <v>ADRENAL &amp; PITUITARY PROCEDURES W/O CC/MCC</v>
      </c>
      <c r="C434" s="22">
        <f t="shared" si="67"/>
        <v>10</v>
      </c>
      <c r="D434" s="22">
        <f t="shared" si="68"/>
        <v>36554.03</v>
      </c>
      <c r="E434" s="22">
        <f t="shared" si="69"/>
        <v>11296.48</v>
      </c>
      <c r="F434" s="23">
        <f t="shared" si="70"/>
        <v>2.1</v>
      </c>
      <c r="G434" s="160" t="str">
        <f t="shared" si="71"/>
        <v>A</v>
      </c>
      <c r="H434" s="134"/>
      <c r="I434" s="184" t="str">
        <f t="shared" si="72"/>
        <v>A</v>
      </c>
      <c r="J434" s="24">
        <f t="shared" si="73"/>
        <v>2.2284999999999999</v>
      </c>
      <c r="K434" s="51">
        <f t="shared" si="74"/>
        <v>2.1532</v>
      </c>
      <c r="L434" s="156">
        <f t="shared" si="75"/>
        <v>-7.5299999999999923E-2</v>
      </c>
      <c r="M434" s="100">
        <f t="shared" si="76"/>
        <v>-3.3789544536683834E-2</v>
      </c>
    </row>
    <row r="435" spans="1:13" x14ac:dyDescent="0.25">
      <c r="A435" s="177" t="s">
        <v>819</v>
      </c>
      <c r="B435" s="8" t="str">
        <f t="shared" si="66"/>
        <v>CONNECTIVE TISSUE DISORDERS W/O CC/MCC</v>
      </c>
      <c r="C435" s="22">
        <f t="shared" si="67"/>
        <v>11</v>
      </c>
      <c r="D435" s="22">
        <f t="shared" si="68"/>
        <v>13988.03</v>
      </c>
      <c r="E435" s="22">
        <f t="shared" si="69"/>
        <v>6529.55</v>
      </c>
      <c r="F435" s="23">
        <f t="shared" si="70"/>
        <v>2.82</v>
      </c>
      <c r="G435" s="160" t="str">
        <f t="shared" si="71"/>
        <v>A</v>
      </c>
      <c r="H435" s="134"/>
      <c r="I435" s="184" t="str">
        <f t="shared" si="72"/>
        <v>M</v>
      </c>
      <c r="J435" s="24">
        <f t="shared" si="73"/>
        <v>0.90059999999999996</v>
      </c>
      <c r="K435" s="51">
        <f t="shared" si="74"/>
        <v>0.82389999999999997</v>
      </c>
      <c r="L435" s="156">
        <f t="shared" si="75"/>
        <v>-7.669999999999999E-2</v>
      </c>
      <c r="M435" s="100">
        <f t="shared" si="76"/>
        <v>-8.5165445258716402E-2</v>
      </c>
    </row>
    <row r="436" spans="1:13" x14ac:dyDescent="0.25">
      <c r="A436" s="177" t="s">
        <v>816</v>
      </c>
      <c r="B436" s="8" t="str">
        <f t="shared" si="66"/>
        <v>PATHOLOGICAL FRACTURES &amp; MUSCULOSKELET &amp; CONN TISS MALIG W/O CC/MCC</v>
      </c>
      <c r="C436" s="22">
        <f t="shared" si="67"/>
        <v>5</v>
      </c>
      <c r="D436" s="22">
        <f t="shared" si="68"/>
        <v>16058.3</v>
      </c>
      <c r="E436" s="22">
        <f t="shared" si="69"/>
        <v>8703.24</v>
      </c>
      <c r="F436" s="23">
        <f t="shared" si="70"/>
        <v>3.3</v>
      </c>
      <c r="G436" s="160" t="str">
        <f t="shared" si="71"/>
        <v>M</v>
      </c>
      <c r="H436" s="134"/>
      <c r="I436" s="184" t="str">
        <f t="shared" si="72"/>
        <v>M</v>
      </c>
      <c r="J436" s="24">
        <f t="shared" si="73"/>
        <v>1.222</v>
      </c>
      <c r="K436" s="51">
        <f t="shared" si="74"/>
        <v>1.1437999999999999</v>
      </c>
      <c r="L436" s="156">
        <f t="shared" si="75"/>
        <v>-7.8200000000000047E-2</v>
      </c>
      <c r="M436" s="100">
        <f t="shared" si="76"/>
        <v>-6.3993453355155522E-2</v>
      </c>
    </row>
    <row r="437" spans="1:13" x14ac:dyDescent="0.25">
      <c r="A437" s="178" t="s">
        <v>632</v>
      </c>
      <c r="B437" s="80" t="str">
        <f t="shared" si="66"/>
        <v>POSTPARTUM &amp; POST ABORTION DIAGNOSES W/O O.R. PROCEDURE</v>
      </c>
      <c r="C437" s="77">
        <f t="shared" si="67"/>
        <v>104</v>
      </c>
      <c r="D437" s="77">
        <f t="shared" si="68"/>
        <v>8981.44</v>
      </c>
      <c r="E437" s="77">
        <f t="shared" si="69"/>
        <v>6923.9</v>
      </c>
      <c r="F437" s="78">
        <f t="shared" si="70"/>
        <v>2.33</v>
      </c>
      <c r="G437" s="161" t="str">
        <f t="shared" si="71"/>
        <v>A</v>
      </c>
      <c r="H437" s="134"/>
      <c r="I437" s="185" t="str">
        <f t="shared" si="72"/>
        <v>A</v>
      </c>
      <c r="J437" s="70">
        <f t="shared" si="73"/>
        <v>0.6079</v>
      </c>
      <c r="K437" s="72">
        <f t="shared" si="74"/>
        <v>0.52900000000000003</v>
      </c>
      <c r="L437" s="157">
        <f t="shared" si="75"/>
        <v>-7.889999999999997E-2</v>
      </c>
      <c r="M437" s="101">
        <f t="shared" si="76"/>
        <v>-0.12979108405987821</v>
      </c>
    </row>
    <row r="438" spans="1:13" x14ac:dyDescent="0.25">
      <c r="A438" s="177" t="s">
        <v>574</v>
      </c>
      <c r="B438" s="8" t="str">
        <f t="shared" ref="B438:B501" si="77">VLOOKUP($A438, DRG_Tab, 2, FALSE)</f>
        <v>MINOR SMALL &amp; LARGE BOWEL PROCEDURES W/O CC/MCC</v>
      </c>
      <c r="C438" s="22">
        <f t="shared" ref="C438:C501" si="78">VLOOKUP($A438, DRG_Tab, 9, FALSE)</f>
        <v>28</v>
      </c>
      <c r="D438" s="22">
        <f t="shared" ref="D438:D501" si="79">VLOOKUP($A438, DRG_Tab, 10, FALSE)</f>
        <v>18179.59</v>
      </c>
      <c r="E438" s="22">
        <f t="shared" ref="E438:E501" si="80">VLOOKUP($A438, DRG_Tab, 11, FALSE)</f>
        <v>6252.16</v>
      </c>
      <c r="F438" s="23">
        <f t="shared" ref="F438:F501" si="81">VLOOKUP($A438, DRG_Tab, 12, FALSE)</f>
        <v>3.39</v>
      </c>
      <c r="G438" s="160" t="str">
        <f t="shared" ref="G438:G501" si="82">VLOOKUP($A438, DRG_Tab, 18, FALSE)</f>
        <v>A</v>
      </c>
      <c r="H438" s="134"/>
      <c r="I438" s="184" t="str">
        <f t="shared" ref="I438:I501" si="83">VLOOKUP($A438, DRG_Tab, 20, FALSE)</f>
        <v>A</v>
      </c>
      <c r="J438" s="24">
        <f t="shared" ref="J438:J501" si="84">VLOOKUP($A438, DRG_Tab, 21, FALSE)</f>
        <v>1.1500999999999999</v>
      </c>
      <c r="K438" s="51">
        <f t="shared" ref="K438:K501" si="85">VLOOKUP($A438, DRG_Tab, 22, FALSE)</f>
        <v>1.0708</v>
      </c>
      <c r="L438" s="156">
        <f t="shared" ref="L438:L501" si="86">IF(J438&lt;&gt;"", IF(K438&lt;&gt;"", K438-J438, ""), "")</f>
        <v>-7.9299999999999926E-2</v>
      </c>
      <c r="M438" s="100">
        <f t="shared" ref="M438:M501" si="87">IF(L438="", "", L438/J438)</f>
        <v>-6.8950526041213753E-2</v>
      </c>
    </row>
    <row r="439" spans="1:13" x14ac:dyDescent="0.25">
      <c r="A439" s="177" t="s">
        <v>6</v>
      </c>
      <c r="B439" s="8" t="str">
        <f t="shared" si="77"/>
        <v>SHOULDER,ELBOW OR FOREARM PROC,EXC MAJOR JOINT PROC W CC</v>
      </c>
      <c r="C439" s="22">
        <f t="shared" si="78"/>
        <v>24</v>
      </c>
      <c r="D439" s="22">
        <f t="shared" si="79"/>
        <v>37747.760000000002</v>
      </c>
      <c r="E439" s="22">
        <f t="shared" si="80"/>
        <v>14315.03</v>
      </c>
      <c r="F439" s="23">
        <f t="shared" si="81"/>
        <v>3.21</v>
      </c>
      <c r="G439" s="160" t="str">
        <f t="shared" si="82"/>
        <v>A</v>
      </c>
      <c r="H439" s="134"/>
      <c r="I439" s="184" t="str">
        <f t="shared" si="83"/>
        <v>A</v>
      </c>
      <c r="J439" s="24">
        <f t="shared" si="84"/>
        <v>2.3050999999999999</v>
      </c>
      <c r="K439" s="51">
        <f t="shared" si="85"/>
        <v>2.2235</v>
      </c>
      <c r="L439" s="156">
        <f t="shared" si="86"/>
        <v>-8.1599999999999895E-2</v>
      </c>
      <c r="M439" s="100">
        <f t="shared" si="87"/>
        <v>-3.5399765736844342E-2</v>
      </c>
    </row>
    <row r="440" spans="1:13" x14ac:dyDescent="0.25">
      <c r="A440" s="177" t="s">
        <v>622</v>
      </c>
      <c r="B440" s="8" t="str">
        <f t="shared" si="77"/>
        <v>MENSTRUAL &amp; OTHER FEMALE REPRODUCTIVE SYSTEM DISORDERS W/O CC/MCC</v>
      </c>
      <c r="C440" s="22">
        <f t="shared" si="78"/>
        <v>19</v>
      </c>
      <c r="D440" s="22">
        <f t="shared" si="79"/>
        <v>15069.35</v>
      </c>
      <c r="E440" s="22">
        <f t="shared" si="80"/>
        <v>6926.97</v>
      </c>
      <c r="F440" s="23">
        <f t="shared" si="81"/>
        <v>2.95</v>
      </c>
      <c r="G440" s="160" t="str">
        <f t="shared" si="82"/>
        <v>AP</v>
      </c>
      <c r="H440" s="134"/>
      <c r="I440" s="184" t="str">
        <f t="shared" si="83"/>
        <v>A</v>
      </c>
      <c r="J440" s="24">
        <f t="shared" si="84"/>
        <v>0.65710000000000002</v>
      </c>
      <c r="K440" s="51">
        <f t="shared" si="85"/>
        <v>0.5746</v>
      </c>
      <c r="L440" s="156">
        <f t="shared" si="86"/>
        <v>-8.2500000000000018E-2</v>
      </c>
      <c r="M440" s="100">
        <f t="shared" si="87"/>
        <v>-0.12555166641302695</v>
      </c>
    </row>
    <row r="441" spans="1:13" x14ac:dyDescent="0.25">
      <c r="A441" s="177" t="s">
        <v>133</v>
      </c>
      <c r="B441" s="8" t="str">
        <f t="shared" si="77"/>
        <v>CIRRHOSIS &amp; ALCOHOLIC HEPATITIS W/O CC/MCC</v>
      </c>
      <c r="C441" s="22">
        <f t="shared" si="78"/>
        <v>20</v>
      </c>
      <c r="D441" s="22">
        <f t="shared" si="79"/>
        <v>15380.86</v>
      </c>
      <c r="E441" s="22">
        <f t="shared" si="80"/>
        <v>6626.33</v>
      </c>
      <c r="F441" s="23">
        <f t="shared" si="81"/>
        <v>3</v>
      </c>
      <c r="G441" s="160" t="str">
        <f t="shared" si="82"/>
        <v>A</v>
      </c>
      <c r="H441" s="134"/>
      <c r="I441" s="184" t="str">
        <f t="shared" si="83"/>
        <v>M</v>
      </c>
      <c r="J441" s="24">
        <f t="shared" si="84"/>
        <v>0.98970000000000002</v>
      </c>
      <c r="K441" s="51">
        <f t="shared" si="85"/>
        <v>0.90600000000000003</v>
      </c>
      <c r="L441" s="156">
        <f t="shared" si="86"/>
        <v>-8.3699999999999997E-2</v>
      </c>
      <c r="M441" s="100">
        <f t="shared" si="87"/>
        <v>-8.457108214610487E-2</v>
      </c>
    </row>
    <row r="442" spans="1:13" x14ac:dyDescent="0.25">
      <c r="A442" s="178" t="s">
        <v>786</v>
      </c>
      <c r="B442" s="80" t="str">
        <f t="shared" si="77"/>
        <v>OTHER VASCULAR PROCEDURES W CC</v>
      </c>
      <c r="C442" s="77">
        <f t="shared" si="78"/>
        <v>167</v>
      </c>
      <c r="D442" s="77">
        <f t="shared" si="79"/>
        <v>55822.65</v>
      </c>
      <c r="E442" s="77">
        <f t="shared" si="80"/>
        <v>27839.78</v>
      </c>
      <c r="F442" s="78">
        <f t="shared" si="81"/>
        <v>4.8899999999999997</v>
      </c>
      <c r="G442" s="161" t="str">
        <f t="shared" si="82"/>
        <v>A</v>
      </c>
      <c r="H442" s="134"/>
      <c r="I442" s="185" t="str">
        <f t="shared" si="83"/>
        <v>A</v>
      </c>
      <c r="J442" s="70">
        <f t="shared" si="84"/>
        <v>3.3540999999999999</v>
      </c>
      <c r="K442" s="72">
        <f t="shared" si="85"/>
        <v>3.2698999999999998</v>
      </c>
      <c r="L442" s="157">
        <f t="shared" si="86"/>
        <v>-8.4200000000000053E-2</v>
      </c>
      <c r="M442" s="101">
        <f t="shared" si="87"/>
        <v>-2.5103604543692811E-2</v>
      </c>
    </row>
    <row r="443" spans="1:13" x14ac:dyDescent="0.25">
      <c r="A443" s="177" t="s">
        <v>71</v>
      </c>
      <c r="B443" s="8" t="str">
        <f t="shared" si="77"/>
        <v>HAND OR WRIST PROC, EXCEPT MAJOR THUMB OR JOINT PROC W/O CC/MCC</v>
      </c>
      <c r="C443" s="22">
        <f t="shared" si="78"/>
        <v>20</v>
      </c>
      <c r="D443" s="22">
        <f t="shared" si="79"/>
        <v>17210.490000000002</v>
      </c>
      <c r="E443" s="22">
        <f t="shared" si="80"/>
        <v>5944.51</v>
      </c>
      <c r="F443" s="23">
        <f t="shared" si="81"/>
        <v>2.6</v>
      </c>
      <c r="G443" s="160" t="str">
        <f t="shared" si="82"/>
        <v>A</v>
      </c>
      <c r="H443" s="134"/>
      <c r="I443" s="184" t="str">
        <f t="shared" si="83"/>
        <v>M</v>
      </c>
      <c r="J443" s="24">
        <f t="shared" si="84"/>
        <v>1.0980000000000001</v>
      </c>
      <c r="K443" s="51">
        <f t="shared" si="85"/>
        <v>1.0137</v>
      </c>
      <c r="L443" s="156">
        <f t="shared" si="86"/>
        <v>-8.4300000000000042E-2</v>
      </c>
      <c r="M443" s="100">
        <f t="shared" si="87"/>
        <v>-7.6775956284153041E-2</v>
      </c>
    </row>
    <row r="444" spans="1:13" x14ac:dyDescent="0.25">
      <c r="A444" s="177" t="s">
        <v>397</v>
      </c>
      <c r="B444" s="8" t="str">
        <f t="shared" si="77"/>
        <v>OTHER EAR, NOSE, MOUTH &amp; THROAT O.R. PROCEDURES W/O CC/MCC</v>
      </c>
      <c r="C444" s="22">
        <f t="shared" si="78"/>
        <v>146</v>
      </c>
      <c r="D444" s="22">
        <f t="shared" si="79"/>
        <v>12784.44</v>
      </c>
      <c r="E444" s="22">
        <f t="shared" si="80"/>
        <v>7312.77</v>
      </c>
      <c r="F444" s="23">
        <f t="shared" si="81"/>
        <v>1.33</v>
      </c>
      <c r="G444" s="160" t="str">
        <f t="shared" si="82"/>
        <v>A</v>
      </c>
      <c r="H444" s="134"/>
      <c r="I444" s="184" t="str">
        <f t="shared" si="83"/>
        <v>A</v>
      </c>
      <c r="J444" s="24">
        <f t="shared" si="84"/>
        <v>0.83799999999999997</v>
      </c>
      <c r="K444" s="51">
        <f t="shared" si="85"/>
        <v>0.75319999999999998</v>
      </c>
      <c r="L444" s="156">
        <f t="shared" si="86"/>
        <v>-8.4799999999999986E-2</v>
      </c>
      <c r="M444" s="100">
        <f t="shared" si="87"/>
        <v>-0.10119331742243436</v>
      </c>
    </row>
    <row r="445" spans="1:13" x14ac:dyDescent="0.25">
      <c r="A445" s="177" t="s">
        <v>395</v>
      </c>
      <c r="B445" s="8" t="str">
        <f t="shared" si="77"/>
        <v>CRANIAL/FACIAL PROCEDURES W/O CC/MCC</v>
      </c>
      <c r="C445" s="22">
        <f t="shared" si="78"/>
        <v>71</v>
      </c>
      <c r="D445" s="22">
        <f t="shared" si="79"/>
        <v>34724.730000000003</v>
      </c>
      <c r="E445" s="22">
        <f t="shared" si="80"/>
        <v>17157.13</v>
      </c>
      <c r="F445" s="23">
        <f t="shared" si="81"/>
        <v>1.9</v>
      </c>
      <c r="G445" s="160" t="str">
        <f t="shared" si="82"/>
        <v>A</v>
      </c>
      <c r="H445" s="134"/>
      <c r="I445" s="184" t="str">
        <f t="shared" si="83"/>
        <v>A</v>
      </c>
      <c r="J445" s="24">
        <f t="shared" si="84"/>
        <v>2.1316999999999999</v>
      </c>
      <c r="K445" s="51">
        <f t="shared" si="85"/>
        <v>2.0453999999999999</v>
      </c>
      <c r="L445" s="156">
        <f t="shared" si="86"/>
        <v>-8.6300000000000043E-2</v>
      </c>
      <c r="M445" s="100">
        <f t="shared" si="87"/>
        <v>-4.0484120654876408E-2</v>
      </c>
    </row>
    <row r="446" spans="1:13" x14ac:dyDescent="0.25">
      <c r="A446" s="177" t="s">
        <v>530</v>
      </c>
      <c r="B446" s="8" t="str">
        <f t="shared" si="77"/>
        <v>CARDIAC ARRHYTHMIA &amp; CONDUCTION DISORDERS W MCC</v>
      </c>
      <c r="C446" s="22">
        <f t="shared" si="78"/>
        <v>153</v>
      </c>
      <c r="D446" s="22">
        <f t="shared" si="79"/>
        <v>23171.64</v>
      </c>
      <c r="E446" s="22">
        <f t="shared" si="80"/>
        <v>13152.57</v>
      </c>
      <c r="F446" s="23">
        <f t="shared" si="81"/>
        <v>4.8499999999999996</v>
      </c>
      <c r="G446" s="160" t="str">
        <f t="shared" si="82"/>
        <v>A</v>
      </c>
      <c r="H446" s="134"/>
      <c r="I446" s="184" t="str">
        <f t="shared" si="83"/>
        <v>A</v>
      </c>
      <c r="J446" s="24">
        <f t="shared" si="84"/>
        <v>1.4512</v>
      </c>
      <c r="K446" s="51">
        <f t="shared" si="85"/>
        <v>1.3649</v>
      </c>
      <c r="L446" s="156">
        <f t="shared" si="86"/>
        <v>-8.6300000000000043E-2</v>
      </c>
      <c r="M446" s="100">
        <f t="shared" si="87"/>
        <v>-5.9468026460860003E-2</v>
      </c>
    </row>
    <row r="447" spans="1:13" x14ac:dyDescent="0.25">
      <c r="A447" s="178" t="s">
        <v>572</v>
      </c>
      <c r="B447" s="80" t="str">
        <f t="shared" si="77"/>
        <v>OTHER KIDNEY &amp; URINARY TRACT DIAGNOSES W MCC</v>
      </c>
      <c r="C447" s="77">
        <f t="shared" si="78"/>
        <v>118</v>
      </c>
      <c r="D447" s="77">
        <f t="shared" si="79"/>
        <v>26078.76</v>
      </c>
      <c r="E447" s="77">
        <f t="shared" si="80"/>
        <v>15052</v>
      </c>
      <c r="F447" s="78">
        <f t="shared" si="81"/>
        <v>5.76</v>
      </c>
      <c r="G447" s="161" t="str">
        <f t="shared" si="82"/>
        <v>A</v>
      </c>
      <c r="H447" s="134"/>
      <c r="I447" s="185" t="str">
        <f t="shared" si="83"/>
        <v>A</v>
      </c>
      <c r="J447" s="70">
        <f t="shared" si="84"/>
        <v>1.6258999999999999</v>
      </c>
      <c r="K447" s="72">
        <f t="shared" si="85"/>
        <v>1.5362</v>
      </c>
      <c r="L447" s="157">
        <f t="shared" si="86"/>
        <v>-8.9699999999999891E-2</v>
      </c>
      <c r="M447" s="101">
        <f t="shared" si="87"/>
        <v>-5.5169444615289928E-2</v>
      </c>
    </row>
    <row r="448" spans="1:13" x14ac:dyDescent="0.25">
      <c r="A448" s="177" t="s">
        <v>590</v>
      </c>
      <c r="B448" s="8" t="str">
        <f t="shared" si="77"/>
        <v>OTHER DIGESTIVE SYSTEM O.R. PROCEDURES W/O CC/MCC</v>
      </c>
      <c r="C448" s="22">
        <f t="shared" si="78"/>
        <v>28</v>
      </c>
      <c r="D448" s="22">
        <f t="shared" si="79"/>
        <v>23809.759999999998</v>
      </c>
      <c r="E448" s="22">
        <f t="shared" si="80"/>
        <v>8531.65</v>
      </c>
      <c r="F448" s="23">
        <f t="shared" si="81"/>
        <v>3.93</v>
      </c>
      <c r="G448" s="160" t="str">
        <f t="shared" si="82"/>
        <v>A</v>
      </c>
      <c r="H448" s="134"/>
      <c r="I448" s="184" t="str">
        <f t="shared" si="83"/>
        <v>A</v>
      </c>
      <c r="J448" s="24">
        <f t="shared" si="84"/>
        <v>1.4923999999999999</v>
      </c>
      <c r="K448" s="51">
        <f t="shared" si="85"/>
        <v>1.4025000000000001</v>
      </c>
      <c r="L448" s="156">
        <f t="shared" si="86"/>
        <v>-8.9899999999999869E-2</v>
      </c>
      <c r="M448" s="100">
        <f t="shared" si="87"/>
        <v>-6.0238541945858932E-2</v>
      </c>
    </row>
    <row r="449" spans="1:13" x14ac:dyDescent="0.25">
      <c r="A449" s="177" t="s">
        <v>601</v>
      </c>
      <c r="B449" s="8" t="str">
        <f t="shared" si="77"/>
        <v>G.I. HEMORRHAGE W MCC</v>
      </c>
      <c r="C449" s="22">
        <f t="shared" si="78"/>
        <v>129</v>
      </c>
      <c r="D449" s="22">
        <f t="shared" si="79"/>
        <v>37298.300000000003</v>
      </c>
      <c r="E449" s="22">
        <f t="shared" si="80"/>
        <v>22355.8</v>
      </c>
      <c r="F449" s="23">
        <f t="shared" si="81"/>
        <v>6.1</v>
      </c>
      <c r="G449" s="160" t="str">
        <f t="shared" si="82"/>
        <v>A</v>
      </c>
      <c r="H449" s="134"/>
      <c r="I449" s="184" t="str">
        <f t="shared" si="83"/>
        <v>A</v>
      </c>
      <c r="J449" s="24">
        <f t="shared" si="84"/>
        <v>2.2869999999999999</v>
      </c>
      <c r="K449" s="51">
        <f t="shared" si="85"/>
        <v>2.1968999999999999</v>
      </c>
      <c r="L449" s="156">
        <f t="shared" si="86"/>
        <v>-9.0100000000000069E-2</v>
      </c>
      <c r="M449" s="100">
        <f t="shared" si="87"/>
        <v>-3.9396589418452151E-2</v>
      </c>
    </row>
    <row r="450" spans="1:13" x14ac:dyDescent="0.25">
      <c r="A450" s="177" t="s">
        <v>174</v>
      </c>
      <c r="B450" s="8" t="str">
        <f t="shared" si="77"/>
        <v>MAJOR HIP AND KNEE JOINT REPLACEMENT OR REATTACHMENT OF LOWER EXTREMITY W/O MCC</v>
      </c>
      <c r="C450" s="22">
        <f t="shared" si="78"/>
        <v>1886</v>
      </c>
      <c r="D450" s="22">
        <f t="shared" si="79"/>
        <v>39000.11</v>
      </c>
      <c r="E450" s="22">
        <f t="shared" si="80"/>
        <v>10181.620000000001</v>
      </c>
      <c r="F450" s="23">
        <f t="shared" si="81"/>
        <v>2.21</v>
      </c>
      <c r="G450" s="160" t="str">
        <f t="shared" si="82"/>
        <v>A</v>
      </c>
      <c r="H450" s="134"/>
      <c r="I450" s="184" t="str">
        <f t="shared" si="83"/>
        <v>A</v>
      </c>
      <c r="J450" s="24">
        <f t="shared" si="84"/>
        <v>2.3877000000000002</v>
      </c>
      <c r="K450" s="51">
        <f t="shared" si="85"/>
        <v>2.2970999999999999</v>
      </c>
      <c r="L450" s="156">
        <f t="shared" si="86"/>
        <v>-9.0600000000000236E-2</v>
      </c>
      <c r="M450" s="100">
        <f t="shared" si="87"/>
        <v>-3.7944465385098727E-2</v>
      </c>
    </row>
    <row r="451" spans="1:13" x14ac:dyDescent="0.25">
      <c r="A451" s="177" t="s">
        <v>260</v>
      </c>
      <c r="B451" s="8" t="str">
        <f t="shared" si="77"/>
        <v>CELLULITIS W MCC</v>
      </c>
      <c r="C451" s="22">
        <f t="shared" si="78"/>
        <v>116</v>
      </c>
      <c r="D451" s="22">
        <f t="shared" si="79"/>
        <v>23950.67</v>
      </c>
      <c r="E451" s="22">
        <f t="shared" si="80"/>
        <v>15615.05</v>
      </c>
      <c r="F451" s="23">
        <f t="shared" si="81"/>
        <v>6.16</v>
      </c>
      <c r="G451" s="160" t="str">
        <f t="shared" si="82"/>
        <v>A</v>
      </c>
      <c r="H451" s="134"/>
      <c r="I451" s="184" t="str">
        <f t="shared" si="83"/>
        <v>A</v>
      </c>
      <c r="J451" s="24">
        <f t="shared" si="84"/>
        <v>1.4479</v>
      </c>
      <c r="K451" s="51">
        <f t="shared" si="85"/>
        <v>1.3554999999999999</v>
      </c>
      <c r="L451" s="156">
        <f t="shared" si="86"/>
        <v>-9.2400000000000038E-2</v>
      </c>
      <c r="M451" s="100">
        <f t="shared" si="87"/>
        <v>-6.3816561917259512E-2</v>
      </c>
    </row>
    <row r="452" spans="1:13" x14ac:dyDescent="0.25">
      <c r="A452" s="178" t="s">
        <v>250</v>
      </c>
      <c r="B452" s="80" t="str">
        <f t="shared" si="77"/>
        <v>CONCUSSION W MCC</v>
      </c>
      <c r="C452" s="77">
        <f t="shared" si="78"/>
        <v>7</v>
      </c>
      <c r="D452" s="77">
        <f t="shared" si="79"/>
        <v>23365.34</v>
      </c>
      <c r="E452" s="77">
        <f t="shared" si="80"/>
        <v>6208.76</v>
      </c>
      <c r="F452" s="78">
        <f t="shared" si="81"/>
        <v>4.7</v>
      </c>
      <c r="G452" s="161" t="str">
        <f t="shared" si="82"/>
        <v>M</v>
      </c>
      <c r="H452" s="134"/>
      <c r="I452" s="185" t="str">
        <f t="shared" si="83"/>
        <v>M</v>
      </c>
      <c r="J452" s="70">
        <f t="shared" si="84"/>
        <v>2.2122999999999999</v>
      </c>
      <c r="K452" s="72">
        <f t="shared" si="85"/>
        <v>2.1194999999999999</v>
      </c>
      <c r="L452" s="157">
        <f t="shared" si="86"/>
        <v>-9.2799999999999994E-2</v>
      </c>
      <c r="M452" s="101">
        <f t="shared" si="87"/>
        <v>-4.1947294670704696E-2</v>
      </c>
    </row>
    <row r="453" spans="1:13" x14ac:dyDescent="0.25">
      <c r="A453" s="177" t="s">
        <v>822</v>
      </c>
      <c r="B453" s="8" t="str">
        <f t="shared" si="77"/>
        <v>SEPTIC ARTHRITIS W/O CC/MCC</v>
      </c>
      <c r="C453" s="22">
        <f t="shared" si="78"/>
        <v>6</v>
      </c>
      <c r="D453" s="22">
        <f t="shared" si="79"/>
        <v>15637.42</v>
      </c>
      <c r="E453" s="22">
        <f t="shared" si="80"/>
        <v>7272.69</v>
      </c>
      <c r="F453" s="23">
        <f t="shared" si="81"/>
        <v>3.6</v>
      </c>
      <c r="G453" s="160" t="str">
        <f t="shared" si="82"/>
        <v>M</v>
      </c>
      <c r="H453" s="134"/>
      <c r="I453" s="184" t="str">
        <f t="shared" si="83"/>
        <v>M</v>
      </c>
      <c r="J453" s="24">
        <f t="shared" si="84"/>
        <v>1.4187000000000001</v>
      </c>
      <c r="K453" s="51">
        <f t="shared" si="85"/>
        <v>1.3234999999999999</v>
      </c>
      <c r="L453" s="156">
        <f t="shared" si="86"/>
        <v>-9.5200000000000173E-2</v>
      </c>
      <c r="M453" s="100">
        <f t="shared" si="87"/>
        <v>-6.7103686473532223E-2</v>
      </c>
    </row>
    <row r="454" spans="1:13" x14ac:dyDescent="0.25">
      <c r="A454" s="177" t="s">
        <v>304</v>
      </c>
      <c r="B454" s="8" t="str">
        <f t="shared" si="77"/>
        <v>CRANIOTOMY &amp; ENDOVASCULAR INTRACRANIAL PROCEDURES W CC</v>
      </c>
      <c r="C454" s="22">
        <f t="shared" si="78"/>
        <v>57</v>
      </c>
      <c r="D454" s="22">
        <f t="shared" si="79"/>
        <v>65025.84</v>
      </c>
      <c r="E454" s="22">
        <f t="shared" si="80"/>
        <v>32248.77</v>
      </c>
      <c r="F454" s="23">
        <f t="shared" si="81"/>
        <v>4.82</v>
      </c>
      <c r="G454" s="160" t="str">
        <f t="shared" si="82"/>
        <v>A</v>
      </c>
      <c r="H454" s="134"/>
      <c r="I454" s="184" t="str">
        <f t="shared" si="83"/>
        <v>A</v>
      </c>
      <c r="J454" s="24">
        <f t="shared" si="84"/>
        <v>3.9268000000000001</v>
      </c>
      <c r="K454" s="51">
        <f t="shared" si="85"/>
        <v>3.8302</v>
      </c>
      <c r="L454" s="156">
        <f t="shared" si="86"/>
        <v>-9.6600000000000019E-2</v>
      </c>
      <c r="M454" s="100">
        <f t="shared" si="87"/>
        <v>-2.4600183355403895E-2</v>
      </c>
    </row>
    <row r="455" spans="1:13" x14ac:dyDescent="0.25">
      <c r="A455" s="177" t="s">
        <v>551</v>
      </c>
      <c r="B455" s="8" t="str">
        <f t="shared" si="77"/>
        <v>URETHRAL PROCEDURES W/O CC/MCC</v>
      </c>
      <c r="C455" s="22">
        <f t="shared" si="78"/>
        <v>1</v>
      </c>
      <c r="D455" s="22">
        <f t="shared" si="79"/>
        <v>35776.57</v>
      </c>
      <c r="E455" s="22">
        <f t="shared" si="80"/>
        <v>0</v>
      </c>
      <c r="F455" s="23">
        <f t="shared" si="81"/>
        <v>2.2999999999999998</v>
      </c>
      <c r="G455" s="160" t="str">
        <f t="shared" si="82"/>
        <v>M</v>
      </c>
      <c r="H455" s="134"/>
      <c r="I455" s="184" t="str">
        <f t="shared" si="83"/>
        <v>M</v>
      </c>
      <c r="J455" s="24">
        <f t="shared" si="84"/>
        <v>1.6108</v>
      </c>
      <c r="K455" s="51">
        <f t="shared" si="85"/>
        <v>1.514</v>
      </c>
      <c r="L455" s="156">
        <f t="shared" si="86"/>
        <v>-9.6799999999999997E-2</v>
      </c>
      <c r="M455" s="100">
        <f t="shared" si="87"/>
        <v>-6.0094363049416434E-2</v>
      </c>
    </row>
    <row r="456" spans="1:13" x14ac:dyDescent="0.25">
      <c r="A456" s="177" t="s">
        <v>734</v>
      </c>
      <c r="B456" s="8" t="str">
        <f t="shared" si="77"/>
        <v>OTHER INJURY, POISONING &amp; TOXIC EFFECT DIAG W MCC</v>
      </c>
      <c r="C456" s="22">
        <f t="shared" si="78"/>
        <v>11</v>
      </c>
      <c r="D456" s="22">
        <f t="shared" si="79"/>
        <v>23332.73</v>
      </c>
      <c r="E456" s="22">
        <f t="shared" si="80"/>
        <v>13671.51</v>
      </c>
      <c r="F456" s="23">
        <f t="shared" si="81"/>
        <v>2.4500000000000002</v>
      </c>
      <c r="G456" s="160" t="str">
        <f t="shared" si="82"/>
        <v>A</v>
      </c>
      <c r="H456" s="134"/>
      <c r="I456" s="184" t="str">
        <f t="shared" si="83"/>
        <v>A</v>
      </c>
      <c r="J456" s="24">
        <f t="shared" si="84"/>
        <v>1.4716</v>
      </c>
      <c r="K456" s="51">
        <f t="shared" si="85"/>
        <v>1.3744000000000001</v>
      </c>
      <c r="L456" s="156">
        <f t="shared" si="86"/>
        <v>-9.7199999999999953E-2</v>
      </c>
      <c r="M456" s="100">
        <f t="shared" si="87"/>
        <v>-6.6050557216634928E-2</v>
      </c>
    </row>
    <row r="457" spans="1:13" x14ac:dyDescent="0.25">
      <c r="A457" s="178" t="s">
        <v>747</v>
      </c>
      <c r="B457" s="80" t="str">
        <f t="shared" si="77"/>
        <v>O.R. PROC W DIAGNOSES OF OTHER CONTACT W HEALTH SERVICES W/O CC/MCC</v>
      </c>
      <c r="C457" s="77">
        <f t="shared" si="78"/>
        <v>16</v>
      </c>
      <c r="D457" s="77">
        <f t="shared" si="79"/>
        <v>41201.81</v>
      </c>
      <c r="E457" s="77">
        <f t="shared" si="80"/>
        <v>24079.72</v>
      </c>
      <c r="F457" s="78">
        <f t="shared" si="81"/>
        <v>3.5</v>
      </c>
      <c r="G457" s="161" t="str">
        <f t="shared" si="82"/>
        <v>AP</v>
      </c>
      <c r="H457" s="134"/>
      <c r="I457" s="185" t="str">
        <f t="shared" si="83"/>
        <v>M</v>
      </c>
      <c r="J457" s="70">
        <f t="shared" si="84"/>
        <v>1.9787999999999999</v>
      </c>
      <c r="K457" s="72">
        <f t="shared" si="85"/>
        <v>1.8813</v>
      </c>
      <c r="L457" s="157">
        <f t="shared" si="86"/>
        <v>-9.749999999999992E-2</v>
      </c>
      <c r="M457" s="101">
        <f t="shared" si="87"/>
        <v>-4.9272286234081225E-2</v>
      </c>
    </row>
    <row r="458" spans="1:13" x14ac:dyDescent="0.25">
      <c r="A458" s="177" t="s">
        <v>705</v>
      </c>
      <c r="B458" s="8" t="str">
        <f t="shared" si="77"/>
        <v>NEUROSES EXCEPT DEPRESSIVE</v>
      </c>
      <c r="C458" s="22">
        <f t="shared" si="78"/>
        <v>71</v>
      </c>
      <c r="D458" s="22">
        <f t="shared" si="79"/>
        <v>10057.299999999999</v>
      </c>
      <c r="E458" s="22">
        <f t="shared" si="80"/>
        <v>5325.35</v>
      </c>
      <c r="F458" s="23">
        <f t="shared" si="81"/>
        <v>5.55</v>
      </c>
      <c r="G458" s="160" t="str">
        <f t="shared" si="82"/>
        <v>A</v>
      </c>
      <c r="H458" s="134"/>
      <c r="I458" s="184" t="str">
        <f t="shared" si="83"/>
        <v>A</v>
      </c>
      <c r="J458" s="24">
        <f t="shared" si="84"/>
        <v>0.69110000000000005</v>
      </c>
      <c r="K458" s="51">
        <f t="shared" si="85"/>
        <v>0.59230000000000005</v>
      </c>
      <c r="L458" s="156">
        <f t="shared" si="86"/>
        <v>-9.8799999999999999E-2</v>
      </c>
      <c r="M458" s="100">
        <f t="shared" si="87"/>
        <v>-0.14296049775719866</v>
      </c>
    </row>
    <row r="459" spans="1:13" x14ac:dyDescent="0.25">
      <c r="A459" s="177" t="s">
        <v>311</v>
      </c>
      <c r="B459" s="8" t="str">
        <f t="shared" si="77"/>
        <v>VENTRICULAR SHUNT PROCEDURES W/O CC/MCC</v>
      </c>
      <c r="C459" s="22">
        <f t="shared" si="78"/>
        <v>8</v>
      </c>
      <c r="D459" s="22">
        <f t="shared" si="79"/>
        <v>29916.42</v>
      </c>
      <c r="E459" s="22">
        <f t="shared" si="80"/>
        <v>5090.0200000000004</v>
      </c>
      <c r="F459" s="23">
        <f t="shared" si="81"/>
        <v>2.13</v>
      </c>
      <c r="G459" s="160" t="str">
        <f t="shared" si="82"/>
        <v>A</v>
      </c>
      <c r="H459" s="134"/>
      <c r="I459" s="184" t="str">
        <f t="shared" si="83"/>
        <v>A</v>
      </c>
      <c r="J459" s="24">
        <f t="shared" si="84"/>
        <v>1.8615999999999999</v>
      </c>
      <c r="K459" s="51">
        <f t="shared" si="85"/>
        <v>1.7622</v>
      </c>
      <c r="L459" s="156">
        <f t="shared" si="86"/>
        <v>-9.9399999999999933E-2</v>
      </c>
      <c r="M459" s="100">
        <f t="shared" si="87"/>
        <v>-5.339492909325308E-2</v>
      </c>
    </row>
    <row r="460" spans="1:13" x14ac:dyDescent="0.25">
      <c r="A460" s="177" t="s">
        <v>529</v>
      </c>
      <c r="B460" s="8" t="str">
        <f t="shared" si="77"/>
        <v>CARDIAC CONGENITAL &amp; VALVULAR DISORDERS W/O MCC</v>
      </c>
      <c r="C460" s="22">
        <f t="shared" si="78"/>
        <v>19</v>
      </c>
      <c r="D460" s="22">
        <f t="shared" si="79"/>
        <v>12495.53</v>
      </c>
      <c r="E460" s="22">
        <f t="shared" si="80"/>
        <v>7946.16</v>
      </c>
      <c r="F460" s="23">
        <f t="shared" si="81"/>
        <v>2.37</v>
      </c>
      <c r="G460" s="160" t="str">
        <f t="shared" si="82"/>
        <v>A</v>
      </c>
      <c r="H460" s="134"/>
      <c r="I460" s="184" t="str">
        <f t="shared" si="83"/>
        <v>A</v>
      </c>
      <c r="J460" s="24">
        <f t="shared" si="84"/>
        <v>0.83550000000000002</v>
      </c>
      <c r="K460" s="51">
        <f t="shared" si="85"/>
        <v>0.73609999999999998</v>
      </c>
      <c r="L460" s="156">
        <f t="shared" si="86"/>
        <v>-9.9400000000000044E-2</v>
      </c>
      <c r="M460" s="100">
        <f t="shared" si="87"/>
        <v>-0.11897067624177145</v>
      </c>
    </row>
    <row r="461" spans="1:13" x14ac:dyDescent="0.25">
      <c r="A461" s="177" t="s">
        <v>448</v>
      </c>
      <c r="B461" s="8" t="str">
        <f t="shared" si="77"/>
        <v>INTERSTITIAL LUNG DISEASE W/O CC/MCC</v>
      </c>
      <c r="C461" s="22">
        <f t="shared" si="78"/>
        <v>10</v>
      </c>
      <c r="D461" s="22">
        <f t="shared" si="79"/>
        <v>20057.91</v>
      </c>
      <c r="E461" s="22">
        <f t="shared" si="80"/>
        <v>9229.6</v>
      </c>
      <c r="F461" s="23">
        <f t="shared" si="81"/>
        <v>4.3</v>
      </c>
      <c r="G461" s="160" t="str">
        <f t="shared" si="82"/>
        <v>AO</v>
      </c>
      <c r="H461" s="134"/>
      <c r="I461" s="184" t="str">
        <f t="shared" si="83"/>
        <v>M</v>
      </c>
      <c r="J461" s="24">
        <f t="shared" si="84"/>
        <v>0.85060000000000002</v>
      </c>
      <c r="K461" s="51">
        <f t="shared" si="85"/>
        <v>0.75080000000000002</v>
      </c>
      <c r="L461" s="156">
        <f t="shared" si="86"/>
        <v>-9.98E-2</v>
      </c>
      <c r="M461" s="100">
        <f t="shared" si="87"/>
        <v>-0.11732894427462967</v>
      </c>
    </row>
    <row r="462" spans="1:13" x14ac:dyDescent="0.25">
      <c r="A462" s="178" t="s">
        <v>569</v>
      </c>
      <c r="B462" s="80" t="str">
        <f t="shared" si="77"/>
        <v>KIDNEY &amp; URINARY TRACT SIGNS &amp; SYMPTOMS W/O MCC</v>
      </c>
      <c r="C462" s="77">
        <f t="shared" si="78"/>
        <v>12</v>
      </c>
      <c r="D462" s="77">
        <f t="shared" si="79"/>
        <v>10182.66</v>
      </c>
      <c r="E462" s="77">
        <f t="shared" si="80"/>
        <v>5310.75</v>
      </c>
      <c r="F462" s="78">
        <f t="shared" si="81"/>
        <v>3</v>
      </c>
      <c r="G462" s="161" t="str">
        <f t="shared" si="82"/>
        <v>A</v>
      </c>
      <c r="H462" s="134"/>
      <c r="I462" s="185" t="str">
        <f t="shared" si="83"/>
        <v>A</v>
      </c>
      <c r="J462" s="70">
        <f t="shared" si="84"/>
        <v>0.69950000000000001</v>
      </c>
      <c r="K462" s="72">
        <f t="shared" si="85"/>
        <v>0.59970000000000001</v>
      </c>
      <c r="L462" s="157">
        <f t="shared" si="86"/>
        <v>-9.98E-2</v>
      </c>
      <c r="M462" s="101">
        <f t="shared" si="87"/>
        <v>-0.14267333809864188</v>
      </c>
    </row>
    <row r="463" spans="1:13" x14ac:dyDescent="0.25">
      <c r="A463" s="177" t="s">
        <v>518</v>
      </c>
      <c r="B463" s="8" t="str">
        <f t="shared" si="77"/>
        <v>CARDIAC ARREST, UNEXPLAINED W CC</v>
      </c>
      <c r="C463" s="22">
        <f t="shared" si="78"/>
        <v>2</v>
      </c>
      <c r="D463" s="22">
        <f t="shared" si="79"/>
        <v>25593.3</v>
      </c>
      <c r="E463" s="22">
        <f t="shared" si="80"/>
        <v>10175.19</v>
      </c>
      <c r="F463" s="23">
        <f t="shared" si="81"/>
        <v>1.5</v>
      </c>
      <c r="G463" s="160" t="str">
        <f t="shared" si="82"/>
        <v>M</v>
      </c>
      <c r="H463" s="134"/>
      <c r="I463" s="184" t="str">
        <f t="shared" si="83"/>
        <v>M</v>
      </c>
      <c r="J463" s="24">
        <f t="shared" si="84"/>
        <v>1.0347999999999999</v>
      </c>
      <c r="K463" s="51">
        <f t="shared" si="85"/>
        <v>0.93459999999999999</v>
      </c>
      <c r="L463" s="156">
        <f t="shared" si="86"/>
        <v>-0.10019999999999996</v>
      </c>
      <c r="M463" s="100">
        <f t="shared" si="87"/>
        <v>-9.6830305373018899E-2</v>
      </c>
    </row>
    <row r="464" spans="1:13" x14ac:dyDescent="0.25">
      <c r="A464" s="177" t="s">
        <v>856</v>
      </c>
      <c r="B464" s="8" t="str">
        <f t="shared" si="77"/>
        <v>APPENDECTOMY W COMPLICATED PRINCIPAL DIAG W CC</v>
      </c>
      <c r="C464" s="22">
        <f t="shared" si="78"/>
        <v>44</v>
      </c>
      <c r="D464" s="22">
        <f t="shared" si="79"/>
        <v>29099.83</v>
      </c>
      <c r="E464" s="22">
        <f t="shared" si="80"/>
        <v>9720.3700000000008</v>
      </c>
      <c r="F464" s="23">
        <f t="shared" si="81"/>
        <v>4.4800000000000004</v>
      </c>
      <c r="G464" s="160" t="str">
        <f t="shared" si="82"/>
        <v>A</v>
      </c>
      <c r="H464" s="134"/>
      <c r="I464" s="184" t="str">
        <f t="shared" si="83"/>
        <v>A</v>
      </c>
      <c r="J464" s="24">
        <f t="shared" si="84"/>
        <v>1.8159000000000001</v>
      </c>
      <c r="K464" s="51">
        <f t="shared" si="85"/>
        <v>1.7141</v>
      </c>
      <c r="L464" s="156">
        <f t="shared" si="86"/>
        <v>-0.10180000000000011</v>
      </c>
      <c r="M464" s="100">
        <f t="shared" si="87"/>
        <v>-5.6060355746461871E-2</v>
      </c>
    </row>
    <row r="465" spans="1:13" x14ac:dyDescent="0.25">
      <c r="A465" s="177" t="s">
        <v>860</v>
      </c>
      <c r="B465" s="8" t="str">
        <f t="shared" si="77"/>
        <v>APPENDECTOMY W/O COMPLICATED PRINCIPAL DIAG W/O CC/MCC</v>
      </c>
      <c r="C465" s="22">
        <f t="shared" si="78"/>
        <v>112</v>
      </c>
      <c r="D465" s="22">
        <f t="shared" si="79"/>
        <v>20929.23</v>
      </c>
      <c r="E465" s="22">
        <f t="shared" si="80"/>
        <v>7862.81</v>
      </c>
      <c r="F465" s="23">
        <f t="shared" si="81"/>
        <v>1.73</v>
      </c>
      <c r="G465" s="160" t="str">
        <f t="shared" si="82"/>
        <v>A</v>
      </c>
      <c r="H465" s="134"/>
      <c r="I465" s="184" t="str">
        <f t="shared" si="83"/>
        <v>A</v>
      </c>
      <c r="J465" s="24">
        <f t="shared" si="84"/>
        <v>1.3362000000000001</v>
      </c>
      <c r="K465" s="51">
        <f t="shared" si="85"/>
        <v>1.2326999999999999</v>
      </c>
      <c r="L465" s="156">
        <f t="shared" si="86"/>
        <v>-0.10350000000000015</v>
      </c>
      <c r="M465" s="100">
        <f t="shared" si="87"/>
        <v>-7.7458464301751337E-2</v>
      </c>
    </row>
    <row r="466" spans="1:13" x14ac:dyDescent="0.25">
      <c r="A466" s="177" t="s">
        <v>642</v>
      </c>
      <c r="B466" s="8" t="str">
        <f t="shared" si="77"/>
        <v>PREMATURITY W MAJOR PROBLEMS</v>
      </c>
      <c r="C466" s="22">
        <f t="shared" si="78"/>
        <v>148</v>
      </c>
      <c r="D466" s="22">
        <f t="shared" si="79"/>
        <v>15910.52</v>
      </c>
      <c r="E466" s="22">
        <f t="shared" si="80"/>
        <v>12184.2</v>
      </c>
      <c r="F466" s="23">
        <f t="shared" si="81"/>
        <v>9.6999999999999993</v>
      </c>
      <c r="G466" s="160" t="str">
        <f t="shared" si="82"/>
        <v>A</v>
      </c>
      <c r="H466" s="134"/>
      <c r="I466" s="184" t="str">
        <f t="shared" si="83"/>
        <v>A</v>
      </c>
      <c r="J466" s="24">
        <f t="shared" si="84"/>
        <v>0.98599999999999999</v>
      </c>
      <c r="K466" s="51">
        <f t="shared" si="85"/>
        <v>0.87719999999999998</v>
      </c>
      <c r="L466" s="156">
        <f t="shared" si="86"/>
        <v>-0.10880000000000001</v>
      </c>
      <c r="M466" s="100">
        <f t="shared" si="87"/>
        <v>-0.11034482758620691</v>
      </c>
    </row>
    <row r="467" spans="1:13" x14ac:dyDescent="0.25">
      <c r="A467" s="178" t="s">
        <v>643</v>
      </c>
      <c r="B467" s="80" t="str">
        <f t="shared" si="77"/>
        <v>PREMATURITY W/O MAJOR PROBLEMS</v>
      </c>
      <c r="C467" s="77">
        <f t="shared" si="78"/>
        <v>307</v>
      </c>
      <c r="D467" s="77">
        <f t="shared" si="79"/>
        <v>5507.55</v>
      </c>
      <c r="E467" s="77">
        <f t="shared" si="80"/>
        <v>4530.88</v>
      </c>
      <c r="F467" s="78">
        <f t="shared" si="81"/>
        <v>3.65</v>
      </c>
      <c r="G467" s="161" t="str">
        <f t="shared" si="82"/>
        <v>A</v>
      </c>
      <c r="H467" s="134"/>
      <c r="I467" s="185" t="str">
        <f t="shared" si="83"/>
        <v>A</v>
      </c>
      <c r="J467" s="70">
        <f t="shared" si="84"/>
        <v>0.43490000000000001</v>
      </c>
      <c r="K467" s="72">
        <f t="shared" si="85"/>
        <v>0.32450000000000001</v>
      </c>
      <c r="L467" s="157">
        <f t="shared" si="86"/>
        <v>-0.1104</v>
      </c>
      <c r="M467" s="101">
        <f t="shared" si="87"/>
        <v>-0.25385146010577142</v>
      </c>
    </row>
    <row r="468" spans="1:13" x14ac:dyDescent="0.25">
      <c r="A468" s="177" t="s">
        <v>774</v>
      </c>
      <c r="B468" s="8" t="str">
        <f t="shared" si="77"/>
        <v>NON-EXTENSIVE O.R. PROC UNRELATED TO PRINCIPAL DIAGNOSIS W/O CC/MCC</v>
      </c>
      <c r="C468" s="22">
        <f t="shared" si="78"/>
        <v>30</v>
      </c>
      <c r="D468" s="22">
        <f t="shared" si="79"/>
        <v>17759.73</v>
      </c>
      <c r="E468" s="22">
        <f t="shared" si="80"/>
        <v>6567.21</v>
      </c>
      <c r="F468" s="23">
        <f t="shared" si="81"/>
        <v>2.7</v>
      </c>
      <c r="G468" s="160" t="str">
        <f t="shared" si="82"/>
        <v>A</v>
      </c>
      <c r="H468" s="134"/>
      <c r="I468" s="184" t="str">
        <f t="shared" si="83"/>
        <v>A</v>
      </c>
      <c r="J468" s="24">
        <f t="shared" si="84"/>
        <v>1.1576</v>
      </c>
      <c r="K468" s="51">
        <f t="shared" si="85"/>
        <v>1.046</v>
      </c>
      <c r="L468" s="156">
        <f t="shared" si="86"/>
        <v>-0.11159999999999992</v>
      </c>
      <c r="M468" s="100">
        <f t="shared" si="87"/>
        <v>-9.6406357982031732E-2</v>
      </c>
    </row>
    <row r="469" spans="1:13" x14ac:dyDescent="0.25">
      <c r="A469" s="177" t="s">
        <v>344</v>
      </c>
      <c r="B469" s="8" t="str">
        <f t="shared" si="77"/>
        <v>OTHER MALE REPRODUCTIVE SYSTEM DIAGNOSES W CC/MCC</v>
      </c>
      <c r="C469" s="22">
        <f t="shared" si="78"/>
        <v>0</v>
      </c>
      <c r="D469" s="22">
        <f t="shared" si="79"/>
        <v>0</v>
      </c>
      <c r="E469" s="22">
        <f t="shared" si="80"/>
        <v>0</v>
      </c>
      <c r="F469" s="23">
        <f t="shared" si="81"/>
        <v>4.5</v>
      </c>
      <c r="G469" s="160" t="str">
        <f t="shared" si="82"/>
        <v>M</v>
      </c>
      <c r="H469" s="134"/>
      <c r="I469" s="184" t="str">
        <f t="shared" si="83"/>
        <v>M</v>
      </c>
      <c r="J469" s="24">
        <f t="shared" si="84"/>
        <v>1.6623000000000001</v>
      </c>
      <c r="K469" s="51">
        <f t="shared" si="85"/>
        <v>1.5499000000000001</v>
      </c>
      <c r="L469" s="156">
        <f t="shared" si="86"/>
        <v>-0.11240000000000006</v>
      </c>
      <c r="M469" s="100">
        <f t="shared" si="87"/>
        <v>-6.7617156951212204E-2</v>
      </c>
    </row>
    <row r="470" spans="1:13" x14ac:dyDescent="0.25">
      <c r="A470" s="177" t="s">
        <v>835</v>
      </c>
      <c r="B470" s="8" t="str">
        <f t="shared" si="77"/>
        <v>FRACTURES OF HIP &amp; PELVIS W/O MCC</v>
      </c>
      <c r="C470" s="22">
        <f t="shared" si="78"/>
        <v>20</v>
      </c>
      <c r="D470" s="22">
        <f t="shared" si="79"/>
        <v>19828.03</v>
      </c>
      <c r="E470" s="22">
        <f t="shared" si="80"/>
        <v>13150.94</v>
      </c>
      <c r="F470" s="23">
        <f t="shared" si="81"/>
        <v>4.1500000000000004</v>
      </c>
      <c r="G470" s="160" t="str">
        <f t="shared" si="82"/>
        <v>A</v>
      </c>
      <c r="H470" s="134"/>
      <c r="I470" s="184" t="str">
        <f t="shared" si="83"/>
        <v>A</v>
      </c>
      <c r="J470" s="24">
        <f t="shared" si="84"/>
        <v>1.2810999999999999</v>
      </c>
      <c r="K470" s="51">
        <f t="shared" si="85"/>
        <v>1.1680999999999999</v>
      </c>
      <c r="L470" s="156">
        <f t="shared" si="86"/>
        <v>-0.11299999999999999</v>
      </c>
      <c r="M470" s="100">
        <f t="shared" si="87"/>
        <v>-8.8205448442744513E-2</v>
      </c>
    </row>
    <row r="471" spans="1:13" x14ac:dyDescent="0.25">
      <c r="A471" s="177" t="s">
        <v>731</v>
      </c>
      <c r="B471" s="8" t="str">
        <f t="shared" si="77"/>
        <v>COMPLICATIONS OF TREATMENT W MCC</v>
      </c>
      <c r="C471" s="22">
        <f t="shared" si="78"/>
        <v>30</v>
      </c>
      <c r="D471" s="22">
        <f t="shared" si="79"/>
        <v>24763.74</v>
      </c>
      <c r="E471" s="22">
        <f t="shared" si="80"/>
        <v>16736.38</v>
      </c>
      <c r="F471" s="23">
        <f t="shared" si="81"/>
        <v>4.7699999999999996</v>
      </c>
      <c r="G471" s="160" t="str">
        <f t="shared" si="82"/>
        <v>A</v>
      </c>
      <c r="H471" s="134"/>
      <c r="I471" s="184" t="str">
        <f t="shared" si="83"/>
        <v>A</v>
      </c>
      <c r="J471" s="24">
        <f t="shared" si="84"/>
        <v>1.5721000000000001</v>
      </c>
      <c r="K471" s="51">
        <f t="shared" si="85"/>
        <v>1.4585999999999999</v>
      </c>
      <c r="L471" s="156">
        <f t="shared" si="86"/>
        <v>-0.11350000000000016</v>
      </c>
      <c r="M471" s="100">
        <f t="shared" si="87"/>
        <v>-7.2196425163793751E-2</v>
      </c>
    </row>
    <row r="472" spans="1:13" x14ac:dyDescent="0.25">
      <c r="A472" s="178" t="s">
        <v>657</v>
      </c>
      <c r="B472" s="80" t="str">
        <f t="shared" si="77"/>
        <v>RETICULOENDOTHELIAL &amp; IMMUNITY DISORDERS W/O CC/MCC</v>
      </c>
      <c r="C472" s="77">
        <f t="shared" si="78"/>
        <v>30</v>
      </c>
      <c r="D472" s="77">
        <f t="shared" si="79"/>
        <v>11614.38</v>
      </c>
      <c r="E472" s="77">
        <f t="shared" si="80"/>
        <v>5035.01</v>
      </c>
      <c r="F472" s="78">
        <f t="shared" si="81"/>
        <v>2.1</v>
      </c>
      <c r="G472" s="161" t="str">
        <f t="shared" si="82"/>
        <v>A</v>
      </c>
      <c r="H472" s="134"/>
      <c r="I472" s="185" t="str">
        <f t="shared" si="83"/>
        <v>A</v>
      </c>
      <c r="J472" s="70">
        <f t="shared" si="84"/>
        <v>0.79830000000000001</v>
      </c>
      <c r="K472" s="72">
        <f t="shared" si="85"/>
        <v>0.68420000000000003</v>
      </c>
      <c r="L472" s="157">
        <f t="shared" si="86"/>
        <v>-0.11409999999999998</v>
      </c>
      <c r="M472" s="101">
        <f t="shared" si="87"/>
        <v>-0.1429287235375172</v>
      </c>
    </row>
    <row r="473" spans="1:13" x14ac:dyDescent="0.25">
      <c r="A473" s="177" t="s">
        <v>90</v>
      </c>
      <c r="B473" s="8" t="str">
        <f t="shared" si="77"/>
        <v>UNCOMPLICATED PEPTIC ULCER W/O MCC</v>
      </c>
      <c r="C473" s="22">
        <f t="shared" si="78"/>
        <v>34</v>
      </c>
      <c r="D473" s="22">
        <f t="shared" si="79"/>
        <v>14881.75</v>
      </c>
      <c r="E473" s="22">
        <f t="shared" si="80"/>
        <v>7400.83</v>
      </c>
      <c r="F473" s="23">
        <f t="shared" si="81"/>
        <v>2.94</v>
      </c>
      <c r="G473" s="160" t="str">
        <f t="shared" si="82"/>
        <v>A</v>
      </c>
      <c r="H473" s="134"/>
      <c r="I473" s="184" t="str">
        <f t="shared" si="83"/>
        <v>A</v>
      </c>
      <c r="J473" s="24">
        <f t="shared" si="84"/>
        <v>0.99139999999999995</v>
      </c>
      <c r="K473" s="51">
        <f t="shared" si="85"/>
        <v>0.87649999999999995</v>
      </c>
      <c r="L473" s="156">
        <f t="shared" si="86"/>
        <v>-0.1149</v>
      </c>
      <c r="M473" s="100">
        <f t="shared" si="87"/>
        <v>-0.11589671172079888</v>
      </c>
    </row>
    <row r="474" spans="1:13" x14ac:dyDescent="0.25">
      <c r="A474" s="177" t="s">
        <v>258</v>
      </c>
      <c r="B474" s="8" t="str">
        <f t="shared" si="77"/>
        <v>NON-MALIGNANT BREAST DISORDERS W CC/MCC</v>
      </c>
      <c r="C474" s="22">
        <f t="shared" si="78"/>
        <v>12</v>
      </c>
      <c r="D474" s="22">
        <f t="shared" si="79"/>
        <v>11903.44</v>
      </c>
      <c r="E474" s="22">
        <f t="shared" si="80"/>
        <v>4021.73</v>
      </c>
      <c r="F474" s="23">
        <f t="shared" si="81"/>
        <v>3.5</v>
      </c>
      <c r="G474" s="160" t="str">
        <f t="shared" si="82"/>
        <v>A</v>
      </c>
      <c r="H474" s="134"/>
      <c r="I474" s="184" t="str">
        <f t="shared" si="83"/>
        <v>A</v>
      </c>
      <c r="J474" s="24">
        <f t="shared" si="84"/>
        <v>0.81669999999999998</v>
      </c>
      <c r="K474" s="51">
        <f t="shared" si="85"/>
        <v>0.70120000000000005</v>
      </c>
      <c r="L474" s="156">
        <f t="shared" si="86"/>
        <v>-0.11549999999999994</v>
      </c>
      <c r="M474" s="100">
        <f t="shared" si="87"/>
        <v>-0.14142279906942568</v>
      </c>
    </row>
    <row r="475" spans="1:13" x14ac:dyDescent="0.25">
      <c r="A475" s="177" t="s">
        <v>473</v>
      </c>
      <c r="B475" s="8" t="str">
        <f t="shared" si="77"/>
        <v>OTHER CARDIOTHORACIC PROCEDURES W/O MCC</v>
      </c>
      <c r="C475" s="22">
        <f t="shared" si="78"/>
        <v>36</v>
      </c>
      <c r="D475" s="22">
        <f t="shared" si="79"/>
        <v>74302.179999999993</v>
      </c>
      <c r="E475" s="22">
        <f t="shared" si="80"/>
        <v>16999.37</v>
      </c>
      <c r="F475" s="23">
        <f t="shared" si="81"/>
        <v>5.53</v>
      </c>
      <c r="G475" s="160" t="str">
        <f t="shared" si="82"/>
        <v>A</v>
      </c>
      <c r="H475" s="134"/>
      <c r="I475" s="184" t="str">
        <f t="shared" si="83"/>
        <v>A</v>
      </c>
      <c r="J475" s="24">
        <f t="shared" si="84"/>
        <v>4.4989999999999997</v>
      </c>
      <c r="K475" s="51">
        <f t="shared" si="85"/>
        <v>4.3765000000000001</v>
      </c>
      <c r="L475" s="156">
        <f t="shared" si="86"/>
        <v>-0.12249999999999961</v>
      </c>
      <c r="M475" s="100">
        <f t="shared" si="87"/>
        <v>-2.7228272949544257E-2</v>
      </c>
    </row>
    <row r="476" spans="1:13" x14ac:dyDescent="0.25">
      <c r="A476" s="177" t="s">
        <v>229</v>
      </c>
      <c r="B476" s="8" t="str">
        <f t="shared" si="77"/>
        <v>NONSPECIFIC CVA &amp; PRECEREBRAL OCCLUSION W/O INFARCT W/O MCC</v>
      </c>
      <c r="C476" s="22">
        <f t="shared" si="78"/>
        <v>8</v>
      </c>
      <c r="D476" s="22">
        <f t="shared" si="79"/>
        <v>26808.78</v>
      </c>
      <c r="E476" s="22">
        <f t="shared" si="80"/>
        <v>12711.91</v>
      </c>
      <c r="F476" s="23">
        <f t="shared" si="81"/>
        <v>2.8</v>
      </c>
      <c r="G476" s="160" t="str">
        <f t="shared" si="82"/>
        <v>M</v>
      </c>
      <c r="H476" s="134"/>
      <c r="I476" s="184" t="str">
        <f t="shared" si="83"/>
        <v>M</v>
      </c>
      <c r="J476" s="24">
        <f t="shared" si="84"/>
        <v>1.4114</v>
      </c>
      <c r="K476" s="51">
        <f t="shared" si="85"/>
        <v>1.2874000000000001</v>
      </c>
      <c r="L476" s="156">
        <f t="shared" si="86"/>
        <v>-0.12399999999999989</v>
      </c>
      <c r="M476" s="100">
        <f t="shared" si="87"/>
        <v>-8.7856029474280783E-2</v>
      </c>
    </row>
    <row r="477" spans="1:13" x14ac:dyDescent="0.25">
      <c r="A477" s="178" t="s">
        <v>294</v>
      </c>
      <c r="B477" s="80" t="str">
        <f t="shared" si="77"/>
        <v>MAJOR BLADDER PROCEDURES W CC</v>
      </c>
      <c r="C477" s="77">
        <f t="shared" si="78"/>
        <v>28</v>
      </c>
      <c r="D477" s="77">
        <f t="shared" si="79"/>
        <v>53469.13</v>
      </c>
      <c r="E477" s="77">
        <f t="shared" si="80"/>
        <v>25288.25</v>
      </c>
      <c r="F477" s="78">
        <f t="shared" si="81"/>
        <v>6.39</v>
      </c>
      <c r="G477" s="161" t="str">
        <f t="shared" si="82"/>
        <v>A</v>
      </c>
      <c r="H477" s="134"/>
      <c r="I477" s="185" t="str">
        <f t="shared" si="83"/>
        <v>A</v>
      </c>
      <c r="J477" s="70">
        <f t="shared" si="84"/>
        <v>3.2736000000000001</v>
      </c>
      <c r="K477" s="72">
        <f t="shared" si="85"/>
        <v>3.1495000000000002</v>
      </c>
      <c r="L477" s="157">
        <f t="shared" si="86"/>
        <v>-0.12409999999999988</v>
      </c>
      <c r="M477" s="101">
        <f t="shared" si="87"/>
        <v>-3.7909335288367506E-2</v>
      </c>
    </row>
    <row r="478" spans="1:13" x14ac:dyDescent="0.25">
      <c r="A478" s="177" t="s">
        <v>116</v>
      </c>
      <c r="B478" s="8" t="str">
        <f t="shared" si="77"/>
        <v>CHOLECYSTECTOMY EXCEPT BY LAPAROSCOPE W/O C.D.E. W CC</v>
      </c>
      <c r="C478" s="22">
        <f t="shared" si="78"/>
        <v>30</v>
      </c>
      <c r="D478" s="22">
        <f t="shared" si="79"/>
        <v>31294.02</v>
      </c>
      <c r="E478" s="22">
        <f t="shared" si="80"/>
        <v>10247.049999999999</v>
      </c>
      <c r="F478" s="23">
        <f t="shared" si="81"/>
        <v>3.73</v>
      </c>
      <c r="G478" s="160" t="str">
        <f t="shared" si="82"/>
        <v>A</v>
      </c>
      <c r="H478" s="134"/>
      <c r="I478" s="184" t="str">
        <f t="shared" si="83"/>
        <v>A</v>
      </c>
      <c r="J478" s="24">
        <f t="shared" si="84"/>
        <v>1.9679</v>
      </c>
      <c r="K478" s="51">
        <f t="shared" si="85"/>
        <v>1.8432999999999999</v>
      </c>
      <c r="L478" s="156">
        <f t="shared" si="86"/>
        <v>-0.12460000000000004</v>
      </c>
      <c r="M478" s="100">
        <f t="shared" si="87"/>
        <v>-6.3316225417958255E-2</v>
      </c>
    </row>
    <row r="479" spans="1:13" x14ac:dyDescent="0.25">
      <c r="A479" s="177" t="s">
        <v>611</v>
      </c>
      <c r="B479" s="8" t="str">
        <f t="shared" si="77"/>
        <v>VAGINA, CERVIX &amp; VULVA PROCEDURES W/O CC/MCC</v>
      </c>
      <c r="C479" s="22">
        <f t="shared" si="78"/>
        <v>17</v>
      </c>
      <c r="D479" s="22">
        <f t="shared" si="79"/>
        <v>21161.06</v>
      </c>
      <c r="E479" s="22">
        <f t="shared" si="80"/>
        <v>8879.68</v>
      </c>
      <c r="F479" s="23">
        <f t="shared" si="81"/>
        <v>2.59</v>
      </c>
      <c r="G479" s="160" t="str">
        <f t="shared" si="82"/>
        <v>AO</v>
      </c>
      <c r="H479" s="134"/>
      <c r="I479" s="184" t="str">
        <f t="shared" si="83"/>
        <v>A</v>
      </c>
      <c r="J479" s="24">
        <f t="shared" si="84"/>
        <v>1.0463</v>
      </c>
      <c r="K479" s="51">
        <f t="shared" si="85"/>
        <v>0.92069999999999996</v>
      </c>
      <c r="L479" s="156">
        <f t="shared" si="86"/>
        <v>-0.12560000000000004</v>
      </c>
      <c r="M479" s="100">
        <f t="shared" si="87"/>
        <v>-0.12004205294848518</v>
      </c>
    </row>
    <row r="480" spans="1:13" x14ac:dyDescent="0.25">
      <c r="A480" s="177" t="s">
        <v>586</v>
      </c>
      <c r="B480" s="8" t="str">
        <f t="shared" si="77"/>
        <v>HERNIA PROCEDURES EXCEPT INGUINAL &amp; FEMORAL W/O CC/MCC</v>
      </c>
      <c r="C480" s="22">
        <f t="shared" si="78"/>
        <v>79</v>
      </c>
      <c r="D480" s="22">
        <f t="shared" si="79"/>
        <v>22979.98</v>
      </c>
      <c r="E480" s="22">
        <f t="shared" si="80"/>
        <v>9851.19</v>
      </c>
      <c r="F480" s="23">
        <f t="shared" si="81"/>
        <v>2.59</v>
      </c>
      <c r="G480" s="160" t="str">
        <f t="shared" si="82"/>
        <v>A</v>
      </c>
      <c r="H480" s="134"/>
      <c r="I480" s="184" t="str">
        <f t="shared" si="83"/>
        <v>A</v>
      </c>
      <c r="J480" s="24">
        <f t="shared" si="84"/>
        <v>1.48</v>
      </c>
      <c r="K480" s="51">
        <f t="shared" si="85"/>
        <v>1.3536999999999999</v>
      </c>
      <c r="L480" s="156">
        <f t="shared" si="86"/>
        <v>-0.12630000000000008</v>
      </c>
      <c r="M480" s="100">
        <f t="shared" si="87"/>
        <v>-8.5337837837837896E-2</v>
      </c>
    </row>
    <row r="481" spans="1:13" x14ac:dyDescent="0.25">
      <c r="A481" s="177" t="s">
        <v>447</v>
      </c>
      <c r="B481" s="8" t="str">
        <f t="shared" si="77"/>
        <v>INTERSTITIAL LUNG DISEASE W CC</v>
      </c>
      <c r="C481" s="22">
        <f t="shared" si="78"/>
        <v>15</v>
      </c>
      <c r="D481" s="22">
        <f t="shared" si="79"/>
        <v>21003.43</v>
      </c>
      <c r="E481" s="22">
        <f t="shared" si="80"/>
        <v>14417.32</v>
      </c>
      <c r="F481" s="23">
        <f t="shared" si="81"/>
        <v>4</v>
      </c>
      <c r="G481" s="160" t="str">
        <f t="shared" si="82"/>
        <v>AO</v>
      </c>
      <c r="H481" s="134"/>
      <c r="I481" s="184" t="str">
        <f t="shared" si="83"/>
        <v>A</v>
      </c>
      <c r="J481" s="24">
        <f t="shared" si="84"/>
        <v>1.1868000000000001</v>
      </c>
      <c r="K481" s="51">
        <f t="shared" si="85"/>
        <v>1.0602</v>
      </c>
      <c r="L481" s="156">
        <f t="shared" si="86"/>
        <v>-0.12660000000000005</v>
      </c>
      <c r="M481" s="100">
        <f t="shared" si="87"/>
        <v>-0.10667340748230539</v>
      </c>
    </row>
    <row r="482" spans="1:13" x14ac:dyDescent="0.25">
      <c r="A482" s="178" t="s">
        <v>332</v>
      </c>
      <c r="B482" s="80" t="str">
        <f t="shared" si="77"/>
        <v>TRANSURETHRAL PROSTATECTOMY W/O CC/MCC</v>
      </c>
      <c r="C482" s="77">
        <f t="shared" si="78"/>
        <v>0</v>
      </c>
      <c r="D482" s="77">
        <f t="shared" si="79"/>
        <v>0</v>
      </c>
      <c r="E482" s="77">
        <f t="shared" si="80"/>
        <v>0</v>
      </c>
      <c r="F482" s="78">
        <f t="shared" si="81"/>
        <v>2.1</v>
      </c>
      <c r="G482" s="161" t="str">
        <f t="shared" si="82"/>
        <v>M</v>
      </c>
      <c r="H482" s="134"/>
      <c r="I482" s="185" t="str">
        <f t="shared" si="83"/>
        <v>M</v>
      </c>
      <c r="J482" s="70">
        <f t="shared" si="84"/>
        <v>1.3888</v>
      </c>
      <c r="K482" s="72">
        <f t="shared" si="85"/>
        <v>1.2619</v>
      </c>
      <c r="L482" s="157">
        <f t="shared" si="86"/>
        <v>-0.12690000000000001</v>
      </c>
      <c r="M482" s="101">
        <f t="shared" si="87"/>
        <v>-9.1373847926267293E-2</v>
      </c>
    </row>
    <row r="483" spans="1:13" x14ac:dyDescent="0.25">
      <c r="A483" s="177" t="s">
        <v>553</v>
      </c>
      <c r="B483" s="8" t="str">
        <f t="shared" si="77"/>
        <v>OTHER KIDNEY &amp; URINARY TRACT PROCEDURES W CC</v>
      </c>
      <c r="C483" s="22">
        <f t="shared" si="78"/>
        <v>23</v>
      </c>
      <c r="D483" s="22">
        <f t="shared" si="79"/>
        <v>49438.59</v>
      </c>
      <c r="E483" s="22">
        <f t="shared" si="80"/>
        <v>19648.580000000002</v>
      </c>
      <c r="F483" s="23">
        <f t="shared" si="81"/>
        <v>8.1300000000000008</v>
      </c>
      <c r="G483" s="160" t="str">
        <f t="shared" si="82"/>
        <v>A</v>
      </c>
      <c r="H483" s="134"/>
      <c r="I483" s="184" t="str">
        <f t="shared" si="83"/>
        <v>A</v>
      </c>
      <c r="J483" s="24">
        <f t="shared" si="84"/>
        <v>2.9578000000000002</v>
      </c>
      <c r="K483" s="51">
        <f t="shared" si="85"/>
        <v>2.8308</v>
      </c>
      <c r="L483" s="156">
        <f t="shared" si="86"/>
        <v>-0.12700000000000022</v>
      </c>
      <c r="M483" s="100">
        <f t="shared" si="87"/>
        <v>-4.2937318277097916E-2</v>
      </c>
    </row>
    <row r="484" spans="1:13" x14ac:dyDescent="0.25">
      <c r="A484" s="177" t="s">
        <v>134</v>
      </c>
      <c r="B484" s="8" t="str">
        <f t="shared" si="77"/>
        <v>MALIGNANCY OF HEPATOBILIARY SYSTEM OR PANCREAS W MCC</v>
      </c>
      <c r="C484" s="22">
        <f t="shared" si="78"/>
        <v>37</v>
      </c>
      <c r="D484" s="22">
        <f t="shared" si="79"/>
        <v>29661.9</v>
      </c>
      <c r="E484" s="22">
        <f t="shared" si="80"/>
        <v>17032.45</v>
      </c>
      <c r="F484" s="23">
        <f t="shared" si="81"/>
        <v>6.11</v>
      </c>
      <c r="G484" s="160" t="str">
        <f t="shared" si="82"/>
        <v>A</v>
      </c>
      <c r="H484" s="134"/>
      <c r="I484" s="184" t="str">
        <f t="shared" si="83"/>
        <v>A</v>
      </c>
      <c r="J484" s="24">
        <f t="shared" si="84"/>
        <v>1.8787</v>
      </c>
      <c r="K484" s="51">
        <f t="shared" si="85"/>
        <v>1.7472000000000001</v>
      </c>
      <c r="L484" s="156">
        <f t="shared" si="86"/>
        <v>-0.13149999999999995</v>
      </c>
      <c r="M484" s="100">
        <f t="shared" si="87"/>
        <v>-6.9995209453345364E-2</v>
      </c>
    </row>
    <row r="485" spans="1:13" x14ac:dyDescent="0.25">
      <c r="A485" s="177" t="s">
        <v>351</v>
      </c>
      <c r="B485" s="8" t="str">
        <f t="shared" si="77"/>
        <v>OTHER DISORDERS OF NERVOUS SYSTEM W MCC</v>
      </c>
      <c r="C485" s="22">
        <f t="shared" si="78"/>
        <v>38</v>
      </c>
      <c r="D485" s="22">
        <f t="shared" si="79"/>
        <v>35998.550000000003</v>
      </c>
      <c r="E485" s="22">
        <f t="shared" si="80"/>
        <v>23824.15</v>
      </c>
      <c r="F485" s="23">
        <f t="shared" si="81"/>
        <v>6.18</v>
      </c>
      <c r="G485" s="160" t="str">
        <f t="shared" si="82"/>
        <v>A</v>
      </c>
      <c r="H485" s="134"/>
      <c r="I485" s="184" t="str">
        <f t="shared" si="83"/>
        <v>A</v>
      </c>
      <c r="J485" s="24">
        <f t="shared" si="84"/>
        <v>2.2519999999999998</v>
      </c>
      <c r="K485" s="51">
        <f t="shared" si="85"/>
        <v>2.1202999999999999</v>
      </c>
      <c r="L485" s="156">
        <f t="shared" si="86"/>
        <v>-0.13169999999999993</v>
      </c>
      <c r="M485" s="100">
        <f t="shared" si="87"/>
        <v>-5.8481349911190028E-2</v>
      </c>
    </row>
    <row r="486" spans="1:13" x14ac:dyDescent="0.25">
      <c r="A486" s="177" t="s">
        <v>495</v>
      </c>
      <c r="B486" s="8" t="str">
        <f t="shared" si="77"/>
        <v>MASTECTOMY FOR MALIGNANCY W/O CC/MCC</v>
      </c>
      <c r="C486" s="22">
        <f t="shared" si="78"/>
        <v>12</v>
      </c>
      <c r="D486" s="22">
        <f t="shared" si="79"/>
        <v>36902.47</v>
      </c>
      <c r="E486" s="22">
        <f t="shared" si="80"/>
        <v>20832.88</v>
      </c>
      <c r="F486" s="23">
        <f t="shared" si="81"/>
        <v>1.17</v>
      </c>
      <c r="G486" s="160" t="str">
        <f t="shared" si="82"/>
        <v>AO</v>
      </c>
      <c r="H486" s="134"/>
      <c r="I486" s="184" t="str">
        <f t="shared" si="83"/>
        <v>A</v>
      </c>
      <c r="J486" s="24">
        <f t="shared" si="84"/>
        <v>1.9830000000000001</v>
      </c>
      <c r="K486" s="51">
        <f t="shared" si="85"/>
        <v>1.8485</v>
      </c>
      <c r="L486" s="156">
        <f t="shared" si="86"/>
        <v>-0.13450000000000006</v>
      </c>
      <c r="M486" s="100">
        <f t="shared" si="87"/>
        <v>-6.7826525466464976E-2</v>
      </c>
    </row>
    <row r="487" spans="1:13" x14ac:dyDescent="0.25">
      <c r="A487" s="178" t="s">
        <v>724</v>
      </c>
      <c r="B487" s="80" t="str">
        <f t="shared" si="77"/>
        <v>OTHER O.R. PROCEDURES FOR INJURIES W/O CC/MCC</v>
      </c>
      <c r="C487" s="77">
        <f t="shared" si="78"/>
        <v>53</v>
      </c>
      <c r="D487" s="77">
        <f t="shared" si="79"/>
        <v>21346.69</v>
      </c>
      <c r="E487" s="77">
        <f t="shared" si="80"/>
        <v>9691.64</v>
      </c>
      <c r="F487" s="78">
        <f t="shared" si="81"/>
        <v>2.68</v>
      </c>
      <c r="G487" s="161" t="str">
        <f t="shared" si="82"/>
        <v>A</v>
      </c>
      <c r="H487" s="134"/>
      <c r="I487" s="185" t="str">
        <f t="shared" si="83"/>
        <v>A</v>
      </c>
      <c r="J487" s="70">
        <f t="shared" si="84"/>
        <v>1.3942000000000001</v>
      </c>
      <c r="K487" s="72">
        <f t="shared" si="85"/>
        <v>1.2573000000000001</v>
      </c>
      <c r="L487" s="157">
        <f t="shared" si="86"/>
        <v>-0.13690000000000002</v>
      </c>
      <c r="M487" s="101">
        <f t="shared" si="87"/>
        <v>-9.8192511834743951E-2</v>
      </c>
    </row>
    <row r="488" spans="1:13" x14ac:dyDescent="0.25">
      <c r="A488" s="177" t="s">
        <v>526</v>
      </c>
      <c r="B488" s="8" t="str">
        <f t="shared" si="77"/>
        <v>HYPERTENSION W MCC</v>
      </c>
      <c r="C488" s="22">
        <f t="shared" si="78"/>
        <v>47</v>
      </c>
      <c r="D488" s="22">
        <f t="shared" si="79"/>
        <v>22682.53</v>
      </c>
      <c r="E488" s="22">
        <f t="shared" si="80"/>
        <v>11832.96</v>
      </c>
      <c r="F488" s="23">
        <f t="shared" si="81"/>
        <v>4.45</v>
      </c>
      <c r="G488" s="160" t="str">
        <f t="shared" si="82"/>
        <v>A</v>
      </c>
      <c r="H488" s="134"/>
      <c r="I488" s="184" t="str">
        <f t="shared" si="83"/>
        <v>A</v>
      </c>
      <c r="J488" s="24">
        <f t="shared" si="84"/>
        <v>1.4731000000000001</v>
      </c>
      <c r="K488" s="51">
        <f t="shared" si="85"/>
        <v>1.3360000000000001</v>
      </c>
      <c r="L488" s="156">
        <f t="shared" si="86"/>
        <v>-0.1371</v>
      </c>
      <c r="M488" s="100">
        <f t="shared" si="87"/>
        <v>-9.3069038082954303E-2</v>
      </c>
    </row>
    <row r="489" spans="1:13" x14ac:dyDescent="0.25">
      <c r="A489" s="177" t="s">
        <v>297</v>
      </c>
      <c r="B489" s="8" t="str">
        <f t="shared" si="77"/>
        <v>AUTOLOGOUS BONE MARROW TRANSPLANT W/O CC/MCC</v>
      </c>
      <c r="C489" s="22">
        <f t="shared" si="78"/>
        <v>0</v>
      </c>
      <c r="D489" s="22">
        <f t="shared" si="79"/>
        <v>0</v>
      </c>
      <c r="E489" s="22">
        <f t="shared" si="80"/>
        <v>0</v>
      </c>
      <c r="F489" s="23">
        <f t="shared" si="81"/>
        <v>10.7</v>
      </c>
      <c r="G489" s="160" t="str">
        <f t="shared" si="82"/>
        <v>Z</v>
      </c>
      <c r="H489" s="134"/>
      <c r="I489" s="184" t="str">
        <f t="shared" si="83"/>
        <v>Z</v>
      </c>
      <c r="J489" s="24">
        <f t="shared" si="84"/>
        <v>4.5209000000000001</v>
      </c>
      <c r="K489" s="51">
        <f t="shared" si="85"/>
        <v>4.3811</v>
      </c>
      <c r="L489" s="156">
        <f t="shared" si="86"/>
        <v>-0.13980000000000015</v>
      </c>
      <c r="M489" s="100">
        <f t="shared" si="87"/>
        <v>-3.0923046296091519E-2</v>
      </c>
    </row>
    <row r="490" spans="1:13" x14ac:dyDescent="0.25">
      <c r="A490" s="177" t="s">
        <v>240</v>
      </c>
      <c r="B490" s="8" t="str">
        <f t="shared" si="77"/>
        <v>HYPERTENSIVE ENCEPHALOPATHY W/O CC/MCC</v>
      </c>
      <c r="C490" s="22">
        <f t="shared" si="78"/>
        <v>2</v>
      </c>
      <c r="D490" s="22">
        <f t="shared" si="79"/>
        <v>18884.61</v>
      </c>
      <c r="E490" s="22">
        <f t="shared" si="80"/>
        <v>2539.96</v>
      </c>
      <c r="F490" s="23">
        <f t="shared" si="81"/>
        <v>2.5</v>
      </c>
      <c r="G490" s="160" t="str">
        <f t="shared" si="82"/>
        <v>M</v>
      </c>
      <c r="H490" s="134"/>
      <c r="I490" s="184" t="str">
        <f t="shared" si="83"/>
        <v>M</v>
      </c>
      <c r="J490" s="24">
        <f t="shared" si="84"/>
        <v>1.2104999999999999</v>
      </c>
      <c r="K490" s="51">
        <f t="shared" si="85"/>
        <v>1.0693999999999999</v>
      </c>
      <c r="L490" s="156">
        <f t="shared" si="86"/>
        <v>-0.1411</v>
      </c>
      <c r="M490" s="100">
        <f t="shared" si="87"/>
        <v>-0.11656340355225114</v>
      </c>
    </row>
    <row r="491" spans="1:13" x14ac:dyDescent="0.25">
      <c r="A491" s="177" t="s">
        <v>505</v>
      </c>
      <c r="B491" s="8" t="str">
        <f t="shared" si="77"/>
        <v>ACUTE MYOCARDIAL INFARCTION, EXPIRED W CC</v>
      </c>
      <c r="C491" s="22">
        <f t="shared" si="78"/>
        <v>5</v>
      </c>
      <c r="D491" s="22">
        <f t="shared" si="79"/>
        <v>24672.53</v>
      </c>
      <c r="E491" s="22">
        <f t="shared" si="80"/>
        <v>21450.54</v>
      </c>
      <c r="F491" s="23">
        <f t="shared" si="81"/>
        <v>2.2999999999999998</v>
      </c>
      <c r="G491" s="160" t="str">
        <f t="shared" si="82"/>
        <v>M</v>
      </c>
      <c r="H491" s="134"/>
      <c r="I491" s="184" t="str">
        <f t="shared" si="83"/>
        <v>M</v>
      </c>
      <c r="J491" s="24">
        <f t="shared" si="84"/>
        <v>1.2401</v>
      </c>
      <c r="K491" s="51">
        <f t="shared" si="85"/>
        <v>1.0982000000000001</v>
      </c>
      <c r="L491" s="156">
        <f t="shared" si="86"/>
        <v>-0.14189999999999992</v>
      </c>
      <c r="M491" s="100">
        <f t="shared" si="87"/>
        <v>-0.11442625594710097</v>
      </c>
    </row>
    <row r="492" spans="1:13" x14ac:dyDescent="0.25">
      <c r="A492" s="178" t="s">
        <v>853</v>
      </c>
      <c r="B492" s="80" t="str">
        <f t="shared" si="77"/>
        <v>PERITONEAL ADHESIOLYSIS W CC</v>
      </c>
      <c r="C492" s="77">
        <f t="shared" si="78"/>
        <v>62</v>
      </c>
      <c r="D492" s="77">
        <f t="shared" si="79"/>
        <v>40468.97</v>
      </c>
      <c r="E492" s="77">
        <f t="shared" si="80"/>
        <v>19273.12</v>
      </c>
      <c r="F492" s="78">
        <f t="shared" si="81"/>
        <v>6.24</v>
      </c>
      <c r="G492" s="161" t="str">
        <f t="shared" si="82"/>
        <v>A</v>
      </c>
      <c r="H492" s="134"/>
      <c r="I492" s="185" t="str">
        <f t="shared" si="83"/>
        <v>A</v>
      </c>
      <c r="J492" s="70">
        <f t="shared" si="84"/>
        <v>2.5263</v>
      </c>
      <c r="K492" s="72">
        <f t="shared" si="85"/>
        <v>2.3837999999999999</v>
      </c>
      <c r="L492" s="157">
        <f t="shared" si="86"/>
        <v>-0.14250000000000007</v>
      </c>
      <c r="M492" s="101">
        <f t="shared" si="87"/>
        <v>-5.6406602541265914E-2</v>
      </c>
    </row>
    <row r="493" spans="1:13" x14ac:dyDescent="0.25">
      <c r="A493" s="177" t="s">
        <v>770</v>
      </c>
      <c r="B493" s="8" t="str">
        <f t="shared" si="77"/>
        <v>EXTENSIVE O.R. PROCEDURE UNRELATED TO PRINCIPAL DIAGNOSIS W CC</v>
      </c>
      <c r="C493" s="22">
        <f t="shared" si="78"/>
        <v>101</v>
      </c>
      <c r="D493" s="22">
        <f t="shared" si="79"/>
        <v>44301.98</v>
      </c>
      <c r="E493" s="22">
        <f t="shared" si="80"/>
        <v>26422.959999999999</v>
      </c>
      <c r="F493" s="23">
        <f t="shared" si="81"/>
        <v>6.06</v>
      </c>
      <c r="G493" s="160" t="str">
        <f t="shared" si="82"/>
        <v>A</v>
      </c>
      <c r="H493" s="134"/>
      <c r="I493" s="184" t="str">
        <f t="shared" si="83"/>
        <v>A</v>
      </c>
      <c r="J493" s="24">
        <f t="shared" si="84"/>
        <v>2.7524000000000002</v>
      </c>
      <c r="K493" s="51">
        <f t="shared" si="85"/>
        <v>2.6095000000000002</v>
      </c>
      <c r="L493" s="156">
        <f t="shared" si="86"/>
        <v>-0.14290000000000003</v>
      </c>
      <c r="M493" s="100">
        <f t="shared" si="87"/>
        <v>-5.1918325824734782E-2</v>
      </c>
    </row>
    <row r="494" spans="1:13" x14ac:dyDescent="0.25">
      <c r="A494" s="179" t="s">
        <v>400</v>
      </c>
      <c r="B494" s="8" t="str">
        <f t="shared" si="77"/>
        <v>MOUTH PROCEDURES W CC/MCC</v>
      </c>
      <c r="C494" s="22">
        <f t="shared" si="78"/>
        <v>15</v>
      </c>
      <c r="D494" s="22">
        <f t="shared" si="79"/>
        <v>19950.650000000001</v>
      </c>
      <c r="E494" s="22">
        <f t="shared" si="80"/>
        <v>8305.44</v>
      </c>
      <c r="F494" s="23">
        <f t="shared" si="81"/>
        <v>3.33</v>
      </c>
      <c r="G494" s="160" t="str">
        <f t="shared" si="82"/>
        <v>A</v>
      </c>
      <c r="H494" s="134"/>
      <c r="I494" s="184" t="str">
        <f t="shared" si="83"/>
        <v>A</v>
      </c>
      <c r="J494" s="24">
        <f t="shared" si="84"/>
        <v>1.3196000000000001</v>
      </c>
      <c r="K494" s="51">
        <f t="shared" si="85"/>
        <v>1.1751</v>
      </c>
      <c r="L494" s="156">
        <f t="shared" si="86"/>
        <v>-0.14450000000000007</v>
      </c>
      <c r="M494" s="100">
        <f t="shared" si="87"/>
        <v>-0.10950287966050323</v>
      </c>
    </row>
    <row r="495" spans="1:13" x14ac:dyDescent="0.25">
      <c r="A495" s="177" t="s">
        <v>410</v>
      </c>
      <c r="B495" s="8" t="str">
        <f t="shared" si="77"/>
        <v>EPISTAXIS W/O MCC</v>
      </c>
      <c r="C495" s="22">
        <f t="shared" si="78"/>
        <v>6</v>
      </c>
      <c r="D495" s="22">
        <f t="shared" si="79"/>
        <v>10682.4</v>
      </c>
      <c r="E495" s="22">
        <f t="shared" si="80"/>
        <v>8281.27</v>
      </c>
      <c r="F495" s="23">
        <f t="shared" si="81"/>
        <v>2.8</v>
      </c>
      <c r="G495" s="160" t="str">
        <f t="shared" si="82"/>
        <v>M</v>
      </c>
      <c r="H495" s="134"/>
      <c r="I495" s="184" t="str">
        <f t="shared" si="83"/>
        <v>M</v>
      </c>
      <c r="J495" s="24">
        <f t="shared" si="84"/>
        <v>1.1531</v>
      </c>
      <c r="K495" s="51">
        <f t="shared" si="85"/>
        <v>1.0083</v>
      </c>
      <c r="L495" s="156">
        <f t="shared" si="86"/>
        <v>-0.14480000000000004</v>
      </c>
      <c r="M495" s="100">
        <f t="shared" si="87"/>
        <v>-0.12557453820137024</v>
      </c>
    </row>
    <row r="496" spans="1:13" x14ac:dyDescent="0.25">
      <c r="A496" s="177" t="s">
        <v>520</v>
      </c>
      <c r="B496" s="8" t="str">
        <f t="shared" si="77"/>
        <v>PERIPHERAL VASCULAR DISORDERS W MCC</v>
      </c>
      <c r="C496" s="22">
        <f t="shared" si="78"/>
        <v>83</v>
      </c>
      <c r="D496" s="22">
        <f t="shared" si="79"/>
        <v>23534.07</v>
      </c>
      <c r="E496" s="22">
        <f t="shared" si="80"/>
        <v>19520.240000000002</v>
      </c>
      <c r="F496" s="23">
        <f t="shared" si="81"/>
        <v>4.49</v>
      </c>
      <c r="G496" s="160" t="str">
        <f t="shared" si="82"/>
        <v>A</v>
      </c>
      <c r="H496" s="134"/>
      <c r="I496" s="184" t="str">
        <f t="shared" si="83"/>
        <v>A</v>
      </c>
      <c r="J496" s="24">
        <f t="shared" si="84"/>
        <v>1.4976</v>
      </c>
      <c r="K496" s="51">
        <f t="shared" si="85"/>
        <v>1.3527</v>
      </c>
      <c r="L496" s="156">
        <f t="shared" si="86"/>
        <v>-0.14490000000000003</v>
      </c>
      <c r="M496" s="100">
        <f t="shared" si="87"/>
        <v>-9.6754807692307709E-2</v>
      </c>
    </row>
    <row r="497" spans="1:13" x14ac:dyDescent="0.25">
      <c r="A497" s="178" t="s">
        <v>1595</v>
      </c>
      <c r="B497" s="80" t="str">
        <f t="shared" si="77"/>
        <v>BACK &amp; NECK PROC EXC SPINAL FUSION W CC</v>
      </c>
      <c r="C497" s="77">
        <f t="shared" si="78"/>
        <v>45</v>
      </c>
      <c r="D497" s="77">
        <f t="shared" si="79"/>
        <v>40385.99</v>
      </c>
      <c r="E497" s="77">
        <f t="shared" si="80"/>
        <v>22855.83</v>
      </c>
      <c r="F497" s="78">
        <f t="shared" si="81"/>
        <v>4.5599999999999996</v>
      </c>
      <c r="G497" s="161" t="str">
        <f t="shared" si="82"/>
        <v>A</v>
      </c>
      <c r="H497" s="134"/>
      <c r="I497" s="185" t="str">
        <f t="shared" si="83"/>
        <v>A</v>
      </c>
      <c r="J497" s="70">
        <f t="shared" si="84"/>
        <v>2.5236999999999998</v>
      </c>
      <c r="K497" s="72">
        <f t="shared" si="85"/>
        <v>2.3788999999999998</v>
      </c>
      <c r="L497" s="157">
        <f t="shared" si="86"/>
        <v>-0.14480000000000004</v>
      </c>
      <c r="M497" s="101">
        <f t="shared" si="87"/>
        <v>-5.7376074810793695E-2</v>
      </c>
    </row>
    <row r="498" spans="1:13" x14ac:dyDescent="0.25">
      <c r="A498" s="177" t="s">
        <v>380</v>
      </c>
      <c r="B498" s="8" t="str">
        <f t="shared" si="77"/>
        <v>ORBITAL PROCEDURES W CC/MCC</v>
      </c>
      <c r="C498" s="22">
        <f t="shared" si="78"/>
        <v>6</v>
      </c>
      <c r="D498" s="22">
        <f t="shared" si="79"/>
        <v>32045.31</v>
      </c>
      <c r="E498" s="22">
        <f t="shared" si="80"/>
        <v>8179.47</v>
      </c>
      <c r="F498" s="23">
        <f t="shared" si="81"/>
        <v>6.2</v>
      </c>
      <c r="G498" s="160" t="str">
        <f t="shared" si="82"/>
        <v>M</v>
      </c>
      <c r="H498" s="134"/>
      <c r="I498" s="184" t="str">
        <f t="shared" si="83"/>
        <v>M</v>
      </c>
      <c r="J498" s="24">
        <f t="shared" si="84"/>
        <v>3.4441000000000002</v>
      </c>
      <c r="K498" s="51">
        <f t="shared" si="85"/>
        <v>3.2988</v>
      </c>
      <c r="L498" s="156">
        <f t="shared" si="86"/>
        <v>-0.14530000000000021</v>
      </c>
      <c r="M498" s="100">
        <f t="shared" si="87"/>
        <v>-4.2188089776719666E-2</v>
      </c>
    </row>
    <row r="499" spans="1:13" x14ac:dyDescent="0.25">
      <c r="A499" s="177" t="s">
        <v>716</v>
      </c>
      <c r="B499" s="8" t="str">
        <f t="shared" si="77"/>
        <v>WOUND DEBRIDEMENTS FOR INJURIES W MCC</v>
      </c>
      <c r="C499" s="22">
        <f t="shared" si="78"/>
        <v>6</v>
      </c>
      <c r="D499" s="22">
        <f t="shared" si="79"/>
        <v>74798.64</v>
      </c>
      <c r="E499" s="22">
        <f t="shared" si="80"/>
        <v>51209.13</v>
      </c>
      <c r="F499" s="23">
        <f t="shared" si="81"/>
        <v>13.7</v>
      </c>
      <c r="G499" s="160" t="str">
        <f t="shared" si="82"/>
        <v>M</v>
      </c>
      <c r="H499" s="134"/>
      <c r="I499" s="184" t="str">
        <f t="shared" si="83"/>
        <v>M</v>
      </c>
      <c r="J499" s="24">
        <f t="shared" si="84"/>
        <v>6.5427</v>
      </c>
      <c r="K499" s="51">
        <f t="shared" si="85"/>
        <v>6.3962000000000003</v>
      </c>
      <c r="L499" s="156">
        <f t="shared" si="86"/>
        <v>-0.14649999999999963</v>
      </c>
      <c r="M499" s="100">
        <f t="shared" si="87"/>
        <v>-2.2391367478258154E-2</v>
      </c>
    </row>
    <row r="500" spans="1:13" x14ac:dyDescent="0.25">
      <c r="A500" s="177" t="s">
        <v>401</v>
      </c>
      <c r="B500" s="8" t="str">
        <f t="shared" si="77"/>
        <v>MOUTH PROCEDURES W/O CC/MCC</v>
      </c>
      <c r="C500" s="22">
        <f t="shared" si="78"/>
        <v>13</v>
      </c>
      <c r="D500" s="22">
        <f t="shared" si="79"/>
        <v>11655.34</v>
      </c>
      <c r="E500" s="22">
        <f t="shared" si="80"/>
        <v>3713.42</v>
      </c>
      <c r="F500" s="23">
        <f t="shared" si="81"/>
        <v>1.92</v>
      </c>
      <c r="G500" s="160" t="str">
        <f t="shared" si="82"/>
        <v>A</v>
      </c>
      <c r="H500" s="134"/>
      <c r="I500" s="184" t="str">
        <f t="shared" si="83"/>
        <v>M</v>
      </c>
      <c r="J500" s="24">
        <f t="shared" si="84"/>
        <v>0.83320000000000005</v>
      </c>
      <c r="K500" s="51">
        <f t="shared" si="85"/>
        <v>0.68640000000000001</v>
      </c>
      <c r="L500" s="156">
        <f t="shared" si="86"/>
        <v>-0.14680000000000004</v>
      </c>
      <c r="M500" s="100">
        <f t="shared" si="87"/>
        <v>-0.1761881901104177</v>
      </c>
    </row>
    <row r="501" spans="1:13" x14ac:dyDescent="0.25">
      <c r="A501" s="177" t="s">
        <v>331</v>
      </c>
      <c r="B501" s="8" t="str">
        <f t="shared" si="77"/>
        <v>TRANSURETHRAL PROSTATECTOMY W CC/MCC</v>
      </c>
      <c r="C501" s="22">
        <f t="shared" si="78"/>
        <v>5</v>
      </c>
      <c r="D501" s="22">
        <f t="shared" si="79"/>
        <v>32393.72</v>
      </c>
      <c r="E501" s="22">
        <f t="shared" si="80"/>
        <v>20714.740000000002</v>
      </c>
      <c r="F501" s="23">
        <f t="shared" si="81"/>
        <v>4.2</v>
      </c>
      <c r="G501" s="160" t="str">
        <f t="shared" si="82"/>
        <v>M</v>
      </c>
      <c r="H501" s="134"/>
      <c r="I501" s="184" t="str">
        <f t="shared" si="83"/>
        <v>M</v>
      </c>
      <c r="J501" s="24">
        <f t="shared" si="84"/>
        <v>2.2435999999999998</v>
      </c>
      <c r="K501" s="51">
        <f t="shared" si="85"/>
        <v>2.0964</v>
      </c>
      <c r="L501" s="156">
        <f t="shared" si="86"/>
        <v>-0.14719999999999978</v>
      </c>
      <c r="M501" s="100">
        <f t="shared" si="87"/>
        <v>-6.560884293100365E-2</v>
      </c>
    </row>
    <row r="502" spans="1:13" x14ac:dyDescent="0.25">
      <c r="A502" s="178" t="s">
        <v>186</v>
      </c>
      <c r="B502" s="80" t="str">
        <f t="shared" ref="B502:B565" si="88">VLOOKUP($A502, DRG_Tab, 2, FALSE)</f>
        <v>HIP &amp; FEMUR PROCEDURES EXCEPT MAJOR JOINT W/O CC/MCC</v>
      </c>
      <c r="C502" s="77">
        <f t="shared" ref="C502:C565" si="89">VLOOKUP($A502, DRG_Tab, 9, FALSE)</f>
        <v>139</v>
      </c>
      <c r="D502" s="77">
        <f t="shared" ref="D502:D565" si="90">VLOOKUP($A502, DRG_Tab, 10, FALSE)</f>
        <v>28199.27</v>
      </c>
      <c r="E502" s="77">
        <f t="shared" ref="E502:E565" si="91">VLOOKUP($A502, DRG_Tab, 11, FALSE)</f>
        <v>12360.78</v>
      </c>
      <c r="F502" s="78">
        <f t="shared" ref="F502:F565" si="92">VLOOKUP($A502, DRG_Tab, 12, FALSE)</f>
        <v>2.4700000000000002</v>
      </c>
      <c r="G502" s="161" t="str">
        <f t="shared" ref="G502:G565" si="93">VLOOKUP($A502, DRG_Tab, 18, FALSE)</f>
        <v>A</v>
      </c>
      <c r="H502" s="134"/>
      <c r="I502" s="185" t="str">
        <f t="shared" ref="I502:I565" si="94">VLOOKUP($A502, DRG_Tab, 20, FALSE)</f>
        <v>A</v>
      </c>
      <c r="J502" s="70">
        <f t="shared" ref="J502:J565" si="95">VLOOKUP($A502, DRG_Tab, 21, FALSE)</f>
        <v>1.8110999999999999</v>
      </c>
      <c r="K502" s="72">
        <f t="shared" ref="K502:K565" si="96">VLOOKUP($A502, DRG_Tab, 22, FALSE)</f>
        <v>1.661</v>
      </c>
      <c r="L502" s="157">
        <f t="shared" ref="L502:L565" si="97">IF(J502&lt;&gt;"", IF(K502&lt;&gt;"", K502-J502, ""), "")</f>
        <v>-0.1500999999999999</v>
      </c>
      <c r="M502" s="101">
        <f t="shared" ref="M502:M565" si="98">IF(L502="", "", L502/J502)</f>
        <v>-8.2877809066313243E-2</v>
      </c>
    </row>
    <row r="503" spans="1:13" x14ac:dyDescent="0.25">
      <c r="A503" s="177" t="s">
        <v>561</v>
      </c>
      <c r="B503" s="8" t="str">
        <f t="shared" si="88"/>
        <v>KIDNEY &amp; URINARY TRACT NEOPLASMS W/O CC/MCC</v>
      </c>
      <c r="C503" s="22">
        <f t="shared" si="89"/>
        <v>4</v>
      </c>
      <c r="D503" s="22">
        <f t="shared" si="90"/>
        <v>24213.62</v>
      </c>
      <c r="E503" s="22">
        <f t="shared" si="91"/>
        <v>21366.34</v>
      </c>
      <c r="F503" s="23">
        <f t="shared" si="92"/>
        <v>2.4</v>
      </c>
      <c r="G503" s="160" t="str">
        <f t="shared" si="93"/>
        <v>MP</v>
      </c>
      <c r="H503" s="134"/>
      <c r="I503" s="184" t="str">
        <f t="shared" si="94"/>
        <v>M</v>
      </c>
      <c r="J503" s="24">
        <f t="shared" si="95"/>
        <v>0.92159999999999997</v>
      </c>
      <c r="K503" s="51">
        <f t="shared" si="96"/>
        <v>0.7702</v>
      </c>
      <c r="L503" s="156">
        <f t="shared" si="97"/>
        <v>-0.15139999999999998</v>
      </c>
      <c r="M503" s="100">
        <f t="shared" si="98"/>
        <v>-0.16427951388888887</v>
      </c>
    </row>
    <row r="504" spans="1:13" x14ac:dyDescent="0.25">
      <c r="A504" s="177" t="s">
        <v>334</v>
      </c>
      <c r="B504" s="8" t="str">
        <f t="shared" si="88"/>
        <v>OTHER MALE REPRODUCTIVE SYSTEM O.R. PROC FOR MALIGNANCY W/O CC/MCC</v>
      </c>
      <c r="C504" s="22">
        <f t="shared" si="89"/>
        <v>1</v>
      </c>
      <c r="D504" s="22">
        <f t="shared" si="90"/>
        <v>29264.86</v>
      </c>
      <c r="E504" s="22">
        <f t="shared" si="91"/>
        <v>0</v>
      </c>
      <c r="F504" s="23">
        <f t="shared" si="92"/>
        <v>1.8</v>
      </c>
      <c r="G504" s="160" t="str">
        <f t="shared" si="93"/>
        <v>M</v>
      </c>
      <c r="H504" s="134"/>
      <c r="I504" s="184" t="str">
        <f t="shared" si="94"/>
        <v>M</v>
      </c>
      <c r="J504" s="24">
        <f t="shared" si="95"/>
        <v>2.2473000000000001</v>
      </c>
      <c r="K504" s="51">
        <f t="shared" si="96"/>
        <v>2.0958000000000001</v>
      </c>
      <c r="L504" s="156">
        <f t="shared" si="97"/>
        <v>-0.15149999999999997</v>
      </c>
      <c r="M504" s="100">
        <f t="shared" si="98"/>
        <v>-6.741423040982511E-2</v>
      </c>
    </row>
    <row r="505" spans="1:13" x14ac:dyDescent="0.25">
      <c r="A505" s="177" t="s">
        <v>428</v>
      </c>
      <c r="B505" s="8" t="str">
        <f t="shared" si="88"/>
        <v>RESPIRATORY INFECTIONS &amp; INFLAMMATIONS W CC</v>
      </c>
      <c r="C505" s="22">
        <f t="shared" si="89"/>
        <v>140</v>
      </c>
      <c r="D505" s="22">
        <f t="shared" si="90"/>
        <v>24486.33</v>
      </c>
      <c r="E505" s="22">
        <f t="shared" si="91"/>
        <v>16515.96</v>
      </c>
      <c r="F505" s="23">
        <f t="shared" si="92"/>
        <v>5.19</v>
      </c>
      <c r="G505" s="160" t="str">
        <f t="shared" si="93"/>
        <v>A</v>
      </c>
      <c r="H505" s="134"/>
      <c r="I505" s="184" t="str">
        <f t="shared" si="94"/>
        <v>A</v>
      </c>
      <c r="J505" s="24">
        <f t="shared" si="95"/>
        <v>1.595</v>
      </c>
      <c r="K505" s="51">
        <f t="shared" si="96"/>
        <v>1.4421999999999999</v>
      </c>
      <c r="L505" s="156">
        <f t="shared" si="97"/>
        <v>-0.15280000000000005</v>
      </c>
      <c r="M505" s="100">
        <f t="shared" si="98"/>
        <v>-9.5799373040752381E-2</v>
      </c>
    </row>
    <row r="506" spans="1:13" x14ac:dyDescent="0.25">
      <c r="A506" s="177" t="s">
        <v>288</v>
      </c>
      <c r="B506" s="8" t="str">
        <f t="shared" si="88"/>
        <v>INBORN AND OTHER DISORDERS OF METABOLISM</v>
      </c>
      <c r="C506" s="22">
        <f t="shared" si="89"/>
        <v>22</v>
      </c>
      <c r="D506" s="22">
        <f t="shared" si="90"/>
        <v>16452.990000000002</v>
      </c>
      <c r="E506" s="22">
        <f t="shared" si="91"/>
        <v>7614.62</v>
      </c>
      <c r="F506" s="23">
        <f t="shared" si="92"/>
        <v>2.95</v>
      </c>
      <c r="G506" s="160" t="str">
        <f t="shared" si="93"/>
        <v>A</v>
      </c>
      <c r="H506" s="134"/>
      <c r="I506" s="184" t="str">
        <f t="shared" si="94"/>
        <v>A</v>
      </c>
      <c r="J506" s="24">
        <f t="shared" si="95"/>
        <v>0.4451</v>
      </c>
      <c r="K506" s="51">
        <f t="shared" si="96"/>
        <v>0.29220000000000002</v>
      </c>
      <c r="L506" s="156">
        <f t="shared" si="97"/>
        <v>-0.15289999999999998</v>
      </c>
      <c r="M506" s="100">
        <f t="shared" si="98"/>
        <v>-0.34351831049202425</v>
      </c>
    </row>
    <row r="507" spans="1:13" x14ac:dyDescent="0.25">
      <c r="A507" s="178" t="s">
        <v>656</v>
      </c>
      <c r="B507" s="80" t="str">
        <f t="shared" si="88"/>
        <v>RETICULOENDOTHELIAL &amp; IMMUNITY DISORDERS W CC</v>
      </c>
      <c r="C507" s="77">
        <f t="shared" si="89"/>
        <v>30</v>
      </c>
      <c r="D507" s="77">
        <f t="shared" si="90"/>
        <v>17375.32</v>
      </c>
      <c r="E507" s="77">
        <f t="shared" si="91"/>
        <v>9029.36</v>
      </c>
      <c r="F507" s="78">
        <f t="shared" si="92"/>
        <v>3.43</v>
      </c>
      <c r="G507" s="161" t="str">
        <f t="shared" si="93"/>
        <v>A</v>
      </c>
      <c r="H507" s="134"/>
      <c r="I507" s="185" t="str">
        <f t="shared" si="94"/>
        <v>A</v>
      </c>
      <c r="J507" s="70">
        <f t="shared" si="95"/>
        <v>1.177</v>
      </c>
      <c r="K507" s="72">
        <f t="shared" si="96"/>
        <v>1.0234000000000001</v>
      </c>
      <c r="L507" s="157">
        <f t="shared" si="97"/>
        <v>-0.15359999999999996</v>
      </c>
      <c r="M507" s="101">
        <f t="shared" si="98"/>
        <v>-0.13050127442650802</v>
      </c>
    </row>
    <row r="508" spans="1:13" x14ac:dyDescent="0.25">
      <c r="A508" s="177" t="s">
        <v>424</v>
      </c>
      <c r="B508" s="8" t="str">
        <f t="shared" si="88"/>
        <v>OTHER RESP SYSTEM O.R. PROCEDURES W/O CC/MCC</v>
      </c>
      <c r="C508" s="22">
        <f t="shared" si="89"/>
        <v>36</v>
      </c>
      <c r="D508" s="22">
        <f t="shared" si="90"/>
        <v>27767.75</v>
      </c>
      <c r="E508" s="22">
        <f t="shared" si="91"/>
        <v>11989.91</v>
      </c>
      <c r="F508" s="23">
        <f t="shared" si="92"/>
        <v>3.47</v>
      </c>
      <c r="G508" s="160" t="str">
        <f t="shared" si="93"/>
        <v>A</v>
      </c>
      <c r="H508" s="134"/>
      <c r="I508" s="184" t="str">
        <f t="shared" si="94"/>
        <v>A</v>
      </c>
      <c r="J508" s="24">
        <f t="shared" si="95"/>
        <v>1.7904</v>
      </c>
      <c r="K508" s="51">
        <f t="shared" si="96"/>
        <v>1.6355</v>
      </c>
      <c r="L508" s="156">
        <f t="shared" si="97"/>
        <v>-0.15490000000000004</v>
      </c>
      <c r="M508" s="100">
        <f t="shared" si="98"/>
        <v>-8.6516979445933895E-2</v>
      </c>
    </row>
    <row r="509" spans="1:13" x14ac:dyDescent="0.25">
      <c r="A509" s="177" t="s">
        <v>761</v>
      </c>
      <c r="B509" s="8" t="str">
        <f t="shared" si="88"/>
        <v>OTHER MULTIPLE SIGNIFICANT TRAUMA W CC</v>
      </c>
      <c r="C509" s="22">
        <f t="shared" si="89"/>
        <v>43</v>
      </c>
      <c r="D509" s="22">
        <f t="shared" si="90"/>
        <v>28430.81</v>
      </c>
      <c r="E509" s="22">
        <f t="shared" si="91"/>
        <v>12615.72</v>
      </c>
      <c r="F509" s="23">
        <f t="shared" si="92"/>
        <v>4.37</v>
      </c>
      <c r="G509" s="160" t="str">
        <f t="shared" si="93"/>
        <v>A</v>
      </c>
      <c r="H509" s="134"/>
      <c r="I509" s="184" t="str">
        <f t="shared" si="94"/>
        <v>A</v>
      </c>
      <c r="J509" s="24">
        <f t="shared" si="95"/>
        <v>1.833</v>
      </c>
      <c r="K509" s="51">
        <f t="shared" si="96"/>
        <v>1.6746000000000001</v>
      </c>
      <c r="L509" s="156">
        <f t="shared" si="97"/>
        <v>-0.15839999999999987</v>
      </c>
      <c r="M509" s="100">
        <f t="shared" si="98"/>
        <v>-8.6415711947626775E-2</v>
      </c>
    </row>
    <row r="510" spans="1:13" x14ac:dyDescent="0.25">
      <c r="A510" s="177" t="s">
        <v>278</v>
      </c>
      <c r="B510" s="8" t="str">
        <f t="shared" si="88"/>
        <v>THYROID, PARATHYROID &amp; THYROGLOSSAL PROCEDURES W CC</v>
      </c>
      <c r="C510" s="22">
        <f t="shared" si="89"/>
        <v>29</v>
      </c>
      <c r="D510" s="22">
        <f t="shared" si="90"/>
        <v>25199.040000000001</v>
      </c>
      <c r="E510" s="22">
        <f t="shared" si="91"/>
        <v>8199.2800000000007</v>
      </c>
      <c r="F510" s="23">
        <f t="shared" si="92"/>
        <v>1.93</v>
      </c>
      <c r="G510" s="160" t="str">
        <f t="shared" si="93"/>
        <v>A</v>
      </c>
      <c r="H510" s="134"/>
      <c r="I510" s="184" t="str">
        <f t="shared" si="94"/>
        <v>A</v>
      </c>
      <c r="J510" s="24">
        <f t="shared" si="95"/>
        <v>1.643</v>
      </c>
      <c r="K510" s="51">
        <f t="shared" si="96"/>
        <v>1.4843</v>
      </c>
      <c r="L510" s="156">
        <f t="shared" si="97"/>
        <v>-0.15870000000000006</v>
      </c>
      <c r="M510" s="100">
        <f t="shared" si="98"/>
        <v>-9.6591600730371305E-2</v>
      </c>
    </row>
    <row r="511" spans="1:13" x14ac:dyDescent="0.25">
      <c r="A511" s="177" t="s">
        <v>217</v>
      </c>
      <c r="B511" s="8" t="str">
        <f t="shared" si="88"/>
        <v>DEGENERATIVE NERVOUS SYSTEM DISORDERS W/O MCC</v>
      </c>
      <c r="C511" s="22">
        <f t="shared" si="89"/>
        <v>63</v>
      </c>
      <c r="D511" s="22">
        <f t="shared" si="90"/>
        <v>26373.43</v>
      </c>
      <c r="E511" s="22">
        <f t="shared" si="91"/>
        <v>19696.740000000002</v>
      </c>
      <c r="F511" s="23">
        <f t="shared" si="92"/>
        <v>6.4</v>
      </c>
      <c r="G511" s="160" t="str">
        <f t="shared" si="93"/>
        <v>AP</v>
      </c>
      <c r="H511" s="134"/>
      <c r="I511" s="184" t="str">
        <f t="shared" si="94"/>
        <v>A</v>
      </c>
      <c r="J511" s="24">
        <f t="shared" si="95"/>
        <v>1.4525999999999999</v>
      </c>
      <c r="K511" s="51">
        <f t="shared" si="96"/>
        <v>1.2936000000000001</v>
      </c>
      <c r="L511" s="156">
        <f t="shared" si="97"/>
        <v>-0.15899999999999981</v>
      </c>
      <c r="M511" s="100">
        <f t="shared" si="98"/>
        <v>-0.1094589012804625</v>
      </c>
    </row>
    <row r="512" spans="1:13" x14ac:dyDescent="0.25">
      <c r="A512" s="178" t="s">
        <v>170</v>
      </c>
      <c r="B512" s="80" t="str">
        <f t="shared" si="88"/>
        <v>REVISION OF HIP OR KNEE REPLACEMENT W CC</v>
      </c>
      <c r="C512" s="77">
        <f t="shared" si="89"/>
        <v>69</v>
      </c>
      <c r="D512" s="77">
        <f t="shared" si="90"/>
        <v>65491.08</v>
      </c>
      <c r="E512" s="77">
        <f t="shared" si="91"/>
        <v>26103.14</v>
      </c>
      <c r="F512" s="78">
        <f t="shared" si="92"/>
        <v>4.0599999999999996</v>
      </c>
      <c r="G512" s="161" t="str">
        <f t="shared" si="93"/>
        <v>A</v>
      </c>
      <c r="H512" s="134"/>
      <c r="I512" s="185" t="str">
        <f t="shared" si="94"/>
        <v>A</v>
      </c>
      <c r="J512" s="70">
        <f t="shared" si="95"/>
        <v>4.0167000000000002</v>
      </c>
      <c r="K512" s="72">
        <f t="shared" si="96"/>
        <v>3.8576000000000001</v>
      </c>
      <c r="L512" s="157">
        <f t="shared" si="97"/>
        <v>-0.15910000000000002</v>
      </c>
      <c r="M512" s="101">
        <f t="shared" si="98"/>
        <v>-3.9609629795603361E-2</v>
      </c>
    </row>
    <row r="513" spans="1:13" x14ac:dyDescent="0.25">
      <c r="A513" s="177" t="s">
        <v>213</v>
      </c>
      <c r="B513" s="8" t="str">
        <f t="shared" si="88"/>
        <v>SPINAL DISORDERS &amp; INJURIES W/O CC/MCC</v>
      </c>
      <c r="C513" s="22">
        <f t="shared" si="89"/>
        <v>1</v>
      </c>
      <c r="D513" s="22">
        <f t="shared" si="90"/>
        <v>8339.42</v>
      </c>
      <c r="E513" s="22">
        <f t="shared" si="91"/>
        <v>0</v>
      </c>
      <c r="F513" s="23">
        <f t="shared" si="92"/>
        <v>3.3</v>
      </c>
      <c r="G513" s="160" t="str">
        <f t="shared" si="93"/>
        <v>M</v>
      </c>
      <c r="H513" s="134"/>
      <c r="I513" s="184" t="str">
        <f t="shared" si="94"/>
        <v>M</v>
      </c>
      <c r="J513" s="24">
        <f t="shared" si="95"/>
        <v>1.4695</v>
      </c>
      <c r="K513" s="51">
        <f t="shared" si="96"/>
        <v>1.3096000000000001</v>
      </c>
      <c r="L513" s="156">
        <f t="shared" si="97"/>
        <v>-0.15989999999999993</v>
      </c>
      <c r="M513" s="100">
        <f t="shared" si="98"/>
        <v>-0.10881252126573659</v>
      </c>
    </row>
    <row r="514" spans="1:13" x14ac:dyDescent="0.25">
      <c r="A514" s="177" t="s">
        <v>237</v>
      </c>
      <c r="B514" s="8" t="str">
        <f t="shared" si="88"/>
        <v>VIRAL MENINGITIS W/O CC/MCC</v>
      </c>
      <c r="C514" s="22">
        <f t="shared" si="89"/>
        <v>33</v>
      </c>
      <c r="D514" s="22">
        <f t="shared" si="90"/>
        <v>11863.04</v>
      </c>
      <c r="E514" s="22">
        <f t="shared" si="91"/>
        <v>4887.1000000000004</v>
      </c>
      <c r="F514" s="23">
        <f t="shared" si="92"/>
        <v>2.76</v>
      </c>
      <c r="G514" s="160" t="str">
        <f t="shared" si="93"/>
        <v>A</v>
      </c>
      <c r="H514" s="134"/>
      <c r="I514" s="184" t="str">
        <f t="shared" si="94"/>
        <v>A</v>
      </c>
      <c r="J514" s="24">
        <f t="shared" si="95"/>
        <v>0.8599</v>
      </c>
      <c r="K514" s="51">
        <f t="shared" si="96"/>
        <v>0.69879999999999998</v>
      </c>
      <c r="L514" s="156">
        <f t="shared" si="97"/>
        <v>-0.16110000000000002</v>
      </c>
      <c r="M514" s="100">
        <f t="shared" si="98"/>
        <v>-0.18734736597278756</v>
      </c>
    </row>
    <row r="515" spans="1:13" x14ac:dyDescent="0.25">
      <c r="A515" s="177" t="s">
        <v>438</v>
      </c>
      <c r="B515" s="8" t="str">
        <f t="shared" si="88"/>
        <v>PLEURAL EFFUSION W/O CC/MCC</v>
      </c>
      <c r="C515" s="22">
        <f t="shared" si="89"/>
        <v>11</v>
      </c>
      <c r="D515" s="22">
        <f t="shared" si="90"/>
        <v>10888.37</v>
      </c>
      <c r="E515" s="22">
        <f t="shared" si="91"/>
        <v>3445.14</v>
      </c>
      <c r="F515" s="23">
        <f t="shared" si="92"/>
        <v>2.09</v>
      </c>
      <c r="G515" s="160" t="str">
        <f t="shared" si="93"/>
        <v>A</v>
      </c>
      <c r="H515" s="134"/>
      <c r="I515" s="184" t="str">
        <f t="shared" si="94"/>
        <v>A</v>
      </c>
      <c r="J515" s="24">
        <f t="shared" si="95"/>
        <v>0.80630000000000002</v>
      </c>
      <c r="K515" s="51">
        <f t="shared" si="96"/>
        <v>0.64139999999999997</v>
      </c>
      <c r="L515" s="156">
        <f t="shared" si="97"/>
        <v>-0.16490000000000005</v>
      </c>
      <c r="M515" s="100">
        <f t="shared" si="98"/>
        <v>-0.20451444871635874</v>
      </c>
    </row>
    <row r="516" spans="1:13" x14ac:dyDescent="0.25">
      <c r="A516" s="177" t="s">
        <v>512</v>
      </c>
      <c r="B516" s="8" t="str">
        <f t="shared" si="88"/>
        <v>HEART FAILURE &amp; SHOCK W MCC OR PERIPHERAL EXTRACORPOREAL MEMBRANE OXYGENATION (ECMO)</v>
      </c>
      <c r="C516" s="22">
        <f t="shared" si="89"/>
        <v>549</v>
      </c>
      <c r="D516" s="22">
        <f t="shared" si="90"/>
        <v>27581.01</v>
      </c>
      <c r="E516" s="22">
        <f t="shared" si="91"/>
        <v>17845.490000000002</v>
      </c>
      <c r="F516" s="23">
        <f t="shared" si="92"/>
        <v>5.5</v>
      </c>
      <c r="G516" s="160" t="str">
        <f t="shared" si="93"/>
        <v>A</v>
      </c>
      <c r="H516" s="134"/>
      <c r="I516" s="184" t="str">
        <f t="shared" si="94"/>
        <v>A</v>
      </c>
      <c r="J516" s="24">
        <f t="shared" si="95"/>
        <v>1.7862</v>
      </c>
      <c r="K516" s="51">
        <f t="shared" si="96"/>
        <v>1.6194</v>
      </c>
      <c r="L516" s="156">
        <f t="shared" si="97"/>
        <v>-0.16680000000000006</v>
      </c>
      <c r="M516" s="100">
        <f t="shared" si="98"/>
        <v>-9.3382599932818305E-2</v>
      </c>
    </row>
    <row r="517" spans="1:13" x14ac:dyDescent="0.25">
      <c r="A517" s="178" t="s">
        <v>711</v>
      </c>
      <c r="B517" s="80" t="str">
        <f t="shared" si="88"/>
        <v>OTHER MENTAL DISORDER DIAGNOSES</v>
      </c>
      <c r="C517" s="77">
        <f t="shared" si="89"/>
        <v>4</v>
      </c>
      <c r="D517" s="77">
        <f t="shared" si="90"/>
        <v>4795.12</v>
      </c>
      <c r="E517" s="77">
        <f t="shared" si="91"/>
        <v>2598.36</v>
      </c>
      <c r="F517" s="78">
        <f t="shared" si="92"/>
        <v>4.7</v>
      </c>
      <c r="G517" s="161" t="str">
        <f t="shared" si="93"/>
        <v>M</v>
      </c>
      <c r="H517" s="134"/>
      <c r="I517" s="185" t="str">
        <f t="shared" si="94"/>
        <v>M</v>
      </c>
      <c r="J517" s="70">
        <f t="shared" si="95"/>
        <v>1.6919999999999999</v>
      </c>
      <c r="K517" s="72">
        <f t="shared" si="96"/>
        <v>1.5249999999999999</v>
      </c>
      <c r="L517" s="157">
        <f t="shared" si="97"/>
        <v>-0.16700000000000004</v>
      </c>
      <c r="M517" s="101">
        <f t="shared" si="98"/>
        <v>-9.8699763593380646E-2</v>
      </c>
    </row>
    <row r="518" spans="1:13" x14ac:dyDescent="0.25">
      <c r="A518" s="177" t="s">
        <v>192</v>
      </c>
      <c r="B518" s="8" t="str">
        <f t="shared" si="88"/>
        <v>KNEE PROCEDURES W/O PDX OF INFECTION W/O CC/MCC</v>
      </c>
      <c r="C518" s="22">
        <f t="shared" si="89"/>
        <v>19</v>
      </c>
      <c r="D518" s="22">
        <f t="shared" si="90"/>
        <v>22807.97</v>
      </c>
      <c r="E518" s="22">
        <f t="shared" si="91"/>
        <v>8796.81</v>
      </c>
      <c r="F518" s="23">
        <f t="shared" si="92"/>
        <v>2.2599999999999998</v>
      </c>
      <c r="G518" s="160" t="str">
        <f t="shared" si="93"/>
        <v>A</v>
      </c>
      <c r="H518" s="134"/>
      <c r="I518" s="184" t="str">
        <f t="shared" si="94"/>
        <v>A</v>
      </c>
      <c r="J518" s="24">
        <f t="shared" si="95"/>
        <v>1.512</v>
      </c>
      <c r="K518" s="51">
        <f t="shared" si="96"/>
        <v>1.3433999999999999</v>
      </c>
      <c r="L518" s="156">
        <f t="shared" si="97"/>
        <v>-0.16860000000000008</v>
      </c>
      <c r="M518" s="100">
        <f t="shared" si="98"/>
        <v>-0.11150793650793656</v>
      </c>
    </row>
    <row r="519" spans="1:13" x14ac:dyDescent="0.25">
      <c r="A519" s="177" t="s">
        <v>600</v>
      </c>
      <c r="B519" s="8" t="str">
        <f t="shared" si="88"/>
        <v>DIGESTIVE MALIGNANCY W/O CC/MCC</v>
      </c>
      <c r="C519" s="22">
        <f t="shared" si="89"/>
        <v>6</v>
      </c>
      <c r="D519" s="22">
        <f t="shared" si="90"/>
        <v>24540.880000000001</v>
      </c>
      <c r="E519" s="22">
        <f t="shared" si="91"/>
        <v>12597.9</v>
      </c>
      <c r="F519" s="23">
        <f t="shared" si="92"/>
        <v>3.1</v>
      </c>
      <c r="G519" s="160" t="str">
        <f t="shared" si="93"/>
        <v>M</v>
      </c>
      <c r="H519" s="134"/>
      <c r="I519" s="184" t="str">
        <f t="shared" si="94"/>
        <v>M</v>
      </c>
      <c r="J519" s="24">
        <f t="shared" si="95"/>
        <v>1.4811000000000001</v>
      </c>
      <c r="K519" s="51">
        <f t="shared" si="96"/>
        <v>1.3117000000000001</v>
      </c>
      <c r="L519" s="156">
        <f t="shared" si="97"/>
        <v>-0.1694</v>
      </c>
      <c r="M519" s="100">
        <f t="shared" si="98"/>
        <v>-0.11437445142124096</v>
      </c>
    </row>
    <row r="520" spans="1:13" x14ac:dyDescent="0.25">
      <c r="A520" s="177" t="s">
        <v>219</v>
      </c>
      <c r="B520" s="8" t="str">
        <f t="shared" si="88"/>
        <v>MULTIPLE SCLEROSIS &amp; CEREBELLAR ATAXIA W CC</v>
      </c>
      <c r="C520" s="22">
        <f t="shared" si="89"/>
        <v>33</v>
      </c>
      <c r="D520" s="22">
        <f t="shared" si="90"/>
        <v>15214.83</v>
      </c>
      <c r="E520" s="22">
        <f t="shared" si="91"/>
        <v>6739.55</v>
      </c>
      <c r="F520" s="23">
        <f t="shared" si="92"/>
        <v>3.82</v>
      </c>
      <c r="G520" s="160" t="str">
        <f t="shared" si="93"/>
        <v>A</v>
      </c>
      <c r="H520" s="134"/>
      <c r="I520" s="184" t="str">
        <f t="shared" si="94"/>
        <v>A</v>
      </c>
      <c r="J520" s="24">
        <f t="shared" si="95"/>
        <v>1.0667</v>
      </c>
      <c r="K520" s="51">
        <f t="shared" si="96"/>
        <v>0.89629999999999999</v>
      </c>
      <c r="L520" s="156">
        <f t="shared" si="97"/>
        <v>-0.1704</v>
      </c>
      <c r="M520" s="100">
        <f t="shared" si="98"/>
        <v>-0.159745007968501</v>
      </c>
    </row>
    <row r="521" spans="1:13" x14ac:dyDescent="0.25">
      <c r="A521" s="177" t="s">
        <v>201</v>
      </c>
      <c r="B521" s="8" t="str">
        <f t="shared" si="88"/>
        <v>LIVER TRANSPLANT W MCC OR INTESTINAL TRANSPLANT</v>
      </c>
      <c r="C521" s="22">
        <f t="shared" si="89"/>
        <v>0</v>
      </c>
      <c r="D521" s="22">
        <f t="shared" si="90"/>
        <v>0</v>
      </c>
      <c r="E521" s="22">
        <f t="shared" si="91"/>
        <v>0</v>
      </c>
      <c r="F521" s="23">
        <f t="shared" si="92"/>
        <v>20</v>
      </c>
      <c r="G521" s="160" t="str">
        <f t="shared" si="93"/>
        <v>Z</v>
      </c>
      <c r="H521" s="134"/>
      <c r="I521" s="184" t="str">
        <f t="shared" si="94"/>
        <v>Z</v>
      </c>
      <c r="J521" s="24">
        <f t="shared" si="95"/>
        <v>10.426500000000001</v>
      </c>
      <c r="K521" s="51">
        <f t="shared" si="96"/>
        <v>10.2545</v>
      </c>
      <c r="L521" s="156">
        <f t="shared" si="97"/>
        <v>-0.1720000000000006</v>
      </c>
      <c r="M521" s="100">
        <f t="shared" si="98"/>
        <v>-1.6496427372560359E-2</v>
      </c>
    </row>
    <row r="522" spans="1:13" x14ac:dyDescent="0.25">
      <c r="A522" s="178" t="s">
        <v>1</v>
      </c>
      <c r="B522" s="80" t="str">
        <f t="shared" si="88"/>
        <v>MAJOR SHOULDER OR ELBOW JOINT PROCEDURES W CC/MCC</v>
      </c>
      <c r="C522" s="77">
        <f t="shared" si="89"/>
        <v>8</v>
      </c>
      <c r="D522" s="77">
        <f t="shared" si="90"/>
        <v>34005.919999999998</v>
      </c>
      <c r="E522" s="77">
        <f t="shared" si="91"/>
        <v>13025.55</v>
      </c>
      <c r="F522" s="78">
        <f t="shared" si="92"/>
        <v>5.9</v>
      </c>
      <c r="G522" s="161" t="str">
        <f t="shared" si="93"/>
        <v>M</v>
      </c>
      <c r="H522" s="134"/>
      <c r="I522" s="185" t="str">
        <f t="shared" si="94"/>
        <v>M</v>
      </c>
      <c r="J522" s="70">
        <f t="shared" si="95"/>
        <v>2.9557000000000002</v>
      </c>
      <c r="K522" s="72">
        <f t="shared" si="96"/>
        <v>2.7827999999999999</v>
      </c>
      <c r="L522" s="157">
        <f t="shared" si="97"/>
        <v>-0.17290000000000028</v>
      </c>
      <c r="M522" s="101">
        <f t="shared" si="98"/>
        <v>-5.8497141117163538E-2</v>
      </c>
    </row>
    <row r="523" spans="1:13" x14ac:dyDescent="0.25">
      <c r="A523" s="177" t="s">
        <v>239</v>
      </c>
      <c r="B523" s="8" t="str">
        <f t="shared" si="88"/>
        <v>HYPERTENSIVE ENCEPHALOPATHY W CC</v>
      </c>
      <c r="C523" s="22">
        <f t="shared" si="89"/>
        <v>8</v>
      </c>
      <c r="D523" s="22">
        <f t="shared" si="90"/>
        <v>14702.53</v>
      </c>
      <c r="E523" s="22">
        <f t="shared" si="91"/>
        <v>4263.95</v>
      </c>
      <c r="F523" s="23">
        <f t="shared" si="92"/>
        <v>3.8</v>
      </c>
      <c r="G523" s="160" t="str">
        <f t="shared" si="93"/>
        <v>M</v>
      </c>
      <c r="H523" s="134"/>
      <c r="I523" s="184" t="str">
        <f t="shared" si="94"/>
        <v>M</v>
      </c>
      <c r="J523" s="24">
        <f t="shared" si="95"/>
        <v>1.5646</v>
      </c>
      <c r="K523" s="51">
        <f t="shared" si="96"/>
        <v>1.3896999999999999</v>
      </c>
      <c r="L523" s="156">
        <f t="shared" si="97"/>
        <v>-0.17490000000000006</v>
      </c>
      <c r="M523" s="100">
        <f t="shared" si="98"/>
        <v>-0.1117857599386425</v>
      </c>
    </row>
    <row r="524" spans="1:13" x14ac:dyDescent="0.25">
      <c r="A524" s="177" t="s">
        <v>406</v>
      </c>
      <c r="B524" s="8" t="str">
        <f t="shared" si="88"/>
        <v>EAR, NOSE, MOUTH &amp; THROAT MALIGNANCY W CC</v>
      </c>
      <c r="C524" s="22">
        <f t="shared" si="89"/>
        <v>8</v>
      </c>
      <c r="D524" s="22">
        <f t="shared" si="90"/>
        <v>19059.490000000002</v>
      </c>
      <c r="E524" s="22">
        <f t="shared" si="91"/>
        <v>12147.17</v>
      </c>
      <c r="F524" s="23">
        <f t="shared" si="92"/>
        <v>5.2</v>
      </c>
      <c r="G524" s="160" t="str">
        <f t="shared" si="93"/>
        <v>M</v>
      </c>
      <c r="H524" s="134"/>
      <c r="I524" s="184" t="str">
        <f t="shared" si="94"/>
        <v>M</v>
      </c>
      <c r="J524" s="24">
        <f t="shared" si="95"/>
        <v>1.9698</v>
      </c>
      <c r="K524" s="51">
        <f t="shared" si="96"/>
        <v>1.7914000000000001</v>
      </c>
      <c r="L524" s="156">
        <f t="shared" si="97"/>
        <v>-0.17839999999999989</v>
      </c>
      <c r="M524" s="100">
        <f t="shared" si="98"/>
        <v>-9.0567570311706716E-2</v>
      </c>
    </row>
    <row r="525" spans="1:13" x14ac:dyDescent="0.25">
      <c r="A525" s="177" t="s">
        <v>492</v>
      </c>
      <c r="B525" s="8" t="str">
        <f t="shared" si="88"/>
        <v>OTHER SKIN, SUBCUT TISS &amp; BREAST PROC W CC</v>
      </c>
      <c r="C525" s="22">
        <f t="shared" si="89"/>
        <v>221</v>
      </c>
      <c r="D525" s="22">
        <f t="shared" si="90"/>
        <v>27034.44</v>
      </c>
      <c r="E525" s="22">
        <f t="shared" si="91"/>
        <v>16127.6</v>
      </c>
      <c r="F525" s="23">
        <f t="shared" si="92"/>
        <v>4.71</v>
      </c>
      <c r="G525" s="160" t="str">
        <f t="shared" si="93"/>
        <v>A</v>
      </c>
      <c r="H525" s="134"/>
      <c r="I525" s="184" t="str">
        <f t="shared" si="94"/>
        <v>A</v>
      </c>
      <c r="J525" s="24">
        <f t="shared" si="95"/>
        <v>1.7719</v>
      </c>
      <c r="K525" s="51">
        <f t="shared" si="96"/>
        <v>1.5924</v>
      </c>
      <c r="L525" s="156">
        <f t="shared" si="97"/>
        <v>-0.17949999999999999</v>
      </c>
      <c r="M525" s="100">
        <f t="shared" si="98"/>
        <v>-0.10130368530955471</v>
      </c>
    </row>
    <row r="526" spans="1:13" x14ac:dyDescent="0.25">
      <c r="A526" s="177" t="s">
        <v>223</v>
      </c>
      <c r="B526" s="8" t="str">
        <f t="shared" si="88"/>
        <v>ISCHEMIC STROKE, PRECEREBRAL OCCLUSION OR TRANSIENT ISCHEMIA W THROMBOLYTIC AGENT W/O CC/MCC</v>
      </c>
      <c r="C526" s="22">
        <f t="shared" si="89"/>
        <v>12</v>
      </c>
      <c r="D526" s="22">
        <f t="shared" si="90"/>
        <v>33812.65</v>
      </c>
      <c r="E526" s="22">
        <f t="shared" si="91"/>
        <v>6477.04</v>
      </c>
      <c r="F526" s="23">
        <f t="shared" si="92"/>
        <v>2.5</v>
      </c>
      <c r="G526" s="160" t="str">
        <f t="shared" si="93"/>
        <v>AT</v>
      </c>
      <c r="H526" s="134"/>
      <c r="I526" s="184" t="str">
        <f t="shared" si="94"/>
        <v>M</v>
      </c>
      <c r="J526" s="24">
        <f t="shared" si="95"/>
        <v>1.6673</v>
      </c>
      <c r="K526" s="51">
        <f t="shared" si="96"/>
        <v>1.4861</v>
      </c>
      <c r="L526" s="156">
        <f t="shared" si="97"/>
        <v>-0.18120000000000003</v>
      </c>
      <c r="M526" s="100">
        <f t="shared" si="98"/>
        <v>-0.1086787020932046</v>
      </c>
    </row>
    <row r="527" spans="1:13" x14ac:dyDescent="0.25">
      <c r="A527" s="178" t="s">
        <v>735</v>
      </c>
      <c r="B527" s="80" t="str">
        <f t="shared" si="88"/>
        <v>OTHER INJURY, POISONING &amp; TOXIC EFFECT DIAG W/O MCC</v>
      </c>
      <c r="C527" s="77">
        <f t="shared" si="89"/>
        <v>31</v>
      </c>
      <c r="D527" s="77">
        <f t="shared" si="90"/>
        <v>8435.18</v>
      </c>
      <c r="E527" s="77">
        <f t="shared" si="91"/>
        <v>7887.96</v>
      </c>
      <c r="F527" s="78">
        <f t="shared" si="92"/>
        <v>1.32</v>
      </c>
      <c r="G527" s="161" t="str">
        <f t="shared" si="93"/>
        <v>A</v>
      </c>
      <c r="H527" s="134"/>
      <c r="I527" s="185" t="str">
        <f t="shared" si="94"/>
        <v>A</v>
      </c>
      <c r="J527" s="70">
        <f t="shared" si="95"/>
        <v>0.67679999999999996</v>
      </c>
      <c r="K527" s="72">
        <f t="shared" si="96"/>
        <v>0.49490000000000001</v>
      </c>
      <c r="L527" s="157">
        <f t="shared" si="97"/>
        <v>-0.18189999999999995</v>
      </c>
      <c r="M527" s="101">
        <f t="shared" si="98"/>
        <v>-0.26876477541371152</v>
      </c>
    </row>
    <row r="528" spans="1:13" x14ac:dyDescent="0.25">
      <c r="A528" s="177" t="s">
        <v>746</v>
      </c>
      <c r="B528" s="8" t="str">
        <f t="shared" si="88"/>
        <v>O.R. PROC W DIAGNOSES OF OTHER CONTACT W HEALTH SERVICES W CC</v>
      </c>
      <c r="C528" s="22">
        <f t="shared" si="89"/>
        <v>30</v>
      </c>
      <c r="D528" s="22">
        <f t="shared" si="90"/>
        <v>40160.47</v>
      </c>
      <c r="E528" s="22">
        <f t="shared" si="91"/>
        <v>32154.42</v>
      </c>
      <c r="F528" s="23">
        <f t="shared" si="92"/>
        <v>6.2</v>
      </c>
      <c r="G528" s="160" t="str">
        <f t="shared" si="93"/>
        <v>AP</v>
      </c>
      <c r="H528" s="134"/>
      <c r="I528" s="184" t="str">
        <f t="shared" si="94"/>
        <v>A</v>
      </c>
      <c r="J528" s="24">
        <f t="shared" si="95"/>
        <v>2.7606000000000002</v>
      </c>
      <c r="K528" s="51">
        <f t="shared" si="96"/>
        <v>2.5781999999999998</v>
      </c>
      <c r="L528" s="156">
        <f t="shared" si="97"/>
        <v>-0.18240000000000034</v>
      </c>
      <c r="M528" s="100">
        <f t="shared" si="98"/>
        <v>-6.6072592914583908E-2</v>
      </c>
    </row>
    <row r="529" spans="1:13" x14ac:dyDescent="0.25">
      <c r="A529" s="177" t="s">
        <v>409</v>
      </c>
      <c r="B529" s="8" t="str">
        <f t="shared" si="88"/>
        <v>EPISTAXIS W MCC</v>
      </c>
      <c r="C529" s="22">
        <f t="shared" si="89"/>
        <v>1</v>
      </c>
      <c r="D529" s="22">
        <f t="shared" si="90"/>
        <v>81315</v>
      </c>
      <c r="E529" s="22">
        <f t="shared" si="91"/>
        <v>0</v>
      </c>
      <c r="F529" s="23">
        <f t="shared" si="92"/>
        <v>4.8</v>
      </c>
      <c r="G529" s="160" t="str">
        <f t="shared" si="93"/>
        <v>M</v>
      </c>
      <c r="H529" s="134"/>
      <c r="I529" s="184" t="str">
        <f t="shared" si="94"/>
        <v>M</v>
      </c>
      <c r="J529" s="24">
        <f t="shared" si="95"/>
        <v>2.0838000000000001</v>
      </c>
      <c r="K529" s="51">
        <f t="shared" si="96"/>
        <v>1.9017999999999999</v>
      </c>
      <c r="L529" s="156">
        <f t="shared" si="97"/>
        <v>-0.18200000000000016</v>
      </c>
      <c r="M529" s="100">
        <f t="shared" si="98"/>
        <v>-8.7340435742393779E-2</v>
      </c>
    </row>
    <row r="530" spans="1:13" x14ac:dyDescent="0.25">
      <c r="A530" s="177" t="s">
        <v>615</v>
      </c>
      <c r="B530" s="8" t="str">
        <f t="shared" si="88"/>
        <v>MALIGNANCY, FEMALE REPRODUCTIVE SYSTEM W MCC</v>
      </c>
      <c r="C530" s="22">
        <f t="shared" si="89"/>
        <v>5</v>
      </c>
      <c r="D530" s="22">
        <f t="shared" si="90"/>
        <v>25701.53</v>
      </c>
      <c r="E530" s="22">
        <f t="shared" si="91"/>
        <v>15356.34</v>
      </c>
      <c r="F530" s="23">
        <f t="shared" si="92"/>
        <v>7.1</v>
      </c>
      <c r="G530" s="160" t="str">
        <f t="shared" si="93"/>
        <v>M</v>
      </c>
      <c r="H530" s="134"/>
      <c r="I530" s="184" t="str">
        <f t="shared" si="94"/>
        <v>M</v>
      </c>
      <c r="J530" s="24">
        <f t="shared" si="95"/>
        <v>2.8203999999999998</v>
      </c>
      <c r="K530" s="51">
        <f t="shared" si="96"/>
        <v>2.6379000000000001</v>
      </c>
      <c r="L530" s="156">
        <f t="shared" si="97"/>
        <v>-0.18249999999999966</v>
      </c>
      <c r="M530" s="100">
        <f t="shared" si="98"/>
        <v>-6.4707133739894937E-2</v>
      </c>
    </row>
    <row r="531" spans="1:13" x14ac:dyDescent="0.25">
      <c r="A531" s="177" t="s">
        <v>834</v>
      </c>
      <c r="B531" s="8" t="str">
        <f t="shared" si="88"/>
        <v>FRACTURES OF HIP &amp; PELVIS W MCC</v>
      </c>
      <c r="C531" s="22">
        <f t="shared" si="89"/>
        <v>6</v>
      </c>
      <c r="D531" s="22">
        <f t="shared" si="90"/>
        <v>31192.21</v>
      </c>
      <c r="E531" s="22">
        <f t="shared" si="91"/>
        <v>13099.47</v>
      </c>
      <c r="F531" s="23">
        <f t="shared" si="92"/>
        <v>4.9000000000000004</v>
      </c>
      <c r="G531" s="160" t="str">
        <f t="shared" si="93"/>
        <v>M</v>
      </c>
      <c r="H531" s="134"/>
      <c r="I531" s="184" t="str">
        <f t="shared" si="94"/>
        <v>M</v>
      </c>
      <c r="J531" s="24">
        <f t="shared" si="95"/>
        <v>1.9807999999999999</v>
      </c>
      <c r="K531" s="51">
        <f t="shared" si="96"/>
        <v>1.7977000000000001</v>
      </c>
      <c r="L531" s="156">
        <f t="shared" si="97"/>
        <v>-0.18309999999999982</v>
      </c>
      <c r="M531" s="100">
        <f t="shared" si="98"/>
        <v>-9.2437399030694575E-2</v>
      </c>
    </row>
    <row r="532" spans="1:13" x14ac:dyDescent="0.25">
      <c r="A532" s="178" t="s">
        <v>179</v>
      </c>
      <c r="B532" s="80" t="str">
        <f t="shared" si="88"/>
        <v>AMPUTATION FOR MUSCULOSKELETAL SYS &amp; CONN TISSUE DIS W CC</v>
      </c>
      <c r="C532" s="77">
        <f t="shared" si="89"/>
        <v>26</v>
      </c>
      <c r="D532" s="77">
        <f t="shared" si="90"/>
        <v>39319.94</v>
      </c>
      <c r="E532" s="77">
        <f t="shared" si="91"/>
        <v>18078.599999999999</v>
      </c>
      <c r="F532" s="78">
        <f t="shared" si="92"/>
        <v>7.81</v>
      </c>
      <c r="G532" s="161" t="str">
        <f t="shared" si="93"/>
        <v>A</v>
      </c>
      <c r="H532" s="134"/>
      <c r="I532" s="185" t="str">
        <f t="shared" si="94"/>
        <v>A</v>
      </c>
      <c r="J532" s="70">
        <f t="shared" si="95"/>
        <v>2.5003000000000002</v>
      </c>
      <c r="K532" s="72">
        <f t="shared" si="96"/>
        <v>2.3159999999999998</v>
      </c>
      <c r="L532" s="157">
        <f t="shared" si="97"/>
        <v>-0.18430000000000035</v>
      </c>
      <c r="M532" s="101">
        <f t="shared" si="98"/>
        <v>-7.3711154661440764E-2</v>
      </c>
    </row>
    <row r="533" spans="1:13" x14ac:dyDescent="0.25">
      <c r="A533" s="177" t="s">
        <v>874</v>
      </c>
      <c r="B533" s="8" t="str">
        <f t="shared" si="88"/>
        <v>SOFT TISSUE PROCEDURES W CC</v>
      </c>
      <c r="C533" s="22">
        <f t="shared" si="89"/>
        <v>74</v>
      </c>
      <c r="D533" s="22">
        <f t="shared" si="90"/>
        <v>30178.63</v>
      </c>
      <c r="E533" s="22">
        <f t="shared" si="91"/>
        <v>17144.099999999999</v>
      </c>
      <c r="F533" s="23">
        <f t="shared" si="92"/>
        <v>4.95</v>
      </c>
      <c r="G533" s="160" t="str">
        <f t="shared" si="93"/>
        <v>A</v>
      </c>
      <c r="H533" s="134"/>
      <c r="I533" s="184" t="str">
        <f t="shared" si="94"/>
        <v>A</v>
      </c>
      <c r="J533" s="24">
        <f t="shared" si="95"/>
        <v>1.9642999999999999</v>
      </c>
      <c r="K533" s="51">
        <f t="shared" si="96"/>
        <v>1.7776000000000001</v>
      </c>
      <c r="L533" s="156">
        <f t="shared" si="97"/>
        <v>-0.18669999999999987</v>
      </c>
      <c r="M533" s="100">
        <f t="shared" si="98"/>
        <v>-9.5046581479407352E-2</v>
      </c>
    </row>
    <row r="534" spans="1:13" x14ac:dyDescent="0.25">
      <c r="A534" s="177" t="s">
        <v>854</v>
      </c>
      <c r="B534" s="8" t="str">
        <f t="shared" si="88"/>
        <v>PERITONEAL ADHESIOLYSIS W/O CC/MCC</v>
      </c>
      <c r="C534" s="22">
        <f t="shared" si="89"/>
        <v>40</v>
      </c>
      <c r="D534" s="22">
        <f t="shared" si="90"/>
        <v>25764.61</v>
      </c>
      <c r="E534" s="22">
        <f t="shared" si="91"/>
        <v>8700.5499999999993</v>
      </c>
      <c r="F534" s="23">
        <f t="shared" si="92"/>
        <v>3.9</v>
      </c>
      <c r="G534" s="160" t="str">
        <f t="shared" si="93"/>
        <v>A</v>
      </c>
      <c r="H534" s="134"/>
      <c r="I534" s="184" t="str">
        <f t="shared" si="94"/>
        <v>A</v>
      </c>
      <c r="J534" s="24">
        <f t="shared" si="95"/>
        <v>1.7051000000000001</v>
      </c>
      <c r="K534" s="51">
        <f t="shared" si="96"/>
        <v>1.5177</v>
      </c>
      <c r="L534" s="156">
        <f t="shared" si="97"/>
        <v>-0.18740000000000001</v>
      </c>
      <c r="M534" s="100">
        <f t="shared" si="98"/>
        <v>-0.10990557738549059</v>
      </c>
    </row>
    <row r="535" spans="1:13" x14ac:dyDescent="0.25">
      <c r="A535" s="177" t="s">
        <v>598</v>
      </c>
      <c r="B535" s="8" t="str">
        <f t="shared" si="88"/>
        <v>DIGESTIVE MALIGNANCY W MCC</v>
      </c>
      <c r="C535" s="22">
        <f t="shared" si="89"/>
        <v>29</v>
      </c>
      <c r="D535" s="22">
        <f t="shared" si="90"/>
        <v>37254.32</v>
      </c>
      <c r="E535" s="22">
        <f t="shared" si="91"/>
        <v>22428.14</v>
      </c>
      <c r="F535" s="23">
        <f t="shared" si="92"/>
        <v>6.83</v>
      </c>
      <c r="G535" s="160" t="str">
        <f t="shared" si="93"/>
        <v>A</v>
      </c>
      <c r="H535" s="134"/>
      <c r="I535" s="184" t="str">
        <f t="shared" si="94"/>
        <v>A</v>
      </c>
      <c r="J535" s="24">
        <f t="shared" si="95"/>
        <v>2.3855</v>
      </c>
      <c r="K535" s="51">
        <f t="shared" si="96"/>
        <v>2.1943999999999999</v>
      </c>
      <c r="L535" s="156">
        <f t="shared" si="97"/>
        <v>-0.19110000000000005</v>
      </c>
      <c r="M535" s="100">
        <f t="shared" si="98"/>
        <v>-8.0108991825613096E-2</v>
      </c>
    </row>
    <row r="536" spans="1:13" x14ac:dyDescent="0.25">
      <c r="A536" s="177" t="s">
        <v>545</v>
      </c>
      <c r="B536" s="8" t="str">
        <f t="shared" si="88"/>
        <v>PROSTATECTOMY W CC</v>
      </c>
      <c r="C536" s="22">
        <f t="shared" si="89"/>
        <v>3</v>
      </c>
      <c r="D536" s="22">
        <f t="shared" si="90"/>
        <v>36404.21</v>
      </c>
      <c r="E536" s="22">
        <f t="shared" si="91"/>
        <v>22510.35</v>
      </c>
      <c r="F536" s="23">
        <f t="shared" si="92"/>
        <v>5.8</v>
      </c>
      <c r="G536" s="160" t="str">
        <f t="shared" si="93"/>
        <v>M</v>
      </c>
      <c r="H536" s="134"/>
      <c r="I536" s="184" t="str">
        <f t="shared" si="94"/>
        <v>M</v>
      </c>
      <c r="J536" s="24">
        <f t="shared" si="95"/>
        <v>2.7404000000000002</v>
      </c>
      <c r="K536" s="51">
        <f t="shared" si="96"/>
        <v>2.5486</v>
      </c>
      <c r="L536" s="156">
        <f t="shared" si="97"/>
        <v>-0.19180000000000019</v>
      </c>
      <c r="M536" s="100">
        <f t="shared" si="98"/>
        <v>-6.9989782513501742E-2</v>
      </c>
    </row>
    <row r="537" spans="1:13" x14ac:dyDescent="0.25">
      <c r="A537" s="178" t="s">
        <v>270</v>
      </c>
      <c r="B537" s="80" t="str">
        <f t="shared" si="88"/>
        <v>AMPUTAT OF LOWER LIMB FOR ENDOCRINE,NUTRIT,&amp; METABOL DIS W/O CC/MCC</v>
      </c>
      <c r="C537" s="77">
        <f t="shared" si="89"/>
        <v>1</v>
      </c>
      <c r="D537" s="77">
        <f t="shared" si="90"/>
        <v>13364.78</v>
      </c>
      <c r="E537" s="77">
        <f t="shared" si="91"/>
        <v>0</v>
      </c>
      <c r="F537" s="78">
        <f t="shared" si="92"/>
        <v>4.3</v>
      </c>
      <c r="G537" s="161" t="str">
        <f t="shared" si="93"/>
        <v>M</v>
      </c>
      <c r="H537" s="134"/>
      <c r="I537" s="185" t="str">
        <f t="shared" si="94"/>
        <v>M</v>
      </c>
      <c r="J537" s="70">
        <f t="shared" si="95"/>
        <v>1.8568</v>
      </c>
      <c r="K537" s="72">
        <f t="shared" si="96"/>
        <v>1.6608000000000001</v>
      </c>
      <c r="L537" s="157">
        <f t="shared" si="97"/>
        <v>-0.19599999999999995</v>
      </c>
      <c r="M537" s="101">
        <f t="shared" si="98"/>
        <v>-0.10555794915984487</v>
      </c>
    </row>
    <row r="538" spans="1:13" x14ac:dyDescent="0.25">
      <c r="A538" s="177" t="s">
        <v>694</v>
      </c>
      <c r="B538" s="8" t="str">
        <f t="shared" si="88"/>
        <v>VIRAL ILLNESS W MCC</v>
      </c>
      <c r="C538" s="22">
        <f t="shared" si="89"/>
        <v>24</v>
      </c>
      <c r="D538" s="22">
        <f t="shared" si="90"/>
        <v>16359.51</v>
      </c>
      <c r="E538" s="22">
        <f t="shared" si="91"/>
        <v>8870.3799999999992</v>
      </c>
      <c r="F538" s="23">
        <f t="shared" si="92"/>
        <v>3.42</v>
      </c>
      <c r="G538" s="160" t="str">
        <f t="shared" si="93"/>
        <v>A</v>
      </c>
      <c r="H538" s="134"/>
      <c r="I538" s="184" t="str">
        <f t="shared" si="94"/>
        <v>A</v>
      </c>
      <c r="J538" s="24">
        <f t="shared" si="95"/>
        <v>1.1612</v>
      </c>
      <c r="K538" s="51">
        <f t="shared" si="96"/>
        <v>0.9637</v>
      </c>
      <c r="L538" s="156">
        <f t="shared" si="97"/>
        <v>-0.19750000000000001</v>
      </c>
      <c r="M538" s="100">
        <f t="shared" si="98"/>
        <v>-0.17008267309679642</v>
      </c>
    </row>
    <row r="539" spans="1:13" x14ac:dyDescent="0.25">
      <c r="A539" s="177" t="s">
        <v>336</v>
      </c>
      <c r="B539" s="8" t="str">
        <f t="shared" si="88"/>
        <v>OTHER MALE REPRODUCTIVE SYSTEM O.R. PROC EXC MALIGNANCY W/O CC/MCC</v>
      </c>
      <c r="C539" s="22">
        <f t="shared" si="89"/>
        <v>3</v>
      </c>
      <c r="D539" s="22">
        <f t="shared" si="90"/>
        <v>22977.87</v>
      </c>
      <c r="E539" s="22">
        <f t="shared" si="91"/>
        <v>6735.67</v>
      </c>
      <c r="F539" s="23">
        <f t="shared" si="92"/>
        <v>3</v>
      </c>
      <c r="G539" s="160" t="str">
        <f t="shared" si="93"/>
        <v>M</v>
      </c>
      <c r="H539" s="134"/>
      <c r="I539" s="184" t="str">
        <f t="shared" si="94"/>
        <v>M</v>
      </c>
      <c r="J539" s="24">
        <f t="shared" si="95"/>
        <v>1.9635</v>
      </c>
      <c r="K539" s="51">
        <f t="shared" si="96"/>
        <v>1.7657</v>
      </c>
      <c r="L539" s="156">
        <f t="shared" si="97"/>
        <v>-0.19779999999999998</v>
      </c>
      <c r="M539" s="100">
        <f t="shared" si="98"/>
        <v>-0.10073847720906542</v>
      </c>
    </row>
    <row r="540" spans="1:13" x14ac:dyDescent="0.25">
      <c r="A540" s="177" t="s">
        <v>568</v>
      </c>
      <c r="B540" s="8" t="str">
        <f t="shared" si="88"/>
        <v>KIDNEY &amp; URINARY TRACT SIGNS &amp; SYMPTOMS W MCC</v>
      </c>
      <c r="C540" s="22">
        <f t="shared" si="89"/>
        <v>4</v>
      </c>
      <c r="D540" s="22">
        <f t="shared" si="90"/>
        <v>21006.09</v>
      </c>
      <c r="E540" s="22">
        <f t="shared" si="91"/>
        <v>13035.9</v>
      </c>
      <c r="F540" s="23">
        <f t="shared" si="92"/>
        <v>4.7</v>
      </c>
      <c r="G540" s="160" t="str">
        <f t="shared" si="93"/>
        <v>M</v>
      </c>
      <c r="H540" s="134"/>
      <c r="I540" s="184" t="str">
        <f t="shared" si="94"/>
        <v>M</v>
      </c>
      <c r="J540" s="24">
        <f t="shared" si="95"/>
        <v>1.8433999999999999</v>
      </c>
      <c r="K540" s="51">
        <f t="shared" si="96"/>
        <v>1.6455</v>
      </c>
      <c r="L540" s="156">
        <f t="shared" si="97"/>
        <v>-0.19789999999999996</v>
      </c>
      <c r="M540" s="100">
        <f t="shared" si="98"/>
        <v>-0.10735597265921665</v>
      </c>
    </row>
    <row r="541" spans="1:13" x14ac:dyDescent="0.25">
      <c r="A541" s="177" t="s">
        <v>560</v>
      </c>
      <c r="B541" s="8" t="str">
        <f t="shared" si="88"/>
        <v>KIDNEY &amp; URINARY TRACT NEOPLASMS W CC</v>
      </c>
      <c r="C541" s="22">
        <f t="shared" si="89"/>
        <v>12</v>
      </c>
      <c r="D541" s="22">
        <f t="shared" si="90"/>
        <v>16404.18</v>
      </c>
      <c r="E541" s="22">
        <f t="shared" si="91"/>
        <v>8059.82</v>
      </c>
      <c r="F541" s="23">
        <f t="shared" si="92"/>
        <v>2.92</v>
      </c>
      <c r="G541" s="160" t="str">
        <f t="shared" si="93"/>
        <v>AP</v>
      </c>
      <c r="H541" s="134"/>
      <c r="I541" s="184" t="str">
        <f t="shared" si="94"/>
        <v>A</v>
      </c>
      <c r="J541" s="24">
        <f t="shared" si="95"/>
        <v>1.2855000000000001</v>
      </c>
      <c r="K541" s="51">
        <f t="shared" si="96"/>
        <v>1.0873999999999999</v>
      </c>
      <c r="L541" s="156">
        <f t="shared" si="97"/>
        <v>-0.19810000000000016</v>
      </c>
      <c r="M541" s="100">
        <f t="shared" si="98"/>
        <v>-0.15410346168805925</v>
      </c>
    </row>
    <row r="542" spans="1:13" x14ac:dyDescent="0.25">
      <c r="A542" s="178" t="s">
        <v>264</v>
      </c>
      <c r="B542" s="80" t="str">
        <f t="shared" si="88"/>
        <v>MINOR SKIN DISORDERS W MCC</v>
      </c>
      <c r="C542" s="77">
        <f t="shared" si="89"/>
        <v>6</v>
      </c>
      <c r="D542" s="77">
        <f t="shared" si="90"/>
        <v>11250.08</v>
      </c>
      <c r="E542" s="77">
        <f t="shared" si="91"/>
        <v>3121.06</v>
      </c>
      <c r="F542" s="78">
        <f t="shared" si="92"/>
        <v>5.8</v>
      </c>
      <c r="G542" s="161" t="str">
        <f t="shared" si="93"/>
        <v>M</v>
      </c>
      <c r="H542" s="134"/>
      <c r="I542" s="185" t="str">
        <f t="shared" si="94"/>
        <v>M</v>
      </c>
      <c r="J542" s="70">
        <f t="shared" si="95"/>
        <v>2.1772</v>
      </c>
      <c r="K542" s="72">
        <f t="shared" si="96"/>
        <v>1.9779</v>
      </c>
      <c r="L542" s="157">
        <f t="shared" si="97"/>
        <v>-0.19930000000000003</v>
      </c>
      <c r="M542" s="101">
        <f t="shared" si="98"/>
        <v>-9.1539592136689343E-2</v>
      </c>
    </row>
    <row r="543" spans="1:13" x14ac:dyDescent="0.25">
      <c r="A543" s="177" t="s">
        <v>181</v>
      </c>
      <c r="B543" s="8" t="str">
        <f t="shared" si="88"/>
        <v>BIOPSIES OF MUSCULOSKELETAL SYSTEM &amp; CONNECTIVE TISSUE W MCC</v>
      </c>
      <c r="C543" s="22">
        <f t="shared" si="89"/>
        <v>17</v>
      </c>
      <c r="D543" s="22">
        <f t="shared" si="90"/>
        <v>50261.33</v>
      </c>
      <c r="E543" s="22">
        <f t="shared" si="91"/>
        <v>23349.94</v>
      </c>
      <c r="F543" s="23">
        <f t="shared" si="92"/>
        <v>11.59</v>
      </c>
      <c r="G543" s="160" t="str">
        <f t="shared" si="93"/>
        <v>A</v>
      </c>
      <c r="H543" s="134"/>
      <c r="I543" s="184" t="str">
        <f t="shared" si="94"/>
        <v>A</v>
      </c>
      <c r="J543" s="24">
        <f t="shared" si="95"/>
        <v>3.1608000000000001</v>
      </c>
      <c r="K543" s="51">
        <f t="shared" si="96"/>
        <v>2.9605000000000001</v>
      </c>
      <c r="L543" s="156">
        <f t="shared" si="97"/>
        <v>-0.20029999999999992</v>
      </c>
      <c r="M543" s="100">
        <f t="shared" si="98"/>
        <v>-6.3370032903062493E-2</v>
      </c>
    </row>
    <row r="544" spans="1:13" x14ac:dyDescent="0.25">
      <c r="A544" s="177" t="s">
        <v>350</v>
      </c>
      <c r="B544" s="8" t="str">
        <f t="shared" si="88"/>
        <v>UTERINE &amp; ADNEXA PROC FOR OVARIAN OR ADNEXAL MALIGNANCY W/O CC/MCC</v>
      </c>
      <c r="C544" s="22">
        <f t="shared" si="89"/>
        <v>3</v>
      </c>
      <c r="D544" s="22">
        <f t="shared" si="90"/>
        <v>39344.949999999997</v>
      </c>
      <c r="E544" s="22">
        <f t="shared" si="91"/>
        <v>8341.77</v>
      </c>
      <c r="F544" s="23">
        <f t="shared" si="92"/>
        <v>3.1</v>
      </c>
      <c r="G544" s="160" t="str">
        <f t="shared" si="93"/>
        <v>M</v>
      </c>
      <c r="H544" s="134"/>
      <c r="I544" s="184" t="str">
        <f t="shared" si="94"/>
        <v>M</v>
      </c>
      <c r="J544" s="24">
        <f t="shared" si="95"/>
        <v>2.1951000000000001</v>
      </c>
      <c r="K544" s="51">
        <f t="shared" si="96"/>
        <v>1.9944999999999999</v>
      </c>
      <c r="L544" s="156">
        <f t="shared" si="97"/>
        <v>-0.20060000000000011</v>
      </c>
      <c r="M544" s="100">
        <f t="shared" si="98"/>
        <v>-9.1385358298027478E-2</v>
      </c>
    </row>
    <row r="545" spans="1:13" x14ac:dyDescent="0.25">
      <c r="A545" s="177" t="s">
        <v>767</v>
      </c>
      <c r="B545" s="8" t="str">
        <f t="shared" si="88"/>
        <v>HIV W MAJOR RELATED CONDITION W/O CC/MCC</v>
      </c>
      <c r="C545" s="22">
        <f t="shared" si="89"/>
        <v>3</v>
      </c>
      <c r="D545" s="22">
        <f t="shared" si="90"/>
        <v>26314.71</v>
      </c>
      <c r="E545" s="22">
        <f t="shared" si="91"/>
        <v>14170.39</v>
      </c>
      <c r="F545" s="23">
        <f t="shared" si="92"/>
        <v>3.9</v>
      </c>
      <c r="G545" s="160" t="str">
        <f t="shared" si="93"/>
        <v>MP</v>
      </c>
      <c r="H545" s="134"/>
      <c r="I545" s="184" t="str">
        <f t="shared" si="94"/>
        <v>M</v>
      </c>
      <c r="J545" s="24">
        <f t="shared" si="95"/>
        <v>1.1484000000000001</v>
      </c>
      <c r="K545" s="51">
        <f t="shared" si="96"/>
        <v>0.94369999999999998</v>
      </c>
      <c r="L545" s="156">
        <f t="shared" si="97"/>
        <v>-0.2047000000000001</v>
      </c>
      <c r="M545" s="100">
        <f t="shared" si="98"/>
        <v>-0.17824799721351453</v>
      </c>
    </row>
    <row r="546" spans="1:13" x14ac:dyDescent="0.25">
      <c r="A546" s="177" t="s">
        <v>339</v>
      </c>
      <c r="B546" s="8" t="str">
        <f t="shared" si="88"/>
        <v>MALIGNANCY, MALE REPRODUCTIVE SYSTEM W/O CC/MCC</v>
      </c>
      <c r="C546" s="22">
        <f t="shared" si="89"/>
        <v>2</v>
      </c>
      <c r="D546" s="22">
        <f t="shared" si="90"/>
        <v>24893.77</v>
      </c>
      <c r="E546" s="22">
        <f t="shared" si="91"/>
        <v>7570.03</v>
      </c>
      <c r="F546" s="23">
        <f t="shared" si="92"/>
        <v>2.5</v>
      </c>
      <c r="G546" s="160" t="str">
        <f t="shared" si="93"/>
        <v>M</v>
      </c>
      <c r="H546" s="134"/>
      <c r="I546" s="184" t="str">
        <f t="shared" si="94"/>
        <v>M</v>
      </c>
      <c r="J546" s="24">
        <f t="shared" si="95"/>
        <v>1.1938</v>
      </c>
      <c r="K546" s="51">
        <f t="shared" si="96"/>
        <v>0.98740000000000006</v>
      </c>
      <c r="L546" s="156">
        <f t="shared" si="97"/>
        <v>-0.20639999999999992</v>
      </c>
      <c r="M546" s="100">
        <f t="shared" si="98"/>
        <v>-0.17289328195677661</v>
      </c>
    </row>
    <row r="547" spans="1:13" x14ac:dyDescent="0.25">
      <c r="A547" s="178" t="s">
        <v>666</v>
      </c>
      <c r="B547" s="80" t="str">
        <f t="shared" si="88"/>
        <v>MYELOPROLIF DISORD OR POORLY DIFF NEOPL W MAJ O.R. PROC W/O CC/MCC</v>
      </c>
      <c r="C547" s="77">
        <f t="shared" si="89"/>
        <v>3</v>
      </c>
      <c r="D547" s="77">
        <f t="shared" si="90"/>
        <v>42541.48</v>
      </c>
      <c r="E547" s="77">
        <f t="shared" si="91"/>
        <v>14428.2</v>
      </c>
      <c r="F547" s="78">
        <f t="shared" si="92"/>
        <v>3.7</v>
      </c>
      <c r="G547" s="161" t="str">
        <f t="shared" si="93"/>
        <v>M</v>
      </c>
      <c r="H547" s="134"/>
      <c r="I547" s="185" t="str">
        <f t="shared" si="94"/>
        <v>M</v>
      </c>
      <c r="J547" s="70">
        <f t="shared" si="95"/>
        <v>2.5501</v>
      </c>
      <c r="K547" s="72">
        <f t="shared" si="96"/>
        <v>2.3428</v>
      </c>
      <c r="L547" s="157">
        <f t="shared" si="97"/>
        <v>-0.20730000000000004</v>
      </c>
      <c r="M547" s="101">
        <f t="shared" si="98"/>
        <v>-8.1290929767460107E-2</v>
      </c>
    </row>
    <row r="548" spans="1:13" x14ac:dyDescent="0.25">
      <c r="A548" s="177" t="s">
        <v>599</v>
      </c>
      <c r="B548" s="8" t="str">
        <f t="shared" si="88"/>
        <v>DIGESTIVE MALIGNANCY W CC</v>
      </c>
      <c r="C548" s="22">
        <f t="shared" si="89"/>
        <v>53</v>
      </c>
      <c r="D548" s="22">
        <f t="shared" si="90"/>
        <v>24924.93</v>
      </c>
      <c r="E548" s="22">
        <f t="shared" si="91"/>
        <v>14549.42</v>
      </c>
      <c r="F548" s="23">
        <f t="shared" si="92"/>
        <v>4.87</v>
      </c>
      <c r="G548" s="160" t="str">
        <f t="shared" si="93"/>
        <v>A</v>
      </c>
      <c r="H548" s="134"/>
      <c r="I548" s="184" t="str">
        <f t="shared" si="94"/>
        <v>A</v>
      </c>
      <c r="J548" s="24">
        <f t="shared" si="95"/>
        <v>1.6797</v>
      </c>
      <c r="K548" s="51">
        <f t="shared" si="96"/>
        <v>1.468</v>
      </c>
      <c r="L548" s="156">
        <f t="shared" si="97"/>
        <v>-0.2117</v>
      </c>
      <c r="M548" s="100">
        <f t="shared" si="98"/>
        <v>-0.12603441090670953</v>
      </c>
    </row>
    <row r="549" spans="1:13" x14ac:dyDescent="0.25">
      <c r="A549" s="177" t="s">
        <v>846</v>
      </c>
      <c r="B549" s="8" t="str">
        <f t="shared" si="88"/>
        <v>MAJOR SMALL &amp; LARGE BOWEL PROCEDURES W MCC</v>
      </c>
      <c r="C549" s="22">
        <f t="shared" si="89"/>
        <v>176</v>
      </c>
      <c r="D549" s="22">
        <f t="shared" si="90"/>
        <v>83579.06</v>
      </c>
      <c r="E549" s="22">
        <f t="shared" si="91"/>
        <v>47448</v>
      </c>
      <c r="F549" s="23">
        <f t="shared" si="92"/>
        <v>12.61</v>
      </c>
      <c r="G549" s="160" t="str">
        <f t="shared" si="93"/>
        <v>A</v>
      </c>
      <c r="H549" s="134"/>
      <c r="I549" s="184" t="str">
        <f t="shared" si="94"/>
        <v>A</v>
      </c>
      <c r="J549" s="24">
        <f t="shared" si="95"/>
        <v>4.8105000000000002</v>
      </c>
      <c r="K549" s="51">
        <f t="shared" si="96"/>
        <v>4.5964999999999998</v>
      </c>
      <c r="L549" s="156">
        <f t="shared" si="97"/>
        <v>-0.21400000000000041</v>
      </c>
      <c r="M549" s="100">
        <f t="shared" si="98"/>
        <v>-4.4486020164224177E-2</v>
      </c>
    </row>
    <row r="550" spans="1:13" x14ac:dyDescent="0.25">
      <c r="A550" s="177" t="s">
        <v>660</v>
      </c>
      <c r="B550" s="8" t="str">
        <f t="shared" si="88"/>
        <v>LYMPHOMA &amp; LEUKEMIA W MAJOR O.R. PROCEDURE W/O CC/MCC</v>
      </c>
      <c r="C550" s="22">
        <f t="shared" si="89"/>
        <v>4</v>
      </c>
      <c r="D550" s="22">
        <f t="shared" si="90"/>
        <v>41130.9</v>
      </c>
      <c r="E550" s="22">
        <f t="shared" si="91"/>
        <v>17668.7</v>
      </c>
      <c r="F550" s="23">
        <f t="shared" si="92"/>
        <v>2.4</v>
      </c>
      <c r="G550" s="160" t="str">
        <f t="shared" si="93"/>
        <v>M</v>
      </c>
      <c r="H550" s="134"/>
      <c r="I550" s="184" t="str">
        <f t="shared" si="94"/>
        <v>M</v>
      </c>
      <c r="J550" s="24">
        <f t="shared" si="95"/>
        <v>1.9504999999999999</v>
      </c>
      <c r="K550" s="51">
        <f t="shared" si="96"/>
        <v>1.7331000000000001</v>
      </c>
      <c r="L550" s="156">
        <f t="shared" si="97"/>
        <v>-0.21739999999999982</v>
      </c>
      <c r="M550" s="100">
        <f t="shared" si="98"/>
        <v>-0.11145860035888225</v>
      </c>
    </row>
    <row r="551" spans="1:13" x14ac:dyDescent="0.25">
      <c r="A551" s="177" t="s">
        <v>345</v>
      </c>
      <c r="B551" s="8" t="str">
        <f t="shared" si="88"/>
        <v>OTHER MALE REPRODUCTIVE SYSTEM DIAGNOSES W/O CC/MCC</v>
      </c>
      <c r="C551" s="22">
        <f t="shared" si="89"/>
        <v>0</v>
      </c>
      <c r="D551" s="22">
        <f t="shared" si="90"/>
        <v>0</v>
      </c>
      <c r="E551" s="22">
        <f t="shared" si="91"/>
        <v>0</v>
      </c>
      <c r="F551" s="23">
        <f t="shared" si="92"/>
        <v>2.2999999999999998</v>
      </c>
      <c r="G551" s="160" t="str">
        <f t="shared" si="93"/>
        <v>M</v>
      </c>
      <c r="H551" s="134"/>
      <c r="I551" s="184" t="str">
        <f t="shared" si="94"/>
        <v>M</v>
      </c>
      <c r="J551" s="24">
        <f t="shared" si="95"/>
        <v>1.0054000000000001</v>
      </c>
      <c r="K551" s="51">
        <f t="shared" si="96"/>
        <v>0.78769999999999996</v>
      </c>
      <c r="L551" s="156">
        <f t="shared" si="97"/>
        <v>-0.21770000000000012</v>
      </c>
      <c r="M551" s="100">
        <f t="shared" si="98"/>
        <v>-0.2165307340362046</v>
      </c>
    </row>
    <row r="552" spans="1:13" x14ac:dyDescent="0.25">
      <c r="A552" s="178" t="s">
        <v>381</v>
      </c>
      <c r="B552" s="80" t="str">
        <f t="shared" si="88"/>
        <v>ORBITAL PROCEDURES W/O CC/MCC</v>
      </c>
      <c r="C552" s="77">
        <f t="shared" si="89"/>
        <v>4</v>
      </c>
      <c r="D552" s="77">
        <f t="shared" si="90"/>
        <v>30646.42</v>
      </c>
      <c r="E552" s="77">
        <f t="shared" si="91"/>
        <v>29504.400000000001</v>
      </c>
      <c r="F552" s="78">
        <f t="shared" si="92"/>
        <v>2.9</v>
      </c>
      <c r="G552" s="161" t="str">
        <f t="shared" si="93"/>
        <v>M</v>
      </c>
      <c r="H552" s="134"/>
      <c r="I552" s="185" t="str">
        <f t="shared" si="94"/>
        <v>M</v>
      </c>
      <c r="J552" s="70">
        <f t="shared" si="95"/>
        <v>2.016</v>
      </c>
      <c r="K552" s="72">
        <f t="shared" si="96"/>
        <v>1.7981</v>
      </c>
      <c r="L552" s="157">
        <f t="shared" si="97"/>
        <v>-0.21789999999999998</v>
      </c>
      <c r="M552" s="101">
        <f t="shared" si="98"/>
        <v>-0.10808531746031745</v>
      </c>
    </row>
    <row r="553" spans="1:13" x14ac:dyDescent="0.25">
      <c r="A553" s="177" t="s">
        <v>714</v>
      </c>
      <c r="B553" s="8" t="str">
        <f t="shared" si="88"/>
        <v>ALCOHOL/DRUG ABUSE OR DEPENDENCE W/O REHABILITATION THERAPY W MCC</v>
      </c>
      <c r="C553" s="22">
        <f t="shared" si="89"/>
        <v>138</v>
      </c>
      <c r="D553" s="22">
        <f t="shared" si="90"/>
        <v>29877.97</v>
      </c>
      <c r="E553" s="22">
        <f t="shared" si="91"/>
        <v>23971.279999999999</v>
      </c>
      <c r="F553" s="23">
        <f t="shared" si="92"/>
        <v>6.19</v>
      </c>
      <c r="G553" s="160" t="str">
        <f t="shared" si="93"/>
        <v>AP</v>
      </c>
      <c r="H553" s="134"/>
      <c r="I553" s="184" t="str">
        <f t="shared" si="94"/>
        <v>A</v>
      </c>
      <c r="J553" s="24">
        <f t="shared" si="95"/>
        <v>1.7801</v>
      </c>
      <c r="K553" s="51">
        <f t="shared" si="96"/>
        <v>1.5620000000000001</v>
      </c>
      <c r="L553" s="156">
        <f t="shared" si="97"/>
        <v>-0.21809999999999996</v>
      </c>
      <c r="M553" s="100">
        <f t="shared" si="98"/>
        <v>-0.12252120667378234</v>
      </c>
    </row>
    <row r="554" spans="1:13" x14ac:dyDescent="0.25">
      <c r="A554" s="177" t="s">
        <v>836</v>
      </c>
      <c r="B554" s="8" t="str">
        <f t="shared" si="88"/>
        <v>SPRAINS, STRAINS, &amp; DISLOCATIONS OF HIP, PELVIS &amp; THIGH W CC/MCC</v>
      </c>
      <c r="C554" s="22">
        <f t="shared" si="89"/>
        <v>3</v>
      </c>
      <c r="D554" s="22">
        <f t="shared" si="90"/>
        <v>21826.41</v>
      </c>
      <c r="E554" s="22">
        <f t="shared" si="91"/>
        <v>7322.3</v>
      </c>
      <c r="F554" s="23">
        <f t="shared" si="92"/>
        <v>3.7</v>
      </c>
      <c r="G554" s="160" t="str">
        <f t="shared" si="93"/>
        <v>M</v>
      </c>
      <c r="H554" s="134"/>
      <c r="I554" s="184" t="str">
        <f t="shared" si="94"/>
        <v>M</v>
      </c>
      <c r="J554" s="24">
        <f t="shared" si="95"/>
        <v>1.5245</v>
      </c>
      <c r="K554" s="51">
        <f t="shared" si="96"/>
        <v>1.3043</v>
      </c>
      <c r="L554" s="156">
        <f t="shared" si="97"/>
        <v>-0.22019999999999995</v>
      </c>
      <c r="M554" s="100">
        <f t="shared" si="98"/>
        <v>-0.14444080026238107</v>
      </c>
    </row>
    <row r="555" spans="1:13" x14ac:dyDescent="0.25">
      <c r="A555" s="177" t="s">
        <v>87</v>
      </c>
      <c r="B555" s="8" t="str">
        <f t="shared" si="88"/>
        <v>COMPLICATED PEPTIC ULCER W/O CC/MCC</v>
      </c>
      <c r="C555" s="22">
        <f t="shared" si="89"/>
        <v>11</v>
      </c>
      <c r="D555" s="22">
        <f t="shared" si="90"/>
        <v>10727.56</v>
      </c>
      <c r="E555" s="22">
        <f t="shared" si="91"/>
        <v>3142.63</v>
      </c>
      <c r="F555" s="23">
        <f t="shared" si="92"/>
        <v>2.36</v>
      </c>
      <c r="G555" s="160" t="str">
        <f t="shared" si="93"/>
        <v>A</v>
      </c>
      <c r="H555" s="134"/>
      <c r="I555" s="184" t="str">
        <f t="shared" si="94"/>
        <v>M</v>
      </c>
      <c r="J555" s="24">
        <f t="shared" si="95"/>
        <v>0.85229999999999995</v>
      </c>
      <c r="K555" s="51">
        <f t="shared" si="96"/>
        <v>0.63190000000000002</v>
      </c>
      <c r="L555" s="156">
        <f t="shared" si="97"/>
        <v>-0.22039999999999993</v>
      </c>
      <c r="M555" s="100">
        <f t="shared" si="98"/>
        <v>-0.2585943916461339</v>
      </c>
    </row>
    <row r="556" spans="1:13" x14ac:dyDescent="0.25">
      <c r="A556" s="177" t="s">
        <v>850</v>
      </c>
      <c r="B556" s="8" t="str">
        <f t="shared" si="88"/>
        <v>RECTAL RESECTION W CC</v>
      </c>
      <c r="C556" s="22">
        <f t="shared" si="89"/>
        <v>4</v>
      </c>
      <c r="D556" s="22">
        <f t="shared" si="90"/>
        <v>44038.92</v>
      </c>
      <c r="E556" s="22">
        <f t="shared" si="91"/>
        <v>17982.59</v>
      </c>
      <c r="F556" s="23">
        <f t="shared" si="92"/>
        <v>5.4</v>
      </c>
      <c r="G556" s="160" t="str">
        <f t="shared" si="93"/>
        <v>M</v>
      </c>
      <c r="H556" s="134"/>
      <c r="I556" s="184" t="str">
        <f t="shared" si="94"/>
        <v>A</v>
      </c>
      <c r="J556" s="24">
        <f t="shared" si="95"/>
        <v>2.9832999999999998</v>
      </c>
      <c r="K556" s="51">
        <f t="shared" si="96"/>
        <v>2.7616000000000001</v>
      </c>
      <c r="L556" s="156">
        <f t="shared" si="97"/>
        <v>-0.22169999999999979</v>
      </c>
      <c r="M556" s="100">
        <f t="shared" si="98"/>
        <v>-7.4313679482452252E-2</v>
      </c>
    </row>
    <row r="557" spans="1:13" x14ac:dyDescent="0.25">
      <c r="A557" s="178" t="s">
        <v>342</v>
      </c>
      <c r="B557" s="80" t="str">
        <f t="shared" si="88"/>
        <v>INFLAMMATION OF THE MALE REPRODUCTIVE SYSTEM W MCC</v>
      </c>
      <c r="C557" s="77">
        <f t="shared" si="89"/>
        <v>5</v>
      </c>
      <c r="D557" s="77">
        <f t="shared" si="90"/>
        <v>24870.82</v>
      </c>
      <c r="E557" s="77">
        <f t="shared" si="91"/>
        <v>8576.15</v>
      </c>
      <c r="F557" s="78">
        <f t="shared" si="92"/>
        <v>6</v>
      </c>
      <c r="G557" s="161" t="str">
        <f t="shared" si="93"/>
        <v>M</v>
      </c>
      <c r="H557" s="134"/>
      <c r="I557" s="185" t="str">
        <f t="shared" si="94"/>
        <v>M</v>
      </c>
      <c r="J557" s="70">
        <f t="shared" si="95"/>
        <v>2.2841999999999998</v>
      </c>
      <c r="K557" s="72">
        <f t="shared" si="96"/>
        <v>2.0598999999999998</v>
      </c>
      <c r="L557" s="157">
        <f t="shared" si="97"/>
        <v>-0.22429999999999994</v>
      </c>
      <c r="M557" s="101">
        <f t="shared" si="98"/>
        <v>-9.8196305052097005E-2</v>
      </c>
    </row>
    <row r="558" spans="1:13" x14ac:dyDescent="0.25">
      <c r="A558" s="177" t="s">
        <v>662</v>
      </c>
      <c r="B558" s="8" t="str">
        <f t="shared" si="88"/>
        <v>LYMPHOMA &amp; NON-ACUTE LEUKEMIA W OTHER PROC W CC</v>
      </c>
      <c r="C558" s="22">
        <f t="shared" si="89"/>
        <v>17</v>
      </c>
      <c r="D558" s="22">
        <f t="shared" si="90"/>
        <v>54615.02</v>
      </c>
      <c r="E558" s="22">
        <f t="shared" si="91"/>
        <v>28408.240000000002</v>
      </c>
      <c r="F558" s="23">
        <f t="shared" si="92"/>
        <v>6.71</v>
      </c>
      <c r="G558" s="160" t="str">
        <f t="shared" si="93"/>
        <v>A</v>
      </c>
      <c r="H558" s="134"/>
      <c r="I558" s="184" t="str">
        <f t="shared" si="94"/>
        <v>M</v>
      </c>
      <c r="J558" s="24">
        <f t="shared" si="95"/>
        <v>3.4415</v>
      </c>
      <c r="K558" s="51">
        <f t="shared" si="96"/>
        <v>3.2170000000000001</v>
      </c>
      <c r="L558" s="156">
        <f t="shared" si="97"/>
        <v>-0.22449999999999992</v>
      </c>
      <c r="M558" s="100">
        <f t="shared" si="98"/>
        <v>-6.5233183204997797E-2</v>
      </c>
    </row>
    <row r="559" spans="1:13" x14ac:dyDescent="0.25">
      <c r="A559" s="177" t="s">
        <v>361</v>
      </c>
      <c r="B559" s="8" t="str">
        <f t="shared" si="88"/>
        <v>SKIN GRAFT FOR SKIN ULCER OR CELLULITIS W/O CC/MCC</v>
      </c>
      <c r="C559" s="22">
        <f t="shared" si="89"/>
        <v>3</v>
      </c>
      <c r="D559" s="22">
        <f t="shared" si="90"/>
        <v>24841.82</v>
      </c>
      <c r="E559" s="22">
        <f t="shared" si="91"/>
        <v>5296.91</v>
      </c>
      <c r="F559" s="23">
        <f t="shared" si="92"/>
        <v>6</v>
      </c>
      <c r="G559" s="160" t="str">
        <f t="shared" si="93"/>
        <v>M</v>
      </c>
      <c r="H559" s="134"/>
      <c r="I559" s="184" t="str">
        <f t="shared" si="94"/>
        <v>M</v>
      </c>
      <c r="J559" s="24">
        <f t="shared" si="95"/>
        <v>2.7444999999999999</v>
      </c>
      <c r="K559" s="51">
        <f t="shared" si="96"/>
        <v>2.5192999999999999</v>
      </c>
      <c r="L559" s="156">
        <f t="shared" si="97"/>
        <v>-0.22520000000000007</v>
      </c>
      <c r="M559" s="100">
        <f t="shared" si="98"/>
        <v>-8.2055019129167447E-2</v>
      </c>
    </row>
    <row r="560" spans="1:13" x14ac:dyDescent="0.25">
      <c r="A560" s="177" t="s">
        <v>222</v>
      </c>
      <c r="B560" s="8" t="str">
        <f t="shared" si="88"/>
        <v>ISCHEMIC STROKE, PRECEREBRAL OCCLUSION OR TRANSIENT ISCHEMIA W THROMBOLYTIC AGENT W CC</v>
      </c>
      <c r="C560" s="22">
        <f t="shared" si="89"/>
        <v>42</v>
      </c>
      <c r="D560" s="22">
        <f t="shared" si="90"/>
        <v>36808.019999999997</v>
      </c>
      <c r="E560" s="22">
        <f t="shared" si="91"/>
        <v>7635.5</v>
      </c>
      <c r="F560" s="23">
        <f t="shared" si="92"/>
        <v>3.19</v>
      </c>
      <c r="G560" s="160" t="str">
        <f t="shared" si="93"/>
        <v>AT</v>
      </c>
      <c r="H560" s="134"/>
      <c r="I560" s="184" t="str">
        <f t="shared" si="94"/>
        <v>A</v>
      </c>
      <c r="J560" s="24">
        <f t="shared" si="95"/>
        <v>2.3262</v>
      </c>
      <c r="K560" s="51">
        <f t="shared" si="96"/>
        <v>2.0985</v>
      </c>
      <c r="L560" s="156">
        <f t="shared" si="97"/>
        <v>-0.22770000000000001</v>
      </c>
      <c r="M560" s="100">
        <f t="shared" si="98"/>
        <v>-9.7884962599948416E-2</v>
      </c>
    </row>
    <row r="561" spans="1:13" x14ac:dyDescent="0.25">
      <c r="A561" s="177" t="s">
        <v>449</v>
      </c>
      <c r="B561" s="8" t="str">
        <f t="shared" si="88"/>
        <v>PNEUMOTHORAX W MCC</v>
      </c>
      <c r="C561" s="22">
        <f t="shared" si="89"/>
        <v>33</v>
      </c>
      <c r="D561" s="22">
        <f t="shared" si="90"/>
        <v>26795.72</v>
      </c>
      <c r="E561" s="22">
        <f t="shared" si="91"/>
        <v>10689.77</v>
      </c>
      <c r="F561" s="23">
        <f t="shared" si="92"/>
        <v>5.36</v>
      </c>
      <c r="G561" s="160" t="str">
        <f t="shared" si="93"/>
        <v>A</v>
      </c>
      <c r="H561" s="134"/>
      <c r="I561" s="184" t="str">
        <f t="shared" si="94"/>
        <v>A</v>
      </c>
      <c r="J561" s="24">
        <f t="shared" si="95"/>
        <v>1.8078000000000001</v>
      </c>
      <c r="K561" s="51">
        <f t="shared" si="96"/>
        <v>1.5784</v>
      </c>
      <c r="L561" s="156">
        <f t="shared" si="97"/>
        <v>-0.22940000000000005</v>
      </c>
      <c r="M561" s="100">
        <f t="shared" si="98"/>
        <v>-0.12689456798318399</v>
      </c>
    </row>
    <row r="562" spans="1:13" x14ac:dyDescent="0.25">
      <c r="A562" s="178" t="s">
        <v>371</v>
      </c>
      <c r="B562" s="80" t="str">
        <f t="shared" si="88"/>
        <v>BACTERIAL &amp; TUBERCULOUS INFECTIONS OF NERVOUS SYSTEM W/O CC/MCC</v>
      </c>
      <c r="C562" s="77">
        <f t="shared" si="89"/>
        <v>11</v>
      </c>
      <c r="D562" s="77">
        <f t="shared" si="90"/>
        <v>35898.620000000003</v>
      </c>
      <c r="E562" s="77">
        <f t="shared" si="91"/>
        <v>18507.93</v>
      </c>
      <c r="F562" s="78">
        <f t="shared" si="92"/>
        <v>6</v>
      </c>
      <c r="G562" s="161" t="str">
        <f t="shared" si="93"/>
        <v>A</v>
      </c>
      <c r="H562" s="134"/>
      <c r="I562" s="185" t="str">
        <f t="shared" si="94"/>
        <v>M</v>
      </c>
      <c r="J562" s="70">
        <f t="shared" si="95"/>
        <v>2.3530000000000002</v>
      </c>
      <c r="K562" s="72">
        <f t="shared" si="96"/>
        <v>2.1145</v>
      </c>
      <c r="L562" s="157">
        <f t="shared" si="97"/>
        <v>-0.23850000000000016</v>
      </c>
      <c r="M562" s="101">
        <f t="shared" si="98"/>
        <v>-0.10135996600085004</v>
      </c>
    </row>
    <row r="563" spans="1:13" x14ac:dyDescent="0.25">
      <c r="A563" s="177" t="s">
        <v>335</v>
      </c>
      <c r="B563" s="8" t="str">
        <f t="shared" si="88"/>
        <v>OTHER MALE REPRODUCTIVE SYSTEM O.R. PROC EXC MALIGNANCY W CC/MCC</v>
      </c>
      <c r="C563" s="22">
        <f t="shared" si="89"/>
        <v>7</v>
      </c>
      <c r="D563" s="22">
        <f t="shared" si="90"/>
        <v>33947.19</v>
      </c>
      <c r="E563" s="22">
        <f t="shared" si="91"/>
        <v>18394.87</v>
      </c>
      <c r="F563" s="23">
        <f t="shared" si="92"/>
        <v>5.8</v>
      </c>
      <c r="G563" s="160" t="str">
        <f t="shared" si="93"/>
        <v>M</v>
      </c>
      <c r="H563" s="134"/>
      <c r="I563" s="184" t="str">
        <f t="shared" si="94"/>
        <v>M</v>
      </c>
      <c r="J563" s="24">
        <f t="shared" si="95"/>
        <v>3.0390000000000001</v>
      </c>
      <c r="K563" s="51">
        <f t="shared" si="96"/>
        <v>2.7995999999999999</v>
      </c>
      <c r="L563" s="156">
        <f t="shared" si="97"/>
        <v>-0.23940000000000028</v>
      </c>
      <c r="M563" s="100">
        <f t="shared" si="98"/>
        <v>-7.8775913129318947E-2</v>
      </c>
    </row>
    <row r="564" spans="1:13" x14ac:dyDescent="0.25">
      <c r="A564" s="177" t="s">
        <v>338</v>
      </c>
      <c r="B564" s="8" t="str">
        <f t="shared" si="88"/>
        <v>MALIGNANCY, MALE REPRODUCTIVE SYSTEM W CC</v>
      </c>
      <c r="C564" s="22">
        <f t="shared" si="89"/>
        <v>0</v>
      </c>
      <c r="D564" s="22">
        <f t="shared" si="90"/>
        <v>0</v>
      </c>
      <c r="E564" s="22">
        <f t="shared" si="91"/>
        <v>0</v>
      </c>
      <c r="F564" s="23">
        <f t="shared" si="92"/>
        <v>4.5</v>
      </c>
      <c r="G564" s="160" t="str">
        <f t="shared" si="93"/>
        <v>M</v>
      </c>
      <c r="H564" s="134"/>
      <c r="I564" s="184" t="str">
        <f t="shared" si="94"/>
        <v>M</v>
      </c>
      <c r="J564" s="24">
        <f t="shared" si="95"/>
        <v>1.7677</v>
      </c>
      <c r="K564" s="51">
        <f t="shared" si="96"/>
        <v>1.5266</v>
      </c>
      <c r="L564" s="156">
        <f t="shared" si="97"/>
        <v>-0.24110000000000009</v>
      </c>
      <c r="M564" s="100">
        <f t="shared" si="98"/>
        <v>-0.1363919217061719</v>
      </c>
    </row>
    <row r="565" spans="1:13" x14ac:dyDescent="0.25">
      <c r="A565" s="177" t="s">
        <v>114</v>
      </c>
      <c r="B565" s="8" t="str">
        <f t="shared" si="88"/>
        <v>CHOLECYSTECTOMY W C.D.E. W/O CC/MCC</v>
      </c>
      <c r="C565" s="22">
        <f t="shared" si="89"/>
        <v>3</v>
      </c>
      <c r="D565" s="22">
        <f t="shared" si="90"/>
        <v>48349.120000000003</v>
      </c>
      <c r="E565" s="22">
        <f t="shared" si="91"/>
        <v>16040.66</v>
      </c>
      <c r="F565" s="23">
        <f t="shared" si="92"/>
        <v>4.3</v>
      </c>
      <c r="G565" s="160" t="str">
        <f t="shared" si="93"/>
        <v>M</v>
      </c>
      <c r="H565" s="134"/>
      <c r="I565" s="184" t="str">
        <f t="shared" si="94"/>
        <v>M</v>
      </c>
      <c r="J565" s="24">
        <f t="shared" si="95"/>
        <v>2.657</v>
      </c>
      <c r="K565" s="51">
        <f t="shared" si="96"/>
        <v>2.4157000000000002</v>
      </c>
      <c r="L565" s="156">
        <f t="shared" si="97"/>
        <v>-0.24129999999999985</v>
      </c>
      <c r="M565" s="100">
        <f t="shared" si="98"/>
        <v>-9.0816710575837359E-2</v>
      </c>
    </row>
    <row r="566" spans="1:13" x14ac:dyDescent="0.25">
      <c r="A566" s="177" t="s">
        <v>821</v>
      </c>
      <c r="B566" s="8" t="str">
        <f t="shared" ref="B566:B629" si="99">VLOOKUP($A566, DRG_Tab, 2, FALSE)</f>
        <v>SEPTIC ARTHRITIS W CC</v>
      </c>
      <c r="C566" s="22">
        <f t="shared" ref="C566:C629" si="100">VLOOKUP($A566, DRG_Tab, 9, FALSE)</f>
        <v>20</v>
      </c>
      <c r="D566" s="22">
        <f t="shared" ref="D566:D629" si="101">VLOOKUP($A566, DRG_Tab, 10, FALSE)</f>
        <v>27834.41</v>
      </c>
      <c r="E566" s="22">
        <f t="shared" ref="E566:E629" si="102">VLOOKUP($A566, DRG_Tab, 11, FALSE)</f>
        <v>14765.52</v>
      </c>
      <c r="F566" s="23">
        <f t="shared" ref="F566:F629" si="103">VLOOKUP($A566, DRG_Tab, 12, FALSE)</f>
        <v>6.3</v>
      </c>
      <c r="G566" s="160" t="str">
        <f t="shared" ref="G566:G629" si="104">VLOOKUP($A566, DRG_Tab, 18, FALSE)</f>
        <v>A</v>
      </c>
      <c r="H566" s="134"/>
      <c r="I566" s="184" t="str">
        <f t="shared" ref="I566:I629" si="105">VLOOKUP($A566, DRG_Tab, 20, FALSE)</f>
        <v>M</v>
      </c>
      <c r="J566" s="24">
        <f t="shared" ref="J566:J629" si="106">VLOOKUP($A566, DRG_Tab, 21, FALSE)</f>
        <v>1.8812</v>
      </c>
      <c r="K566" s="51">
        <f t="shared" ref="K566:K629" si="107">VLOOKUP($A566, DRG_Tab, 22, FALSE)</f>
        <v>1.6395999999999999</v>
      </c>
      <c r="L566" s="156">
        <f t="shared" ref="L566:L629" si="108">IF(J566&lt;&gt;"", IF(K566&lt;&gt;"", K566-J566, ""), "")</f>
        <v>-0.24160000000000004</v>
      </c>
      <c r="M566" s="100">
        <f t="shared" ref="M566:M629" si="109">IF(L566="", "", L566/J566)</f>
        <v>-0.12842866255581545</v>
      </c>
    </row>
    <row r="567" spans="1:13" x14ac:dyDescent="0.25">
      <c r="A567" s="178" t="s">
        <v>543</v>
      </c>
      <c r="B567" s="80" t="str">
        <f t="shared" si="99"/>
        <v>MINOR BLADDER PROCEDURES W/O CC/MCC</v>
      </c>
      <c r="C567" s="77">
        <f t="shared" si="100"/>
        <v>3</v>
      </c>
      <c r="D567" s="77">
        <f t="shared" si="101"/>
        <v>13090.19</v>
      </c>
      <c r="E567" s="77">
        <f t="shared" si="102"/>
        <v>1200.99</v>
      </c>
      <c r="F567" s="78">
        <f t="shared" si="103"/>
        <v>1.67</v>
      </c>
      <c r="G567" s="161" t="str">
        <f t="shared" si="104"/>
        <v>A</v>
      </c>
      <c r="H567" s="134"/>
      <c r="I567" s="185" t="str">
        <f t="shared" si="105"/>
        <v>A</v>
      </c>
      <c r="J567" s="70">
        <f t="shared" si="106"/>
        <v>1.0150999999999999</v>
      </c>
      <c r="K567" s="72">
        <f t="shared" si="107"/>
        <v>0.77100000000000002</v>
      </c>
      <c r="L567" s="157">
        <f t="shared" si="108"/>
        <v>-0.24409999999999987</v>
      </c>
      <c r="M567" s="101">
        <f t="shared" si="109"/>
        <v>-0.24046891931829367</v>
      </c>
    </row>
    <row r="568" spans="1:13" x14ac:dyDescent="0.25">
      <c r="A568" s="177" t="s">
        <v>618</v>
      </c>
      <c r="B568" s="8" t="str">
        <f t="shared" si="99"/>
        <v>INFECTIONS, FEMALE REPRODUCTIVE SYSTEM W MCC</v>
      </c>
      <c r="C568" s="22">
        <f t="shared" si="100"/>
        <v>3</v>
      </c>
      <c r="D568" s="22">
        <f t="shared" si="101"/>
        <v>46855.97</v>
      </c>
      <c r="E568" s="22">
        <f t="shared" si="102"/>
        <v>24408.11</v>
      </c>
      <c r="F568" s="23">
        <f t="shared" si="103"/>
        <v>6.3</v>
      </c>
      <c r="G568" s="160" t="str">
        <f t="shared" si="104"/>
        <v>M</v>
      </c>
      <c r="H568" s="134"/>
      <c r="I568" s="184" t="str">
        <f t="shared" si="105"/>
        <v>M</v>
      </c>
      <c r="J568" s="24">
        <f t="shared" si="106"/>
        <v>2.3086000000000002</v>
      </c>
      <c r="K568" s="51">
        <f t="shared" si="107"/>
        <v>2.0640999999999998</v>
      </c>
      <c r="L568" s="156">
        <f t="shared" si="108"/>
        <v>-0.24450000000000038</v>
      </c>
      <c r="M568" s="100">
        <f t="shared" si="109"/>
        <v>-0.10590834271853086</v>
      </c>
    </row>
    <row r="569" spans="1:13" x14ac:dyDescent="0.25">
      <c r="A569" s="177" t="s">
        <v>541</v>
      </c>
      <c r="B569" s="8" t="str">
        <f t="shared" si="99"/>
        <v>MINOR BLADDER PROCEDURES W MCC</v>
      </c>
      <c r="C569" s="22">
        <f t="shared" si="100"/>
        <v>1</v>
      </c>
      <c r="D569" s="22">
        <f t="shared" si="101"/>
        <v>54365.88</v>
      </c>
      <c r="E569" s="22">
        <f t="shared" si="102"/>
        <v>0</v>
      </c>
      <c r="F569" s="23">
        <f t="shared" si="103"/>
        <v>10.3</v>
      </c>
      <c r="G569" s="160" t="str">
        <f t="shared" si="104"/>
        <v>M</v>
      </c>
      <c r="H569" s="134"/>
      <c r="I569" s="184" t="str">
        <f t="shared" si="105"/>
        <v>M</v>
      </c>
      <c r="J569" s="24">
        <f t="shared" si="106"/>
        <v>4.7984</v>
      </c>
      <c r="K569" s="51">
        <f t="shared" si="107"/>
        <v>4.5534999999999997</v>
      </c>
      <c r="L569" s="156">
        <f t="shared" si="108"/>
        <v>-0.24490000000000034</v>
      </c>
      <c r="M569" s="100">
        <f t="shared" si="109"/>
        <v>-5.1037845948649622E-2</v>
      </c>
    </row>
    <row r="570" spans="1:13" x14ac:dyDescent="0.25">
      <c r="A570" s="177" t="s">
        <v>407</v>
      </c>
      <c r="B570" s="8" t="str">
        <f t="shared" si="99"/>
        <v>EAR, NOSE, MOUTH &amp; THROAT MALIGNANCY W/O CC/MCC</v>
      </c>
      <c r="C570" s="22">
        <f t="shared" si="100"/>
        <v>2</v>
      </c>
      <c r="D570" s="22">
        <f t="shared" si="101"/>
        <v>11493.75</v>
      </c>
      <c r="E570" s="22">
        <f t="shared" si="102"/>
        <v>6603.23</v>
      </c>
      <c r="F570" s="23">
        <f t="shared" si="103"/>
        <v>2.8</v>
      </c>
      <c r="G570" s="160" t="str">
        <f t="shared" si="104"/>
        <v>M</v>
      </c>
      <c r="H570" s="134"/>
      <c r="I570" s="184" t="str">
        <f t="shared" si="105"/>
        <v>M</v>
      </c>
      <c r="J570" s="24">
        <f t="shared" si="106"/>
        <v>1.2819</v>
      </c>
      <c r="K570" s="51">
        <f t="shared" si="107"/>
        <v>1.0368999999999999</v>
      </c>
      <c r="L570" s="156">
        <f t="shared" si="108"/>
        <v>-0.24500000000000011</v>
      </c>
      <c r="M570" s="100">
        <f t="shared" si="109"/>
        <v>-0.1911225524611905</v>
      </c>
    </row>
    <row r="571" spans="1:13" x14ac:dyDescent="0.25">
      <c r="A571" s="177" t="s">
        <v>89</v>
      </c>
      <c r="B571" s="8" t="str">
        <f t="shared" si="99"/>
        <v>UNCOMPLICATED PEPTIC ULCER W MCC</v>
      </c>
      <c r="C571" s="22">
        <f t="shared" si="100"/>
        <v>0</v>
      </c>
      <c r="D571" s="22">
        <f t="shared" si="101"/>
        <v>0</v>
      </c>
      <c r="E571" s="22">
        <f t="shared" si="102"/>
        <v>0</v>
      </c>
      <c r="F571" s="23">
        <f t="shared" si="103"/>
        <v>5</v>
      </c>
      <c r="G571" s="160" t="str">
        <f t="shared" si="104"/>
        <v>M</v>
      </c>
      <c r="H571" s="134"/>
      <c r="I571" s="184" t="str">
        <f t="shared" si="105"/>
        <v>M</v>
      </c>
      <c r="J571" s="24">
        <f t="shared" si="106"/>
        <v>2.1187</v>
      </c>
      <c r="K571" s="51">
        <f t="shared" si="107"/>
        <v>1.8725000000000001</v>
      </c>
      <c r="L571" s="156">
        <f t="shared" si="108"/>
        <v>-0.24619999999999997</v>
      </c>
      <c r="M571" s="100">
        <f t="shared" si="109"/>
        <v>-0.11620333223202906</v>
      </c>
    </row>
    <row r="572" spans="1:13" x14ac:dyDescent="0.25">
      <c r="A572" s="178" t="s">
        <v>570</v>
      </c>
      <c r="B572" s="80" t="str">
        <f t="shared" si="99"/>
        <v>URETHRAL STRICTURE</v>
      </c>
      <c r="C572" s="77">
        <f t="shared" si="100"/>
        <v>4</v>
      </c>
      <c r="D572" s="77">
        <f t="shared" si="101"/>
        <v>22253.58</v>
      </c>
      <c r="E572" s="77">
        <f t="shared" si="102"/>
        <v>4480.6899999999996</v>
      </c>
      <c r="F572" s="78">
        <f t="shared" si="103"/>
        <v>3.6</v>
      </c>
      <c r="G572" s="161" t="str">
        <f t="shared" si="104"/>
        <v>M</v>
      </c>
      <c r="H572" s="134"/>
      <c r="I572" s="185" t="str">
        <f t="shared" si="105"/>
        <v>M</v>
      </c>
      <c r="J572" s="70">
        <f t="shared" si="106"/>
        <v>1.6220000000000001</v>
      </c>
      <c r="K572" s="72">
        <f t="shared" si="107"/>
        <v>1.3753</v>
      </c>
      <c r="L572" s="157">
        <f t="shared" si="108"/>
        <v>-0.24670000000000014</v>
      </c>
      <c r="M572" s="101">
        <f t="shared" si="109"/>
        <v>-0.15209617755856975</v>
      </c>
    </row>
    <row r="573" spans="1:13" x14ac:dyDescent="0.25">
      <c r="A573" s="177" t="s">
        <v>370</v>
      </c>
      <c r="B573" s="8" t="str">
        <f t="shared" si="99"/>
        <v>BACTERIAL &amp; TUBERCULOUS INFECTIONS OF NERVOUS SYSTEM W CC</v>
      </c>
      <c r="C573" s="22">
        <f t="shared" si="100"/>
        <v>21</v>
      </c>
      <c r="D573" s="22">
        <f t="shared" si="101"/>
        <v>51010.78</v>
      </c>
      <c r="E573" s="22">
        <f t="shared" si="102"/>
        <v>30604.93</v>
      </c>
      <c r="F573" s="23">
        <f t="shared" si="103"/>
        <v>10.52</v>
      </c>
      <c r="G573" s="160" t="str">
        <f t="shared" si="104"/>
        <v>A</v>
      </c>
      <c r="H573" s="134"/>
      <c r="I573" s="184" t="str">
        <f t="shared" si="105"/>
        <v>A</v>
      </c>
      <c r="J573" s="24">
        <f t="shared" si="106"/>
        <v>3.008</v>
      </c>
      <c r="K573" s="51">
        <f t="shared" si="107"/>
        <v>2.7603</v>
      </c>
      <c r="L573" s="156">
        <f t="shared" si="108"/>
        <v>-0.24770000000000003</v>
      </c>
      <c r="M573" s="100">
        <f t="shared" si="109"/>
        <v>-8.2347074468085119E-2</v>
      </c>
    </row>
    <row r="574" spans="1:13" x14ac:dyDescent="0.25">
      <c r="A574" s="177" t="s">
        <v>140</v>
      </c>
      <c r="B574" s="8" t="str">
        <f t="shared" si="99"/>
        <v>DISORDERS OF LIVER EXCEPT MALIG,CIRR,ALC HEPA W MCC</v>
      </c>
      <c r="C574" s="22">
        <f t="shared" si="100"/>
        <v>148</v>
      </c>
      <c r="D574" s="22">
        <f t="shared" si="101"/>
        <v>30999.39</v>
      </c>
      <c r="E574" s="22">
        <f t="shared" si="102"/>
        <v>23946.9</v>
      </c>
      <c r="F574" s="23">
        <f t="shared" si="103"/>
        <v>6.02</v>
      </c>
      <c r="G574" s="160" t="str">
        <f t="shared" si="104"/>
        <v>A</v>
      </c>
      <c r="H574" s="134"/>
      <c r="I574" s="184" t="str">
        <f t="shared" si="105"/>
        <v>A</v>
      </c>
      <c r="J574" s="24">
        <f t="shared" si="106"/>
        <v>2.0009000000000001</v>
      </c>
      <c r="K574" s="51">
        <f t="shared" si="107"/>
        <v>1.7531000000000001</v>
      </c>
      <c r="L574" s="156">
        <f t="shared" si="108"/>
        <v>-0.24780000000000002</v>
      </c>
      <c r="M574" s="100">
        <f t="shared" si="109"/>
        <v>-0.1238442700784647</v>
      </c>
    </row>
    <row r="575" spans="1:13" x14ac:dyDescent="0.25">
      <c r="A575" s="177" t="s">
        <v>363</v>
      </c>
      <c r="B575" s="8" t="str">
        <f t="shared" si="99"/>
        <v>SKIN GRAFT EXC FOR SKIN ULCER OR CELLULITIS W CC</v>
      </c>
      <c r="C575" s="22">
        <f t="shared" si="100"/>
        <v>14</v>
      </c>
      <c r="D575" s="22">
        <f t="shared" si="101"/>
        <v>40826.76</v>
      </c>
      <c r="E575" s="22">
        <f t="shared" si="102"/>
        <v>20480.47</v>
      </c>
      <c r="F575" s="23">
        <f t="shared" si="103"/>
        <v>5.36</v>
      </c>
      <c r="G575" s="160" t="str">
        <f t="shared" si="104"/>
        <v>A</v>
      </c>
      <c r="H575" s="134"/>
      <c r="I575" s="184" t="str">
        <f t="shared" si="105"/>
        <v>A</v>
      </c>
      <c r="J575" s="24">
        <f t="shared" si="106"/>
        <v>2.5886999999999998</v>
      </c>
      <c r="K575" s="51">
        <f t="shared" si="107"/>
        <v>2.3412000000000002</v>
      </c>
      <c r="L575" s="156">
        <f t="shared" si="108"/>
        <v>-0.24749999999999961</v>
      </c>
      <c r="M575" s="100">
        <f t="shared" si="109"/>
        <v>-9.5607834047977611E-2</v>
      </c>
    </row>
    <row r="576" spans="1:13" x14ac:dyDescent="0.25">
      <c r="A576" s="177" t="s">
        <v>224</v>
      </c>
      <c r="B576" s="8" t="str">
        <f t="shared" si="99"/>
        <v>INTRACRANIAL HEMORRHAGE OR CEREBRAL INFARCTION W MCC</v>
      </c>
      <c r="C576" s="22">
        <f t="shared" si="100"/>
        <v>161</v>
      </c>
      <c r="D576" s="22">
        <f t="shared" si="101"/>
        <v>38211</v>
      </c>
      <c r="E576" s="22">
        <f t="shared" si="102"/>
        <v>23990.35</v>
      </c>
      <c r="F576" s="23">
        <f t="shared" si="103"/>
        <v>6.2</v>
      </c>
      <c r="G576" s="160" t="str">
        <f t="shared" si="104"/>
        <v>A</v>
      </c>
      <c r="H576" s="134"/>
      <c r="I576" s="184" t="str">
        <f t="shared" si="105"/>
        <v>A</v>
      </c>
      <c r="J576" s="24">
        <f t="shared" si="106"/>
        <v>2.4398</v>
      </c>
      <c r="K576" s="51">
        <f t="shared" si="107"/>
        <v>2.1919</v>
      </c>
      <c r="L576" s="156">
        <f t="shared" si="108"/>
        <v>-0.24790000000000001</v>
      </c>
      <c r="M576" s="100">
        <f t="shared" si="109"/>
        <v>-0.10160668907287483</v>
      </c>
    </row>
    <row r="577" spans="1:13" x14ac:dyDescent="0.25">
      <c r="A577" s="178" t="s">
        <v>820</v>
      </c>
      <c r="B577" s="80" t="str">
        <f t="shared" si="99"/>
        <v>SEPTIC ARTHRITIS W MCC</v>
      </c>
      <c r="C577" s="77">
        <f t="shared" si="100"/>
        <v>5</v>
      </c>
      <c r="D577" s="77">
        <f t="shared" si="101"/>
        <v>46920.39</v>
      </c>
      <c r="E577" s="77">
        <f t="shared" si="102"/>
        <v>29264.79</v>
      </c>
      <c r="F577" s="78">
        <f t="shared" si="103"/>
        <v>7.8</v>
      </c>
      <c r="G577" s="161" t="str">
        <f t="shared" si="104"/>
        <v>M</v>
      </c>
      <c r="H577" s="134"/>
      <c r="I577" s="185" t="str">
        <f t="shared" si="105"/>
        <v>M</v>
      </c>
      <c r="J577" s="70">
        <f t="shared" si="106"/>
        <v>3.2111000000000001</v>
      </c>
      <c r="K577" s="72">
        <f t="shared" si="107"/>
        <v>2.9613999999999998</v>
      </c>
      <c r="L577" s="157">
        <f t="shared" si="108"/>
        <v>-0.24970000000000026</v>
      </c>
      <c r="M577" s="101">
        <f t="shared" si="109"/>
        <v>-7.7761514745725846E-2</v>
      </c>
    </row>
    <row r="578" spans="1:13" x14ac:dyDescent="0.25">
      <c r="A578" s="177" t="s">
        <v>609</v>
      </c>
      <c r="B578" s="8" t="str">
        <f t="shared" si="99"/>
        <v>D&amp;C, CONIZATION, LAPAROSCOPY &amp; TUBAL INTERRUPTION W/O CC/MCC</v>
      </c>
      <c r="C578" s="22">
        <f t="shared" si="100"/>
        <v>2</v>
      </c>
      <c r="D578" s="22">
        <f t="shared" si="101"/>
        <v>46686.27</v>
      </c>
      <c r="E578" s="22">
        <f t="shared" si="102"/>
        <v>18503</v>
      </c>
      <c r="F578" s="23">
        <f t="shared" si="103"/>
        <v>2.6</v>
      </c>
      <c r="G578" s="160" t="str">
        <f t="shared" si="104"/>
        <v>MP</v>
      </c>
      <c r="H578" s="134"/>
      <c r="I578" s="184" t="str">
        <f t="shared" si="105"/>
        <v>M</v>
      </c>
      <c r="J578" s="24">
        <f t="shared" si="106"/>
        <v>1.1067</v>
      </c>
      <c r="K578" s="51">
        <f t="shared" si="107"/>
        <v>0.85529999999999995</v>
      </c>
      <c r="L578" s="156">
        <f t="shared" si="108"/>
        <v>-0.25140000000000007</v>
      </c>
      <c r="M578" s="100">
        <f t="shared" si="109"/>
        <v>-0.22716183247492552</v>
      </c>
    </row>
    <row r="579" spans="1:13" x14ac:dyDescent="0.25">
      <c r="A579" s="177" t="s">
        <v>172</v>
      </c>
      <c r="B579" s="8" t="str">
        <f t="shared" si="99"/>
        <v>REVISION OF HIP OR KNEE REPLACEMENT W/O CC/MCC</v>
      </c>
      <c r="C579" s="22">
        <f t="shared" si="100"/>
        <v>45</v>
      </c>
      <c r="D579" s="22">
        <f t="shared" si="101"/>
        <v>47287.77</v>
      </c>
      <c r="E579" s="22">
        <f t="shared" si="102"/>
        <v>17605.580000000002</v>
      </c>
      <c r="F579" s="23">
        <f t="shared" si="103"/>
        <v>2.4</v>
      </c>
      <c r="G579" s="160" t="str">
        <f t="shared" si="104"/>
        <v>A</v>
      </c>
      <c r="H579" s="134"/>
      <c r="I579" s="184" t="str">
        <f t="shared" si="105"/>
        <v>A</v>
      </c>
      <c r="J579" s="24">
        <f t="shared" si="106"/>
        <v>3.0367999999999999</v>
      </c>
      <c r="K579" s="51">
        <f t="shared" si="107"/>
        <v>2.7852999999999999</v>
      </c>
      <c r="L579" s="156">
        <f t="shared" si="108"/>
        <v>-0.25150000000000006</v>
      </c>
      <c r="M579" s="100">
        <f t="shared" si="109"/>
        <v>-8.2817439409905186E-2</v>
      </c>
    </row>
    <row r="580" spans="1:13" x14ac:dyDescent="0.25">
      <c r="A580" s="177" t="s">
        <v>306</v>
      </c>
      <c r="B580" s="8" t="str">
        <f t="shared" si="99"/>
        <v>SPINAL PROCEDURES W MCC</v>
      </c>
      <c r="C580" s="22">
        <f t="shared" si="100"/>
        <v>7</v>
      </c>
      <c r="D580" s="22">
        <f t="shared" si="101"/>
        <v>80653.77</v>
      </c>
      <c r="E580" s="22">
        <f t="shared" si="102"/>
        <v>39566.39</v>
      </c>
      <c r="F580" s="23">
        <f t="shared" si="103"/>
        <v>11.8</v>
      </c>
      <c r="G580" s="160" t="str">
        <f t="shared" si="104"/>
        <v>M</v>
      </c>
      <c r="H580" s="134"/>
      <c r="I580" s="184" t="str">
        <f t="shared" si="105"/>
        <v>A</v>
      </c>
      <c r="J580" s="24">
        <f t="shared" si="106"/>
        <v>7.9516</v>
      </c>
      <c r="K580" s="51">
        <f t="shared" si="107"/>
        <v>7.6997</v>
      </c>
      <c r="L580" s="156">
        <f t="shared" si="108"/>
        <v>-0.25190000000000001</v>
      </c>
      <c r="M580" s="100">
        <f t="shared" si="109"/>
        <v>-3.1679158911414054E-2</v>
      </c>
    </row>
    <row r="581" spans="1:13" x14ac:dyDescent="0.25">
      <c r="A581" s="177" t="s">
        <v>238</v>
      </c>
      <c r="B581" s="8" t="str">
        <f t="shared" si="99"/>
        <v>HYPERTENSIVE ENCEPHALOPATHY W MCC</v>
      </c>
      <c r="C581" s="22">
        <f t="shared" si="100"/>
        <v>2</v>
      </c>
      <c r="D581" s="22">
        <f t="shared" si="101"/>
        <v>76281.8</v>
      </c>
      <c r="E581" s="22">
        <f t="shared" si="102"/>
        <v>39854.959999999999</v>
      </c>
      <c r="F581" s="23">
        <f t="shared" si="103"/>
        <v>5.2</v>
      </c>
      <c r="G581" s="160" t="str">
        <f t="shared" si="104"/>
        <v>M</v>
      </c>
      <c r="H581" s="134"/>
      <c r="I581" s="184" t="str">
        <f t="shared" si="105"/>
        <v>M</v>
      </c>
      <c r="J581" s="24">
        <f t="shared" si="106"/>
        <v>2.4762</v>
      </c>
      <c r="K581" s="51">
        <f t="shared" si="107"/>
        <v>2.2233000000000001</v>
      </c>
      <c r="L581" s="156">
        <f t="shared" si="108"/>
        <v>-0.2528999999999999</v>
      </c>
      <c r="M581" s="100">
        <f t="shared" si="109"/>
        <v>-0.10213229949115576</v>
      </c>
    </row>
    <row r="582" spans="1:13" x14ac:dyDescent="0.25">
      <c r="A582" s="178" t="s">
        <v>471</v>
      </c>
      <c r="B582" s="80" t="str">
        <f t="shared" si="99"/>
        <v>CARDIAC DEFIBRILLATOR IMPLANT W/O CARDIAC CATH W/O MCC</v>
      </c>
      <c r="C582" s="77">
        <f t="shared" si="100"/>
        <v>42</v>
      </c>
      <c r="D582" s="77">
        <f t="shared" si="101"/>
        <v>76239.37</v>
      </c>
      <c r="E582" s="77">
        <f t="shared" si="102"/>
        <v>36938.86</v>
      </c>
      <c r="F582" s="78">
        <f t="shared" si="103"/>
        <v>2.76</v>
      </c>
      <c r="G582" s="161" t="str">
        <f t="shared" si="104"/>
        <v>A</v>
      </c>
      <c r="H582" s="134"/>
      <c r="I582" s="185" t="str">
        <f t="shared" si="105"/>
        <v>A</v>
      </c>
      <c r="J582" s="70">
        <f t="shared" si="106"/>
        <v>4.7449000000000003</v>
      </c>
      <c r="K582" s="72">
        <f t="shared" si="107"/>
        <v>4.4907000000000004</v>
      </c>
      <c r="L582" s="157">
        <f t="shared" si="108"/>
        <v>-0.25419999999999998</v>
      </c>
      <c r="M582" s="101">
        <f t="shared" si="109"/>
        <v>-5.3573310291049329E-2</v>
      </c>
    </row>
    <row r="583" spans="1:13" x14ac:dyDescent="0.25">
      <c r="A583" s="177" t="s">
        <v>796</v>
      </c>
      <c r="B583" s="8" t="str">
        <f t="shared" si="99"/>
        <v>VEIN LIGATION &amp; STRIPPING</v>
      </c>
      <c r="C583" s="22">
        <f t="shared" si="100"/>
        <v>5</v>
      </c>
      <c r="D583" s="22">
        <f t="shared" si="101"/>
        <v>40403.61</v>
      </c>
      <c r="E583" s="22">
        <f t="shared" si="102"/>
        <v>13710.73</v>
      </c>
      <c r="F583" s="23">
        <f t="shared" si="103"/>
        <v>6.3</v>
      </c>
      <c r="G583" s="160" t="str">
        <f t="shared" si="104"/>
        <v>M</v>
      </c>
      <c r="H583" s="134"/>
      <c r="I583" s="184" t="str">
        <f t="shared" si="105"/>
        <v>M</v>
      </c>
      <c r="J583" s="24">
        <f t="shared" si="106"/>
        <v>3.6817000000000002</v>
      </c>
      <c r="K583" s="51">
        <f t="shared" si="107"/>
        <v>3.4268999999999998</v>
      </c>
      <c r="L583" s="156">
        <f t="shared" si="108"/>
        <v>-0.25480000000000036</v>
      </c>
      <c r="M583" s="100">
        <f t="shared" si="109"/>
        <v>-6.9207159735991619E-2</v>
      </c>
    </row>
    <row r="584" spans="1:13" x14ac:dyDescent="0.25">
      <c r="A584" s="177" t="s">
        <v>554</v>
      </c>
      <c r="B584" s="8" t="str">
        <f t="shared" si="99"/>
        <v>OTHER KIDNEY &amp; URINARY TRACT PROCEDURES W/O CC/MCC</v>
      </c>
      <c r="C584" s="22">
        <f t="shared" si="100"/>
        <v>4</v>
      </c>
      <c r="D584" s="22">
        <f t="shared" si="101"/>
        <v>41692.339999999997</v>
      </c>
      <c r="E584" s="22">
        <f t="shared" si="102"/>
        <v>9286.32</v>
      </c>
      <c r="F584" s="23">
        <f t="shared" si="103"/>
        <v>3.6</v>
      </c>
      <c r="G584" s="160" t="str">
        <f t="shared" si="104"/>
        <v>M</v>
      </c>
      <c r="H584" s="134"/>
      <c r="I584" s="184" t="str">
        <f t="shared" si="105"/>
        <v>M</v>
      </c>
      <c r="J584" s="24">
        <f t="shared" si="106"/>
        <v>2.5838999999999999</v>
      </c>
      <c r="K584" s="51">
        <f t="shared" si="107"/>
        <v>2.3283999999999998</v>
      </c>
      <c r="L584" s="156">
        <f t="shared" si="108"/>
        <v>-0.25550000000000006</v>
      </c>
      <c r="M584" s="100">
        <f t="shared" si="109"/>
        <v>-9.8881535663144893E-2</v>
      </c>
    </row>
    <row r="585" spans="1:13" x14ac:dyDescent="0.25">
      <c r="A585" s="177" t="s">
        <v>236</v>
      </c>
      <c r="B585" s="8" t="str">
        <f t="shared" si="99"/>
        <v>VIRAL MENINGITIS W CC/MCC</v>
      </c>
      <c r="C585" s="22">
        <f t="shared" si="100"/>
        <v>11</v>
      </c>
      <c r="D585" s="22">
        <f t="shared" si="101"/>
        <v>13982.31</v>
      </c>
      <c r="E585" s="22">
        <f t="shared" si="102"/>
        <v>5755.79</v>
      </c>
      <c r="F585" s="23">
        <f t="shared" si="103"/>
        <v>3.45</v>
      </c>
      <c r="G585" s="160" t="str">
        <f t="shared" si="104"/>
        <v>A</v>
      </c>
      <c r="H585" s="134"/>
      <c r="I585" s="184" t="str">
        <f t="shared" si="105"/>
        <v>A</v>
      </c>
      <c r="J585" s="24">
        <f t="shared" si="106"/>
        <v>1.0794999999999999</v>
      </c>
      <c r="K585" s="51">
        <f t="shared" si="107"/>
        <v>0.8236</v>
      </c>
      <c r="L585" s="156">
        <f t="shared" si="108"/>
        <v>-0.25589999999999991</v>
      </c>
      <c r="M585" s="100">
        <f t="shared" si="109"/>
        <v>-0.23705419175544226</v>
      </c>
    </row>
    <row r="586" spans="1:13" x14ac:dyDescent="0.25">
      <c r="A586" s="177" t="s">
        <v>72</v>
      </c>
      <c r="B586" s="8" t="str">
        <f t="shared" si="99"/>
        <v>OTHER MUSCULOSKELET SYS &amp; CONN TISS O.R. PROC W MCC</v>
      </c>
      <c r="C586" s="22">
        <f t="shared" si="100"/>
        <v>19</v>
      </c>
      <c r="D586" s="22">
        <f t="shared" si="101"/>
        <v>82226.27</v>
      </c>
      <c r="E586" s="22">
        <f t="shared" si="102"/>
        <v>53152.91</v>
      </c>
      <c r="F586" s="23">
        <f t="shared" si="103"/>
        <v>10.79</v>
      </c>
      <c r="G586" s="160" t="str">
        <f t="shared" si="104"/>
        <v>A</v>
      </c>
      <c r="H586" s="134"/>
      <c r="I586" s="184" t="str">
        <f t="shared" si="105"/>
        <v>A</v>
      </c>
      <c r="J586" s="24">
        <f t="shared" si="106"/>
        <v>4.5693999999999999</v>
      </c>
      <c r="K586" s="51">
        <f t="shared" si="107"/>
        <v>4.3117000000000001</v>
      </c>
      <c r="L586" s="156">
        <f t="shared" si="108"/>
        <v>-0.25769999999999982</v>
      </c>
      <c r="M586" s="100">
        <f t="shared" si="109"/>
        <v>-5.6396901124874124E-2</v>
      </c>
    </row>
    <row r="587" spans="1:13" x14ac:dyDescent="0.25">
      <c r="A587" s="178" t="s">
        <v>115</v>
      </c>
      <c r="B587" s="80" t="str">
        <f t="shared" si="99"/>
        <v>CHOLECYSTECTOMY EXCEPT BY LAPAROSCOPE W/O C.D.E. W MCC</v>
      </c>
      <c r="C587" s="77">
        <f t="shared" si="100"/>
        <v>10</v>
      </c>
      <c r="D587" s="77">
        <f t="shared" si="101"/>
        <v>64487.85</v>
      </c>
      <c r="E587" s="77">
        <f t="shared" si="102"/>
        <v>22528.71</v>
      </c>
      <c r="F587" s="78">
        <f t="shared" si="103"/>
        <v>8.4</v>
      </c>
      <c r="G587" s="161" t="str">
        <f t="shared" si="104"/>
        <v>A</v>
      </c>
      <c r="H587" s="134"/>
      <c r="I587" s="185" t="str">
        <f t="shared" si="105"/>
        <v>A</v>
      </c>
      <c r="J587" s="70">
        <f t="shared" si="106"/>
        <v>4.0557999999999996</v>
      </c>
      <c r="K587" s="72">
        <f t="shared" si="107"/>
        <v>3.7985000000000002</v>
      </c>
      <c r="L587" s="157">
        <f t="shared" si="108"/>
        <v>-0.25729999999999942</v>
      </c>
      <c r="M587" s="101">
        <f t="shared" si="109"/>
        <v>-6.3440011834902971E-2</v>
      </c>
    </row>
    <row r="588" spans="1:13" x14ac:dyDescent="0.25">
      <c r="A588" s="177" t="s">
        <v>839</v>
      </c>
      <c r="B588" s="8" t="str">
        <f t="shared" si="99"/>
        <v>OSTEOMYELITIS W CC</v>
      </c>
      <c r="C588" s="22">
        <f t="shared" si="100"/>
        <v>81</v>
      </c>
      <c r="D588" s="22">
        <f t="shared" si="101"/>
        <v>20556.82</v>
      </c>
      <c r="E588" s="22">
        <f t="shared" si="102"/>
        <v>13735.05</v>
      </c>
      <c r="F588" s="23">
        <f t="shared" si="103"/>
        <v>5.42</v>
      </c>
      <c r="G588" s="160" t="str">
        <f t="shared" si="104"/>
        <v>A</v>
      </c>
      <c r="H588" s="134"/>
      <c r="I588" s="184" t="str">
        <f t="shared" si="105"/>
        <v>A</v>
      </c>
      <c r="J588" s="24">
        <f t="shared" si="106"/>
        <v>1.4681</v>
      </c>
      <c r="K588" s="51">
        <f t="shared" si="107"/>
        <v>1.2108000000000001</v>
      </c>
      <c r="L588" s="156">
        <f t="shared" si="108"/>
        <v>-0.25729999999999986</v>
      </c>
      <c r="M588" s="100">
        <f t="shared" si="109"/>
        <v>-0.17526054083509288</v>
      </c>
    </row>
    <row r="589" spans="1:13" x14ac:dyDescent="0.25">
      <c r="A589" s="177" t="s">
        <v>415</v>
      </c>
      <c r="B589" s="8" t="str">
        <f t="shared" si="99"/>
        <v>OTHER EAR, NOSE, MOUTH &amp; THROAT DIAGNOSES W/O CC/MCC</v>
      </c>
      <c r="C589" s="22">
        <f t="shared" si="100"/>
        <v>37</v>
      </c>
      <c r="D589" s="22">
        <f t="shared" si="101"/>
        <v>8789.67</v>
      </c>
      <c r="E589" s="22">
        <f t="shared" si="102"/>
        <v>5902.97</v>
      </c>
      <c r="F589" s="23">
        <f t="shared" si="103"/>
        <v>2.2400000000000002</v>
      </c>
      <c r="G589" s="160" t="str">
        <f t="shared" si="104"/>
        <v>AO</v>
      </c>
      <c r="H589" s="134"/>
      <c r="I589" s="184" t="str">
        <f t="shared" si="105"/>
        <v>A</v>
      </c>
      <c r="J589" s="24">
        <f t="shared" si="106"/>
        <v>0.56879999999999997</v>
      </c>
      <c r="K589" s="51">
        <f t="shared" si="107"/>
        <v>0.3095</v>
      </c>
      <c r="L589" s="156">
        <f t="shared" si="108"/>
        <v>-0.25929999999999997</v>
      </c>
      <c r="M589" s="100">
        <f t="shared" si="109"/>
        <v>-0.45587201125175808</v>
      </c>
    </row>
    <row r="590" spans="1:13" x14ac:dyDescent="0.25">
      <c r="A590" s="177" t="s">
        <v>559</v>
      </c>
      <c r="B590" s="8" t="str">
        <f t="shared" si="99"/>
        <v>KIDNEY &amp; URINARY TRACT NEOPLASMS W MCC</v>
      </c>
      <c r="C590" s="22">
        <f t="shared" si="100"/>
        <v>5</v>
      </c>
      <c r="D590" s="22">
        <f t="shared" si="101"/>
        <v>39624.589999999997</v>
      </c>
      <c r="E590" s="22">
        <f t="shared" si="102"/>
        <v>25539.77</v>
      </c>
      <c r="F590" s="23">
        <f t="shared" si="103"/>
        <v>6.8</v>
      </c>
      <c r="G590" s="160" t="str">
        <f t="shared" si="104"/>
        <v>M</v>
      </c>
      <c r="H590" s="134"/>
      <c r="I590" s="184" t="str">
        <f t="shared" si="105"/>
        <v>M</v>
      </c>
      <c r="J590" s="24">
        <f t="shared" si="106"/>
        <v>2.7210999999999999</v>
      </c>
      <c r="K590" s="51">
        <f t="shared" si="107"/>
        <v>2.4605000000000001</v>
      </c>
      <c r="L590" s="156">
        <f t="shared" si="108"/>
        <v>-0.26059999999999972</v>
      </c>
      <c r="M590" s="100">
        <f t="shared" si="109"/>
        <v>-9.5770092977104745E-2</v>
      </c>
    </row>
    <row r="591" spans="1:13" x14ac:dyDescent="0.25">
      <c r="A591" s="179" t="s">
        <v>166</v>
      </c>
      <c r="B591" s="8" t="str">
        <f t="shared" si="99"/>
        <v>WND DEBRID &amp; SKN GRFT EXC HAND, FOR MUSCULO-CONN TISS DIS W MCC</v>
      </c>
      <c r="C591" s="22">
        <f t="shared" si="100"/>
        <v>35</v>
      </c>
      <c r="D591" s="22">
        <f t="shared" si="101"/>
        <v>81044.160000000003</v>
      </c>
      <c r="E591" s="22">
        <f t="shared" si="102"/>
        <v>59040.18</v>
      </c>
      <c r="F591" s="23">
        <f t="shared" si="103"/>
        <v>12.4</v>
      </c>
      <c r="G591" s="160" t="str">
        <f t="shared" si="104"/>
        <v>A</v>
      </c>
      <c r="H591" s="134"/>
      <c r="I591" s="184" t="str">
        <f t="shared" si="105"/>
        <v>A</v>
      </c>
      <c r="J591" s="24">
        <f t="shared" si="106"/>
        <v>4.3837000000000002</v>
      </c>
      <c r="K591" s="51">
        <f t="shared" si="107"/>
        <v>4.1212</v>
      </c>
      <c r="L591" s="156">
        <f t="shared" si="108"/>
        <v>-0.26250000000000018</v>
      </c>
      <c r="M591" s="100">
        <f t="shared" si="109"/>
        <v>-5.9880922508383366E-2</v>
      </c>
    </row>
    <row r="592" spans="1:13" x14ac:dyDescent="0.25">
      <c r="A592" s="178" t="s">
        <v>216</v>
      </c>
      <c r="B592" s="80" t="str">
        <f t="shared" si="99"/>
        <v>DEGENERATIVE NERVOUS SYSTEM DISORDERS W MCC</v>
      </c>
      <c r="C592" s="77">
        <f t="shared" si="100"/>
        <v>22</v>
      </c>
      <c r="D592" s="77">
        <f t="shared" si="101"/>
        <v>23807.21</v>
      </c>
      <c r="E592" s="77">
        <f t="shared" si="102"/>
        <v>12449.33</v>
      </c>
      <c r="F592" s="78">
        <f t="shared" si="103"/>
        <v>4.2699999999999996</v>
      </c>
      <c r="G592" s="161" t="str">
        <f t="shared" si="104"/>
        <v>AP</v>
      </c>
      <c r="H592" s="134"/>
      <c r="I592" s="185" t="str">
        <f t="shared" si="105"/>
        <v>A</v>
      </c>
      <c r="J592" s="70">
        <f t="shared" si="106"/>
        <v>2.4102000000000001</v>
      </c>
      <c r="K592" s="72">
        <f t="shared" si="107"/>
        <v>2.1461999999999999</v>
      </c>
      <c r="L592" s="157">
        <f t="shared" si="108"/>
        <v>-0.26400000000000023</v>
      </c>
      <c r="M592" s="101">
        <f t="shared" si="109"/>
        <v>-0.1095344784665174</v>
      </c>
    </row>
    <row r="593" spans="1:13" x14ac:dyDescent="0.25">
      <c r="A593" s="177" t="s">
        <v>851</v>
      </c>
      <c r="B593" s="8" t="str">
        <f t="shared" si="99"/>
        <v>RECTAL RESECTION W/O CC/MCC</v>
      </c>
      <c r="C593" s="22">
        <f t="shared" si="100"/>
        <v>7</v>
      </c>
      <c r="D593" s="22">
        <f t="shared" si="101"/>
        <v>29389.49</v>
      </c>
      <c r="E593" s="22">
        <f t="shared" si="102"/>
        <v>6703.97</v>
      </c>
      <c r="F593" s="23">
        <f t="shared" si="103"/>
        <v>2.9</v>
      </c>
      <c r="G593" s="160" t="str">
        <f t="shared" si="104"/>
        <v>M</v>
      </c>
      <c r="H593" s="134"/>
      <c r="I593" s="184" t="str">
        <f t="shared" si="105"/>
        <v>A</v>
      </c>
      <c r="J593" s="24">
        <f t="shared" si="106"/>
        <v>2.1352000000000002</v>
      </c>
      <c r="K593" s="51">
        <f t="shared" si="107"/>
        <v>1.8712</v>
      </c>
      <c r="L593" s="156">
        <f t="shared" si="108"/>
        <v>-0.26400000000000023</v>
      </c>
      <c r="M593" s="100">
        <f t="shared" si="109"/>
        <v>-0.1236418134132635</v>
      </c>
    </row>
    <row r="594" spans="1:13" x14ac:dyDescent="0.25">
      <c r="A594" s="177" t="s">
        <v>795</v>
      </c>
      <c r="B594" s="8" t="str">
        <f t="shared" si="99"/>
        <v>CARDIAC PACEMAKER REVISION EXCEPT DEVICE REPLACEMENT W/O CC/MCC</v>
      </c>
      <c r="C594" s="22">
        <f t="shared" si="100"/>
        <v>4</v>
      </c>
      <c r="D594" s="22">
        <f t="shared" si="101"/>
        <v>60512.99</v>
      </c>
      <c r="E594" s="22">
        <f t="shared" si="102"/>
        <v>35209.15</v>
      </c>
      <c r="F594" s="23">
        <f t="shared" si="103"/>
        <v>2.7</v>
      </c>
      <c r="G594" s="160" t="str">
        <f t="shared" si="104"/>
        <v>M</v>
      </c>
      <c r="H594" s="134"/>
      <c r="I594" s="184" t="str">
        <f t="shared" si="105"/>
        <v>M</v>
      </c>
      <c r="J594" s="24">
        <f t="shared" si="106"/>
        <v>2.6008</v>
      </c>
      <c r="K594" s="51">
        <f t="shared" si="107"/>
        <v>2.3363999999999998</v>
      </c>
      <c r="L594" s="156">
        <f t="shared" si="108"/>
        <v>-0.26440000000000019</v>
      </c>
      <c r="M594" s="100">
        <f t="shared" si="109"/>
        <v>-0.10166102737619201</v>
      </c>
    </row>
    <row r="595" spans="1:13" x14ac:dyDescent="0.25">
      <c r="A595" s="177" t="s">
        <v>818</v>
      </c>
      <c r="B595" s="8" t="str">
        <f t="shared" si="99"/>
        <v>CONNECTIVE TISSUE DISORDERS W CC</v>
      </c>
      <c r="C595" s="22">
        <f t="shared" si="100"/>
        <v>14</v>
      </c>
      <c r="D595" s="22">
        <f t="shared" si="101"/>
        <v>16775.62</v>
      </c>
      <c r="E595" s="22">
        <f t="shared" si="102"/>
        <v>11792.63</v>
      </c>
      <c r="F595" s="23">
        <f t="shared" si="103"/>
        <v>3.64</v>
      </c>
      <c r="G595" s="160" t="str">
        <f t="shared" si="104"/>
        <v>A</v>
      </c>
      <c r="H595" s="134"/>
      <c r="I595" s="184" t="str">
        <f t="shared" si="105"/>
        <v>A</v>
      </c>
      <c r="J595" s="24">
        <f t="shared" si="106"/>
        <v>1.2562</v>
      </c>
      <c r="K595" s="51">
        <f t="shared" si="107"/>
        <v>0.98819999999999997</v>
      </c>
      <c r="L595" s="156">
        <f t="shared" si="108"/>
        <v>-0.26800000000000002</v>
      </c>
      <c r="M595" s="100">
        <f t="shared" si="109"/>
        <v>-0.21334182455023087</v>
      </c>
    </row>
    <row r="596" spans="1:13" x14ac:dyDescent="0.25">
      <c r="A596" s="177" t="s">
        <v>511</v>
      </c>
      <c r="B596" s="8" t="str">
        <f t="shared" si="99"/>
        <v>ACUTE &amp; SUBACUTE ENDOCARDITIS W/O CC/MCC</v>
      </c>
      <c r="C596" s="22">
        <f t="shared" si="100"/>
        <v>8</v>
      </c>
      <c r="D596" s="22">
        <f t="shared" si="101"/>
        <v>24756.89</v>
      </c>
      <c r="E596" s="22">
        <f t="shared" si="102"/>
        <v>16250.06</v>
      </c>
      <c r="F596" s="23">
        <f t="shared" si="103"/>
        <v>4.3</v>
      </c>
      <c r="G596" s="160" t="str">
        <f t="shared" si="104"/>
        <v>M</v>
      </c>
      <c r="H596" s="134"/>
      <c r="I596" s="184" t="str">
        <f t="shared" si="105"/>
        <v>M</v>
      </c>
      <c r="J596" s="24">
        <f t="shared" si="106"/>
        <v>1.718</v>
      </c>
      <c r="K596" s="51">
        <f t="shared" si="107"/>
        <v>1.4489000000000001</v>
      </c>
      <c r="L596" s="156">
        <f t="shared" si="108"/>
        <v>-0.26909999999999989</v>
      </c>
      <c r="M596" s="100">
        <f t="shared" si="109"/>
        <v>-0.15663562281722929</v>
      </c>
    </row>
    <row r="597" spans="1:13" x14ac:dyDescent="0.25">
      <c r="A597" s="187" t="s">
        <v>493</v>
      </c>
      <c r="B597" s="80" t="str">
        <f t="shared" si="99"/>
        <v>OTHER SKIN, SUBCUT TISS &amp; BREAST PROC W/O CC/MCC</v>
      </c>
      <c r="C597" s="77">
        <f t="shared" si="100"/>
        <v>176</v>
      </c>
      <c r="D597" s="77">
        <f t="shared" si="101"/>
        <v>21960.07</v>
      </c>
      <c r="E597" s="77">
        <f t="shared" si="102"/>
        <v>12466.76</v>
      </c>
      <c r="F597" s="78">
        <f t="shared" si="103"/>
        <v>3.06</v>
      </c>
      <c r="G597" s="161" t="str">
        <f t="shared" si="104"/>
        <v>A</v>
      </c>
      <c r="H597" s="134"/>
      <c r="I597" s="185" t="str">
        <f t="shared" si="105"/>
        <v>A</v>
      </c>
      <c r="J597" s="70">
        <f t="shared" si="106"/>
        <v>1.5629</v>
      </c>
      <c r="K597" s="72">
        <f t="shared" si="107"/>
        <v>1.2935000000000001</v>
      </c>
      <c r="L597" s="157">
        <f t="shared" si="108"/>
        <v>-0.26939999999999986</v>
      </c>
      <c r="M597" s="101">
        <f t="shared" si="109"/>
        <v>-0.17237187280056296</v>
      </c>
    </row>
    <row r="598" spans="1:13" x14ac:dyDescent="0.25">
      <c r="A598" s="177" t="s">
        <v>766</v>
      </c>
      <c r="B598" s="8" t="str">
        <f t="shared" si="99"/>
        <v>HIV W MAJOR RELATED CONDITION W CC</v>
      </c>
      <c r="C598" s="22">
        <f t="shared" si="100"/>
        <v>16</v>
      </c>
      <c r="D598" s="22">
        <f t="shared" si="101"/>
        <v>21346.06</v>
      </c>
      <c r="E598" s="22">
        <f t="shared" si="102"/>
        <v>8115.16</v>
      </c>
      <c r="F598" s="23">
        <f t="shared" si="103"/>
        <v>4.25</v>
      </c>
      <c r="G598" s="160" t="str">
        <f t="shared" si="104"/>
        <v>AP</v>
      </c>
      <c r="H598" s="134"/>
      <c r="I598" s="184" t="str">
        <f t="shared" si="105"/>
        <v>A</v>
      </c>
      <c r="J598" s="24">
        <f t="shared" si="106"/>
        <v>1.6021000000000001</v>
      </c>
      <c r="K598" s="51">
        <f t="shared" si="107"/>
        <v>1.3325</v>
      </c>
      <c r="L598" s="156">
        <f t="shared" si="108"/>
        <v>-0.26960000000000006</v>
      </c>
      <c r="M598" s="100">
        <f t="shared" si="109"/>
        <v>-0.16827913363710134</v>
      </c>
    </row>
    <row r="599" spans="1:13" x14ac:dyDescent="0.25">
      <c r="A599" s="177" t="s">
        <v>325</v>
      </c>
      <c r="B599" s="8" t="str">
        <f t="shared" si="99"/>
        <v>MAJOR MALE PELVIC PROCEDURES W CC/MCC</v>
      </c>
      <c r="C599" s="22">
        <f t="shared" si="100"/>
        <v>8</v>
      </c>
      <c r="D599" s="22">
        <f t="shared" si="101"/>
        <v>46090.84</v>
      </c>
      <c r="E599" s="22">
        <f t="shared" si="102"/>
        <v>14114.19</v>
      </c>
      <c r="F599" s="23">
        <f t="shared" si="103"/>
        <v>3.2</v>
      </c>
      <c r="G599" s="160" t="str">
        <f t="shared" si="104"/>
        <v>M</v>
      </c>
      <c r="H599" s="134"/>
      <c r="I599" s="184" t="str">
        <f t="shared" si="105"/>
        <v>M</v>
      </c>
      <c r="J599" s="24">
        <f t="shared" si="106"/>
        <v>2.8369</v>
      </c>
      <c r="K599" s="51">
        <f t="shared" si="107"/>
        <v>2.5663</v>
      </c>
      <c r="L599" s="156">
        <f t="shared" si="108"/>
        <v>-0.27059999999999995</v>
      </c>
      <c r="M599" s="100">
        <f t="shared" si="109"/>
        <v>-9.5385808452888701E-2</v>
      </c>
    </row>
    <row r="600" spans="1:13" x14ac:dyDescent="0.25">
      <c r="A600" s="177" t="s">
        <v>187</v>
      </c>
      <c r="B600" s="8" t="str">
        <f t="shared" si="99"/>
        <v>MAJOR JOINT/LIMB REATTACHMENT PROCEDURE OF UPPER EXTREMITIES</v>
      </c>
      <c r="C600" s="22">
        <f t="shared" si="100"/>
        <v>107</v>
      </c>
      <c r="D600" s="22">
        <f t="shared" si="101"/>
        <v>42787.86</v>
      </c>
      <c r="E600" s="22">
        <f t="shared" si="102"/>
        <v>17593.71</v>
      </c>
      <c r="F600" s="23">
        <f t="shared" si="103"/>
        <v>1.99</v>
      </c>
      <c r="G600" s="160" t="str">
        <f t="shared" si="104"/>
        <v>A</v>
      </c>
      <c r="H600" s="134"/>
      <c r="I600" s="184" t="str">
        <f t="shared" si="105"/>
        <v>A</v>
      </c>
      <c r="J600" s="24">
        <f t="shared" si="106"/>
        <v>2.7911000000000001</v>
      </c>
      <c r="K600" s="51">
        <f t="shared" si="107"/>
        <v>2.5203000000000002</v>
      </c>
      <c r="L600" s="156">
        <f t="shared" si="108"/>
        <v>-0.27079999999999993</v>
      </c>
      <c r="M600" s="100">
        <f t="shared" si="109"/>
        <v>-9.7022679230410913E-2</v>
      </c>
    </row>
    <row r="601" spans="1:13" x14ac:dyDescent="0.25">
      <c r="A601" s="177" t="s">
        <v>405</v>
      </c>
      <c r="B601" s="8" t="str">
        <f t="shared" si="99"/>
        <v>EAR, NOSE, MOUTH &amp; THROAT MALIGNANCY W MCC</v>
      </c>
      <c r="C601" s="22">
        <f t="shared" si="100"/>
        <v>6</v>
      </c>
      <c r="D601" s="22">
        <f t="shared" si="101"/>
        <v>50504.42</v>
      </c>
      <c r="E601" s="22">
        <f t="shared" si="102"/>
        <v>45545.38</v>
      </c>
      <c r="F601" s="23">
        <f t="shared" si="103"/>
        <v>7.4</v>
      </c>
      <c r="G601" s="160" t="str">
        <f t="shared" si="104"/>
        <v>M</v>
      </c>
      <c r="H601" s="134"/>
      <c r="I601" s="184" t="str">
        <f t="shared" si="105"/>
        <v>M</v>
      </c>
      <c r="J601" s="24">
        <f t="shared" si="106"/>
        <v>3.0284</v>
      </c>
      <c r="K601" s="51">
        <f t="shared" si="107"/>
        <v>2.7549999999999999</v>
      </c>
      <c r="L601" s="156">
        <f t="shared" si="108"/>
        <v>-0.27340000000000009</v>
      </c>
      <c r="M601" s="100">
        <f t="shared" si="109"/>
        <v>-9.0278695020472893E-2</v>
      </c>
    </row>
    <row r="602" spans="1:13" x14ac:dyDescent="0.25">
      <c r="A602" s="174" t="s">
        <v>398</v>
      </c>
      <c r="B602" s="80" t="str">
        <f t="shared" si="99"/>
        <v>SINUS &amp; MASTOID PROCEDURES W CC/MCC</v>
      </c>
      <c r="C602" s="77">
        <f t="shared" si="100"/>
        <v>6</v>
      </c>
      <c r="D602" s="77">
        <f t="shared" si="101"/>
        <v>27164.47</v>
      </c>
      <c r="E602" s="77">
        <f t="shared" si="102"/>
        <v>8646.6299999999992</v>
      </c>
      <c r="F602" s="78">
        <f t="shared" si="103"/>
        <v>6.4</v>
      </c>
      <c r="G602" s="161" t="str">
        <f t="shared" si="104"/>
        <v>M</v>
      </c>
      <c r="H602" s="134"/>
      <c r="I602" s="185" t="str">
        <f t="shared" si="105"/>
        <v>M</v>
      </c>
      <c r="J602" s="70">
        <f t="shared" si="106"/>
        <v>3.5775000000000001</v>
      </c>
      <c r="K602" s="72">
        <f t="shared" si="107"/>
        <v>3.2923</v>
      </c>
      <c r="L602" s="157">
        <f t="shared" si="108"/>
        <v>-0.28520000000000012</v>
      </c>
      <c r="M602" s="101">
        <f t="shared" si="109"/>
        <v>-7.9720475192173332E-2</v>
      </c>
    </row>
    <row r="603" spans="1:13" x14ac:dyDescent="0.25">
      <c r="A603" s="177" t="s">
        <v>422</v>
      </c>
      <c r="B603" s="8" t="str">
        <f t="shared" si="99"/>
        <v>OTHER RESP SYSTEM O.R. PROCEDURES W MCC</v>
      </c>
      <c r="C603" s="22">
        <f t="shared" si="100"/>
        <v>117</v>
      </c>
      <c r="D603" s="22">
        <f t="shared" si="101"/>
        <v>62586.93</v>
      </c>
      <c r="E603" s="22">
        <f t="shared" si="102"/>
        <v>38578.53</v>
      </c>
      <c r="F603" s="23">
        <f t="shared" si="103"/>
        <v>9.4600000000000009</v>
      </c>
      <c r="G603" s="160" t="str">
        <f t="shared" si="104"/>
        <v>A</v>
      </c>
      <c r="H603" s="134"/>
      <c r="I603" s="184" t="str">
        <f t="shared" si="105"/>
        <v>A</v>
      </c>
      <c r="J603" s="24">
        <f t="shared" si="106"/>
        <v>3.6429999999999998</v>
      </c>
      <c r="K603" s="51">
        <f t="shared" si="107"/>
        <v>3.3574000000000002</v>
      </c>
      <c r="L603" s="156">
        <f t="shared" si="108"/>
        <v>-0.28559999999999963</v>
      </c>
      <c r="M603" s="100">
        <f t="shared" si="109"/>
        <v>-7.8396925610760268E-2</v>
      </c>
    </row>
    <row r="604" spans="1:13" x14ac:dyDescent="0.25">
      <c r="A604" s="177" t="s">
        <v>673</v>
      </c>
      <c r="B604" s="8" t="str">
        <f t="shared" si="99"/>
        <v>CHEMO W ACUTE LEUKEMIA AS SDX W CC OR HIGH DOSE CHEMO AGENT</v>
      </c>
      <c r="C604" s="22">
        <f t="shared" si="100"/>
        <v>19</v>
      </c>
      <c r="D604" s="22">
        <f t="shared" si="101"/>
        <v>14004.81</v>
      </c>
      <c r="E604" s="22">
        <f t="shared" si="102"/>
        <v>7813.1</v>
      </c>
      <c r="F604" s="23">
        <f t="shared" si="103"/>
        <v>3.26</v>
      </c>
      <c r="G604" s="160" t="str">
        <f t="shared" si="104"/>
        <v>AP</v>
      </c>
      <c r="H604" s="134"/>
      <c r="I604" s="184" t="str">
        <f t="shared" si="105"/>
        <v>A</v>
      </c>
      <c r="J604" s="24">
        <f t="shared" si="106"/>
        <v>1.3508</v>
      </c>
      <c r="K604" s="51">
        <f t="shared" si="107"/>
        <v>1.0619000000000001</v>
      </c>
      <c r="L604" s="156">
        <f t="shared" si="108"/>
        <v>-0.28889999999999993</v>
      </c>
      <c r="M604" s="100">
        <f t="shared" si="109"/>
        <v>-0.21387326029019835</v>
      </c>
    </row>
    <row r="605" spans="1:13" x14ac:dyDescent="0.25">
      <c r="A605" s="177" t="s">
        <v>614</v>
      </c>
      <c r="B605" s="8" t="str">
        <f t="shared" si="99"/>
        <v>OTHER FEMALE REPRODUCTIVE SYSTEM O.R. PROCEDURES W/O CC/MCC</v>
      </c>
      <c r="C605" s="22">
        <f t="shared" si="100"/>
        <v>3</v>
      </c>
      <c r="D605" s="22">
        <f t="shared" si="101"/>
        <v>25113.66</v>
      </c>
      <c r="E605" s="22">
        <f t="shared" si="102"/>
        <v>11960.39</v>
      </c>
      <c r="F605" s="23">
        <f t="shared" si="103"/>
        <v>2.9</v>
      </c>
      <c r="G605" s="160" t="str">
        <f t="shared" si="104"/>
        <v>M</v>
      </c>
      <c r="H605" s="134"/>
      <c r="I605" s="184" t="str">
        <f t="shared" si="105"/>
        <v>M</v>
      </c>
      <c r="J605" s="24">
        <f t="shared" si="106"/>
        <v>2.0474000000000001</v>
      </c>
      <c r="K605" s="51">
        <f t="shared" si="107"/>
        <v>1.7532000000000001</v>
      </c>
      <c r="L605" s="156">
        <f t="shared" si="108"/>
        <v>-0.29420000000000002</v>
      </c>
      <c r="M605" s="100">
        <f t="shared" si="109"/>
        <v>-0.14369444173097587</v>
      </c>
    </row>
    <row r="606" spans="1:13" x14ac:dyDescent="0.25">
      <c r="A606" s="177" t="s">
        <v>456</v>
      </c>
      <c r="B606" s="8" t="str">
        <f t="shared" si="99"/>
        <v>OTHER RESPIRATORY SYSTEM DIAGNOSES W/O MCC</v>
      </c>
      <c r="C606" s="22">
        <f t="shared" si="100"/>
        <v>45</v>
      </c>
      <c r="D606" s="22">
        <f t="shared" si="101"/>
        <v>15377.89</v>
      </c>
      <c r="E606" s="22">
        <f t="shared" si="102"/>
        <v>9076.18</v>
      </c>
      <c r="F606" s="23">
        <f t="shared" si="103"/>
        <v>2.62</v>
      </c>
      <c r="G606" s="160" t="str">
        <f t="shared" si="104"/>
        <v>AO</v>
      </c>
      <c r="H606" s="134"/>
      <c r="I606" s="184" t="str">
        <f t="shared" si="105"/>
        <v>A</v>
      </c>
      <c r="J606" s="24">
        <f t="shared" si="106"/>
        <v>0.9335</v>
      </c>
      <c r="K606" s="51">
        <f t="shared" si="107"/>
        <v>0.63919999999999999</v>
      </c>
      <c r="L606" s="156">
        <f t="shared" si="108"/>
        <v>-0.29430000000000001</v>
      </c>
      <c r="M606" s="100">
        <f t="shared" si="109"/>
        <v>-0.31526513122656669</v>
      </c>
    </row>
    <row r="607" spans="1:13" x14ac:dyDescent="0.25">
      <c r="A607" s="178" t="s">
        <v>360</v>
      </c>
      <c r="B607" s="80" t="str">
        <f t="shared" si="99"/>
        <v>SKIN GRAFT FOR SKIN ULCER OR CELLULITIS W CC</v>
      </c>
      <c r="C607" s="77">
        <f t="shared" si="100"/>
        <v>7</v>
      </c>
      <c r="D607" s="77">
        <f t="shared" si="101"/>
        <v>53206.41</v>
      </c>
      <c r="E607" s="77">
        <f t="shared" si="102"/>
        <v>27255.63</v>
      </c>
      <c r="F607" s="78">
        <f t="shared" si="103"/>
        <v>10.4</v>
      </c>
      <c r="G607" s="161" t="str">
        <f t="shared" si="104"/>
        <v>M</v>
      </c>
      <c r="H607" s="134"/>
      <c r="I607" s="185" t="str">
        <f t="shared" si="105"/>
        <v>M</v>
      </c>
      <c r="J607" s="70">
        <f t="shared" si="106"/>
        <v>4.6616</v>
      </c>
      <c r="K607" s="72">
        <f t="shared" si="107"/>
        <v>4.3632999999999997</v>
      </c>
      <c r="L607" s="157">
        <f t="shared" si="108"/>
        <v>-0.29830000000000023</v>
      </c>
      <c r="M607" s="101">
        <f t="shared" si="109"/>
        <v>-6.3990904410502883E-2</v>
      </c>
    </row>
    <row r="608" spans="1:13" x14ac:dyDescent="0.25">
      <c r="A608" s="177" t="s">
        <v>365</v>
      </c>
      <c r="B608" s="8" t="str">
        <f t="shared" si="99"/>
        <v>OTHER SKIN, SUBCUT TISS &amp; BREAST PROC W MCC</v>
      </c>
      <c r="C608" s="22">
        <f t="shared" si="100"/>
        <v>36</v>
      </c>
      <c r="D608" s="22">
        <f t="shared" si="101"/>
        <v>46110.720000000001</v>
      </c>
      <c r="E608" s="22">
        <f t="shared" si="102"/>
        <v>30977.439999999999</v>
      </c>
      <c r="F608" s="23">
        <f t="shared" si="103"/>
        <v>8.2200000000000006</v>
      </c>
      <c r="G608" s="160" t="str">
        <f t="shared" si="104"/>
        <v>A</v>
      </c>
      <c r="H608" s="134"/>
      <c r="I608" s="184" t="str">
        <f t="shared" si="105"/>
        <v>A</v>
      </c>
      <c r="J608" s="24">
        <f t="shared" si="106"/>
        <v>2.7686000000000002</v>
      </c>
      <c r="K608" s="51">
        <f t="shared" si="107"/>
        <v>2.4670999999999998</v>
      </c>
      <c r="L608" s="156">
        <f t="shared" si="108"/>
        <v>-0.30150000000000032</v>
      </c>
      <c r="M608" s="100">
        <f t="shared" si="109"/>
        <v>-0.10889980495557332</v>
      </c>
    </row>
    <row r="609" spans="1:13" x14ac:dyDescent="0.25">
      <c r="A609" s="177" t="s">
        <v>552</v>
      </c>
      <c r="B609" s="8" t="str">
        <f t="shared" si="99"/>
        <v>OTHER KIDNEY &amp; URINARY TRACT PROCEDURES W MCC</v>
      </c>
      <c r="C609" s="22">
        <f t="shared" si="100"/>
        <v>34</v>
      </c>
      <c r="D609" s="22">
        <f t="shared" si="101"/>
        <v>69957.91</v>
      </c>
      <c r="E609" s="22">
        <f t="shared" si="102"/>
        <v>42699.33</v>
      </c>
      <c r="F609" s="23">
        <f t="shared" si="103"/>
        <v>11.09</v>
      </c>
      <c r="G609" s="160" t="str">
        <f t="shared" si="104"/>
        <v>A</v>
      </c>
      <c r="H609" s="134"/>
      <c r="I609" s="184" t="str">
        <f t="shared" si="105"/>
        <v>A</v>
      </c>
      <c r="J609" s="24">
        <f t="shared" si="106"/>
        <v>4.2160000000000002</v>
      </c>
      <c r="K609" s="51">
        <f t="shared" si="107"/>
        <v>3.9110999999999998</v>
      </c>
      <c r="L609" s="156">
        <f t="shared" si="108"/>
        <v>-0.30490000000000039</v>
      </c>
      <c r="M609" s="100">
        <f t="shared" si="109"/>
        <v>-7.2319734345351133E-2</v>
      </c>
    </row>
    <row r="610" spans="1:13" x14ac:dyDescent="0.25">
      <c r="A610" s="177" t="s">
        <v>827</v>
      </c>
      <c r="B610" s="8" t="str">
        <f t="shared" si="99"/>
        <v>SIGNS &amp; SYMPTOMS OF MUSCULOSKELETAL SYSTEM &amp; CONN TISSUE W MCC</v>
      </c>
      <c r="C610" s="22">
        <f t="shared" si="100"/>
        <v>13</v>
      </c>
      <c r="D610" s="22">
        <f t="shared" si="101"/>
        <v>19034.560000000001</v>
      </c>
      <c r="E610" s="22">
        <f t="shared" si="102"/>
        <v>12258.33</v>
      </c>
      <c r="F610" s="23">
        <f t="shared" si="103"/>
        <v>3.92</v>
      </c>
      <c r="G610" s="160" t="str">
        <f t="shared" si="104"/>
        <v>A</v>
      </c>
      <c r="H610" s="134"/>
      <c r="I610" s="184" t="str">
        <f t="shared" si="105"/>
        <v>M</v>
      </c>
      <c r="J610" s="24">
        <f t="shared" si="106"/>
        <v>1.4268000000000001</v>
      </c>
      <c r="K610" s="51">
        <f t="shared" si="107"/>
        <v>1.1212</v>
      </c>
      <c r="L610" s="156">
        <f t="shared" si="108"/>
        <v>-0.30560000000000009</v>
      </c>
      <c r="M610" s="100">
        <f t="shared" si="109"/>
        <v>-0.21418559013176344</v>
      </c>
    </row>
    <row r="611" spans="1:13" x14ac:dyDescent="0.25">
      <c r="A611" s="177" t="s">
        <v>314</v>
      </c>
      <c r="B611" s="8" t="str">
        <f t="shared" si="99"/>
        <v>CAROTID ARTERY STENT PROCEDURE W/O CC/MCC</v>
      </c>
      <c r="C611" s="22">
        <f t="shared" si="100"/>
        <v>5</v>
      </c>
      <c r="D611" s="22">
        <f t="shared" si="101"/>
        <v>38779.61</v>
      </c>
      <c r="E611" s="22">
        <f t="shared" si="102"/>
        <v>7823.17</v>
      </c>
      <c r="F611" s="23">
        <f t="shared" si="103"/>
        <v>1.4</v>
      </c>
      <c r="G611" s="160" t="str">
        <f t="shared" si="104"/>
        <v>M</v>
      </c>
      <c r="H611" s="134"/>
      <c r="I611" s="184" t="str">
        <f t="shared" si="105"/>
        <v>M</v>
      </c>
      <c r="J611" s="24">
        <f t="shared" si="106"/>
        <v>2.7784</v>
      </c>
      <c r="K611" s="51">
        <f t="shared" si="107"/>
        <v>2.4725999999999999</v>
      </c>
      <c r="L611" s="156">
        <f t="shared" si="108"/>
        <v>-0.30580000000000007</v>
      </c>
      <c r="M611" s="100">
        <f t="shared" si="109"/>
        <v>-0.11006334581053846</v>
      </c>
    </row>
    <row r="612" spans="1:13" x14ac:dyDescent="0.25">
      <c r="A612" s="178" t="s">
        <v>124</v>
      </c>
      <c r="B612" s="80" t="str">
        <f t="shared" si="99"/>
        <v>OTHER HEPATOBILIARY OR PANCREAS O.R. PROCEDURES W MCC</v>
      </c>
      <c r="C612" s="77">
        <f t="shared" si="100"/>
        <v>4</v>
      </c>
      <c r="D612" s="77">
        <f t="shared" si="101"/>
        <v>59098.07</v>
      </c>
      <c r="E612" s="77">
        <f t="shared" si="102"/>
        <v>30285</v>
      </c>
      <c r="F612" s="78">
        <f t="shared" si="103"/>
        <v>12.3</v>
      </c>
      <c r="G612" s="161" t="str">
        <f t="shared" si="104"/>
        <v>M</v>
      </c>
      <c r="H612" s="134"/>
      <c r="I612" s="185" t="str">
        <f t="shared" si="105"/>
        <v>M</v>
      </c>
      <c r="J612" s="70">
        <f t="shared" si="106"/>
        <v>5.9625000000000004</v>
      </c>
      <c r="K612" s="72">
        <f t="shared" si="107"/>
        <v>5.6528</v>
      </c>
      <c r="L612" s="157">
        <f t="shared" si="108"/>
        <v>-0.30970000000000031</v>
      </c>
      <c r="M612" s="101">
        <f t="shared" si="109"/>
        <v>-5.1941299790356443E-2</v>
      </c>
    </row>
    <row r="613" spans="1:13" x14ac:dyDescent="0.25">
      <c r="A613" s="177" t="s">
        <v>273</v>
      </c>
      <c r="B613" s="8" t="str">
        <f t="shared" si="99"/>
        <v>O.R. PROCEDURES FOR OBESITY W/O CC/MCC</v>
      </c>
      <c r="C613" s="22">
        <f t="shared" si="100"/>
        <v>78</v>
      </c>
      <c r="D613" s="22">
        <f t="shared" si="101"/>
        <v>28011.99</v>
      </c>
      <c r="E613" s="22">
        <f t="shared" si="102"/>
        <v>12782.97</v>
      </c>
      <c r="F613" s="23">
        <f t="shared" si="103"/>
        <v>1.62</v>
      </c>
      <c r="G613" s="160" t="str">
        <f t="shared" si="104"/>
        <v>A</v>
      </c>
      <c r="H613" s="134"/>
      <c r="I613" s="184" t="str">
        <f t="shared" si="105"/>
        <v>A</v>
      </c>
      <c r="J613" s="24">
        <f t="shared" si="106"/>
        <v>1.9609000000000001</v>
      </c>
      <c r="K613" s="51">
        <f t="shared" si="107"/>
        <v>1.65</v>
      </c>
      <c r="L613" s="156">
        <f t="shared" si="108"/>
        <v>-0.31090000000000018</v>
      </c>
      <c r="M613" s="100">
        <f t="shared" si="109"/>
        <v>-0.15854964557091139</v>
      </c>
    </row>
    <row r="614" spans="1:13" x14ac:dyDescent="0.25">
      <c r="A614" s="177" t="s">
        <v>243</v>
      </c>
      <c r="B614" s="8" t="str">
        <f t="shared" si="99"/>
        <v>TRAUMATIC STUPOR &amp; COMA, COMA &gt;1 HR W MCC</v>
      </c>
      <c r="C614" s="22">
        <f t="shared" si="100"/>
        <v>30</v>
      </c>
      <c r="D614" s="22">
        <f t="shared" si="101"/>
        <v>40656.22</v>
      </c>
      <c r="E614" s="22">
        <f t="shared" si="102"/>
        <v>21879.86</v>
      </c>
      <c r="F614" s="23">
        <f t="shared" si="103"/>
        <v>4.83</v>
      </c>
      <c r="G614" s="160" t="str">
        <f t="shared" si="104"/>
        <v>A</v>
      </c>
      <c r="H614" s="134"/>
      <c r="I614" s="184" t="str">
        <f t="shared" si="105"/>
        <v>A</v>
      </c>
      <c r="J614" s="24">
        <f t="shared" si="106"/>
        <v>2.7136</v>
      </c>
      <c r="K614" s="51">
        <f t="shared" si="107"/>
        <v>2.3948</v>
      </c>
      <c r="L614" s="156">
        <f t="shared" si="108"/>
        <v>-0.31879999999999997</v>
      </c>
      <c r="M614" s="100">
        <f t="shared" si="109"/>
        <v>-0.11748231132075471</v>
      </c>
    </row>
    <row r="615" spans="1:13" x14ac:dyDescent="0.25">
      <c r="A615" s="177" t="s">
        <v>340</v>
      </c>
      <c r="B615" s="8" t="str">
        <f t="shared" si="99"/>
        <v>BENIGN PROSTATIC HYPERTROPHY W MCC</v>
      </c>
      <c r="C615" s="22">
        <f t="shared" si="100"/>
        <v>0</v>
      </c>
      <c r="D615" s="22">
        <f t="shared" si="101"/>
        <v>0</v>
      </c>
      <c r="E615" s="22">
        <f t="shared" si="102"/>
        <v>0</v>
      </c>
      <c r="F615" s="23">
        <f t="shared" si="103"/>
        <v>5.0999999999999996</v>
      </c>
      <c r="G615" s="160" t="str">
        <f t="shared" si="104"/>
        <v>M</v>
      </c>
      <c r="H615" s="134"/>
      <c r="I615" s="184" t="str">
        <f t="shared" si="105"/>
        <v>M</v>
      </c>
      <c r="J615" s="24">
        <f t="shared" si="106"/>
        <v>2.0066000000000002</v>
      </c>
      <c r="K615" s="51">
        <f t="shared" si="107"/>
        <v>1.6829000000000001</v>
      </c>
      <c r="L615" s="156">
        <f t="shared" si="108"/>
        <v>-0.3237000000000001</v>
      </c>
      <c r="M615" s="100">
        <f t="shared" si="109"/>
        <v>-0.16131765174922758</v>
      </c>
    </row>
    <row r="616" spans="1:13" x14ac:dyDescent="0.25">
      <c r="A616" s="177" t="s">
        <v>8</v>
      </c>
      <c r="B616" s="8" t="str">
        <f t="shared" si="99"/>
        <v>OTHER O.R. PROC OF THE BLOOD &amp; BLOOD FORMING ORGANS W MCC</v>
      </c>
      <c r="C616" s="22">
        <f t="shared" si="100"/>
        <v>3</v>
      </c>
      <c r="D616" s="22">
        <f t="shared" si="101"/>
        <v>35742.67</v>
      </c>
      <c r="E616" s="22">
        <f t="shared" si="102"/>
        <v>8313.0400000000009</v>
      </c>
      <c r="F616" s="23">
        <f t="shared" si="103"/>
        <v>10</v>
      </c>
      <c r="G616" s="160" t="str">
        <f t="shared" si="104"/>
        <v>M</v>
      </c>
      <c r="H616" s="134"/>
      <c r="I616" s="184" t="str">
        <f t="shared" si="105"/>
        <v>M</v>
      </c>
      <c r="J616" s="24">
        <f t="shared" si="106"/>
        <v>5.1258999999999997</v>
      </c>
      <c r="K616" s="51">
        <f t="shared" si="107"/>
        <v>4.7949999999999999</v>
      </c>
      <c r="L616" s="156">
        <f t="shared" si="108"/>
        <v>-0.33089999999999975</v>
      </c>
      <c r="M616" s="100">
        <f t="shared" si="109"/>
        <v>-6.4554517255506302E-2</v>
      </c>
    </row>
    <row r="617" spans="1:13" x14ac:dyDescent="0.25">
      <c r="A617" s="178" t="s">
        <v>482</v>
      </c>
      <c r="B617" s="80" t="str">
        <f t="shared" si="99"/>
        <v>AMPUTATION FOR CIRC SYS DISORDERS EXC UPPER LIMB &amp; TOE W CC</v>
      </c>
      <c r="C617" s="77">
        <f t="shared" si="100"/>
        <v>46</v>
      </c>
      <c r="D617" s="77">
        <f t="shared" si="101"/>
        <v>40881.14</v>
      </c>
      <c r="E617" s="77">
        <f t="shared" si="102"/>
        <v>21318.14</v>
      </c>
      <c r="F617" s="78">
        <f t="shared" si="103"/>
        <v>7.61</v>
      </c>
      <c r="G617" s="161" t="str">
        <f t="shared" si="104"/>
        <v>A</v>
      </c>
      <c r="H617" s="134"/>
      <c r="I617" s="185" t="str">
        <f t="shared" si="105"/>
        <v>A</v>
      </c>
      <c r="J617" s="70">
        <f t="shared" si="106"/>
        <v>2.7429000000000001</v>
      </c>
      <c r="K617" s="72">
        <f t="shared" si="107"/>
        <v>2.4079000000000002</v>
      </c>
      <c r="L617" s="157">
        <f t="shared" si="108"/>
        <v>-0.33499999999999996</v>
      </c>
      <c r="M617" s="101">
        <f t="shared" si="109"/>
        <v>-0.12213350833059898</v>
      </c>
    </row>
    <row r="618" spans="1:13" x14ac:dyDescent="0.25">
      <c r="A618" s="177" t="s">
        <v>576</v>
      </c>
      <c r="B618" s="8" t="str">
        <f t="shared" si="99"/>
        <v>ANAL &amp; STOMAL PROCEDURES W CC</v>
      </c>
      <c r="C618" s="22">
        <f t="shared" si="100"/>
        <v>16</v>
      </c>
      <c r="D618" s="22">
        <f t="shared" si="101"/>
        <v>19728.18</v>
      </c>
      <c r="E618" s="22">
        <f t="shared" si="102"/>
        <v>8096.65</v>
      </c>
      <c r="F618" s="23">
        <f t="shared" si="103"/>
        <v>3.69</v>
      </c>
      <c r="G618" s="160" t="str">
        <f t="shared" si="104"/>
        <v>A</v>
      </c>
      <c r="H618" s="134"/>
      <c r="I618" s="184" t="str">
        <f t="shared" si="105"/>
        <v>A</v>
      </c>
      <c r="J618" s="24">
        <f t="shared" si="106"/>
        <v>1.4974000000000001</v>
      </c>
      <c r="K618" s="51">
        <f t="shared" si="107"/>
        <v>1.1619999999999999</v>
      </c>
      <c r="L618" s="156">
        <f t="shared" si="108"/>
        <v>-0.33540000000000014</v>
      </c>
      <c r="M618" s="100">
        <f t="shared" si="109"/>
        <v>-0.22398824629357561</v>
      </c>
    </row>
    <row r="619" spans="1:13" x14ac:dyDescent="0.25">
      <c r="A619" s="177" t="s">
        <v>698</v>
      </c>
      <c r="B619" s="8" t="str">
        <f t="shared" si="99"/>
        <v>OTHER INFECTIOUS &amp; PARASITIC DISEASES DIAGNOSES W/O CC/MCC</v>
      </c>
      <c r="C619" s="22">
        <f t="shared" si="100"/>
        <v>12</v>
      </c>
      <c r="D619" s="22">
        <f t="shared" si="101"/>
        <v>15380.98</v>
      </c>
      <c r="E619" s="22">
        <f t="shared" si="102"/>
        <v>6197.02</v>
      </c>
      <c r="F619" s="23">
        <f t="shared" si="103"/>
        <v>4</v>
      </c>
      <c r="G619" s="160" t="str">
        <f t="shared" si="104"/>
        <v>A</v>
      </c>
      <c r="H619" s="134"/>
      <c r="I619" s="184" t="str">
        <f t="shared" si="105"/>
        <v>M</v>
      </c>
      <c r="J619" s="24">
        <f t="shared" si="106"/>
        <v>1.2422</v>
      </c>
      <c r="K619" s="51">
        <f t="shared" si="107"/>
        <v>0.90600000000000003</v>
      </c>
      <c r="L619" s="156">
        <f t="shared" si="108"/>
        <v>-0.33619999999999994</v>
      </c>
      <c r="M619" s="100">
        <f t="shared" si="109"/>
        <v>-0.27064884881661566</v>
      </c>
    </row>
    <row r="620" spans="1:13" x14ac:dyDescent="0.25">
      <c r="A620" s="177" t="s">
        <v>2</v>
      </c>
      <c r="B620" s="8" t="str">
        <f t="shared" si="99"/>
        <v>MAJOR SHOULDER OR ELBOW JOINT PROCEDURES W/O CC/MCC</v>
      </c>
      <c r="C620" s="22">
        <f t="shared" si="100"/>
        <v>7</v>
      </c>
      <c r="D620" s="22">
        <f t="shared" si="101"/>
        <v>23472.7</v>
      </c>
      <c r="E620" s="22">
        <f t="shared" si="102"/>
        <v>5303.38</v>
      </c>
      <c r="F620" s="23">
        <f t="shared" si="103"/>
        <v>2.6</v>
      </c>
      <c r="G620" s="160" t="str">
        <f t="shared" si="104"/>
        <v>M</v>
      </c>
      <c r="H620" s="134"/>
      <c r="I620" s="184" t="str">
        <f t="shared" si="105"/>
        <v>M</v>
      </c>
      <c r="J620" s="24">
        <f t="shared" si="106"/>
        <v>2.4129999999999998</v>
      </c>
      <c r="K620" s="51">
        <f t="shared" si="107"/>
        <v>2.0735000000000001</v>
      </c>
      <c r="L620" s="156">
        <f t="shared" si="108"/>
        <v>-0.33949999999999969</v>
      </c>
      <c r="M620" s="100">
        <f t="shared" si="109"/>
        <v>-0.14069622876087845</v>
      </c>
    </row>
    <row r="621" spans="1:13" x14ac:dyDescent="0.25">
      <c r="A621" s="177" t="s">
        <v>109</v>
      </c>
      <c r="B621" s="8" t="str">
        <f t="shared" si="99"/>
        <v>BILIARY TRACT PROC EXCEPT ONLY CHOLECYST W OR W/O C.D.E. W CC</v>
      </c>
      <c r="C621" s="22">
        <f t="shared" si="100"/>
        <v>3</v>
      </c>
      <c r="D621" s="22">
        <f t="shared" si="101"/>
        <v>47469.8</v>
      </c>
      <c r="E621" s="22">
        <f t="shared" si="102"/>
        <v>16042.46</v>
      </c>
      <c r="F621" s="23">
        <f t="shared" si="103"/>
        <v>6.9</v>
      </c>
      <c r="G621" s="160" t="str">
        <f t="shared" si="104"/>
        <v>M</v>
      </c>
      <c r="H621" s="134"/>
      <c r="I621" s="184" t="str">
        <f t="shared" si="105"/>
        <v>M</v>
      </c>
      <c r="J621" s="24">
        <f t="shared" si="106"/>
        <v>3.6703999999999999</v>
      </c>
      <c r="K621" s="51">
        <f t="shared" si="107"/>
        <v>3.3273999999999999</v>
      </c>
      <c r="L621" s="156">
        <f t="shared" si="108"/>
        <v>-0.34299999999999997</v>
      </c>
      <c r="M621" s="100">
        <f t="shared" si="109"/>
        <v>-9.3450305143853524E-2</v>
      </c>
    </row>
    <row r="622" spans="1:13" x14ac:dyDescent="0.25">
      <c r="A622" s="178" t="s">
        <v>168</v>
      </c>
      <c r="B622" s="80" t="str">
        <f t="shared" si="99"/>
        <v>WND DEBRID &amp; SKN GRFT EXC HAND, FOR MUSCULO-CONN TISS DIS W/O CC/MCC</v>
      </c>
      <c r="C622" s="77">
        <f t="shared" si="100"/>
        <v>33</v>
      </c>
      <c r="D622" s="77">
        <f t="shared" si="101"/>
        <v>36898.01</v>
      </c>
      <c r="E622" s="77">
        <f t="shared" si="102"/>
        <v>17822.55</v>
      </c>
      <c r="F622" s="78">
        <f t="shared" si="103"/>
        <v>3.97</v>
      </c>
      <c r="G622" s="161" t="str">
        <f t="shared" si="104"/>
        <v>A</v>
      </c>
      <c r="H622" s="134"/>
      <c r="I622" s="185" t="str">
        <f t="shared" si="105"/>
        <v>A</v>
      </c>
      <c r="J622" s="70">
        <f t="shared" si="106"/>
        <v>2.5181</v>
      </c>
      <c r="K622" s="72">
        <f t="shared" si="107"/>
        <v>2.1734</v>
      </c>
      <c r="L622" s="157">
        <f t="shared" si="108"/>
        <v>-0.34470000000000001</v>
      </c>
      <c r="M622" s="101">
        <f t="shared" si="109"/>
        <v>-0.13688892418887255</v>
      </c>
    </row>
    <row r="623" spans="1:13" x14ac:dyDescent="0.25">
      <c r="A623" s="177" t="s">
        <v>659</v>
      </c>
      <c r="B623" s="8" t="str">
        <f t="shared" si="99"/>
        <v>LYMPHOMA &amp; LEUKEMIA W MAJOR O.R. PROCEDURE W CC</v>
      </c>
      <c r="C623" s="22">
        <f t="shared" si="100"/>
        <v>9</v>
      </c>
      <c r="D623" s="22">
        <f t="shared" si="101"/>
        <v>73616.649999999994</v>
      </c>
      <c r="E623" s="22">
        <f t="shared" si="102"/>
        <v>34987.120000000003</v>
      </c>
      <c r="F623" s="23">
        <f t="shared" si="103"/>
        <v>6.1</v>
      </c>
      <c r="G623" s="160" t="str">
        <f t="shared" si="104"/>
        <v>M</v>
      </c>
      <c r="H623" s="134"/>
      <c r="I623" s="184" t="str">
        <f t="shared" si="105"/>
        <v>M</v>
      </c>
      <c r="J623" s="24">
        <f t="shared" si="106"/>
        <v>3.6747000000000001</v>
      </c>
      <c r="K623" s="51">
        <f t="shared" si="107"/>
        <v>3.3264</v>
      </c>
      <c r="L623" s="156">
        <f t="shared" si="108"/>
        <v>-0.34830000000000005</v>
      </c>
      <c r="M623" s="100">
        <f t="shared" si="109"/>
        <v>-9.4783247612049981E-2</v>
      </c>
    </row>
    <row r="624" spans="1:13" x14ac:dyDescent="0.25">
      <c r="A624" s="177" t="s">
        <v>257</v>
      </c>
      <c r="B624" s="8" t="str">
        <f t="shared" si="99"/>
        <v>MALIGNANT BREAST DISORDERS W/O CC/MCC</v>
      </c>
      <c r="C624" s="22">
        <f t="shared" si="100"/>
        <v>1</v>
      </c>
      <c r="D624" s="22">
        <f t="shared" si="101"/>
        <v>13389.54</v>
      </c>
      <c r="E624" s="22">
        <f t="shared" si="102"/>
        <v>0</v>
      </c>
      <c r="F624" s="23">
        <f t="shared" si="103"/>
        <v>2.9</v>
      </c>
      <c r="G624" s="160" t="str">
        <f t="shared" si="104"/>
        <v>M</v>
      </c>
      <c r="H624" s="134"/>
      <c r="I624" s="184" t="str">
        <f t="shared" si="105"/>
        <v>M</v>
      </c>
      <c r="J624" s="24">
        <f t="shared" si="106"/>
        <v>1.3758999999999999</v>
      </c>
      <c r="K624" s="51">
        <f t="shared" si="107"/>
        <v>1.0264</v>
      </c>
      <c r="L624" s="156">
        <f t="shared" si="108"/>
        <v>-0.34949999999999992</v>
      </c>
      <c r="M624" s="100">
        <f t="shared" si="109"/>
        <v>-0.2540155534559197</v>
      </c>
    </row>
    <row r="625" spans="1:13" x14ac:dyDescent="0.25">
      <c r="A625" s="177" t="s">
        <v>608</v>
      </c>
      <c r="B625" s="8" t="str">
        <f t="shared" si="99"/>
        <v>D&amp;C, CONIZATION, LAPAROSCOPY &amp; TUBAL INTERRUPTION W CC/MCC</v>
      </c>
      <c r="C625" s="22">
        <f t="shared" si="100"/>
        <v>25</v>
      </c>
      <c r="D625" s="22">
        <f t="shared" si="101"/>
        <v>22872.04</v>
      </c>
      <c r="E625" s="22">
        <f t="shared" si="102"/>
        <v>11754.6</v>
      </c>
      <c r="F625" s="23">
        <f t="shared" si="103"/>
        <v>2.96</v>
      </c>
      <c r="G625" s="160" t="str">
        <f t="shared" si="104"/>
        <v>AP</v>
      </c>
      <c r="H625" s="134"/>
      <c r="I625" s="184" t="str">
        <f t="shared" si="105"/>
        <v>A</v>
      </c>
      <c r="J625" s="24">
        <f t="shared" si="106"/>
        <v>1.7528999999999999</v>
      </c>
      <c r="K625" s="51">
        <f t="shared" si="107"/>
        <v>1.4014</v>
      </c>
      <c r="L625" s="156">
        <f t="shared" si="108"/>
        <v>-0.35149999999999992</v>
      </c>
      <c r="M625" s="100">
        <f t="shared" si="109"/>
        <v>-0.20052484454332817</v>
      </c>
    </row>
    <row r="626" spans="1:13" x14ac:dyDescent="0.25">
      <c r="A626" s="177" t="s">
        <v>872</v>
      </c>
      <c r="B626" s="8" t="str">
        <f t="shared" si="99"/>
        <v>LOCAL EXCISION &amp; REMOVAL INT FIX DEVICES OF HIP &amp; FEMUR W/O CC/MCC</v>
      </c>
      <c r="C626" s="22">
        <f t="shared" si="100"/>
        <v>7</v>
      </c>
      <c r="D626" s="22">
        <f t="shared" si="101"/>
        <v>29592.62</v>
      </c>
      <c r="E626" s="22">
        <f t="shared" si="102"/>
        <v>12476.76</v>
      </c>
      <c r="F626" s="23">
        <f t="shared" si="103"/>
        <v>2.6</v>
      </c>
      <c r="G626" s="160" t="str">
        <f t="shared" si="104"/>
        <v>M</v>
      </c>
      <c r="H626" s="134"/>
      <c r="I626" s="184" t="str">
        <f t="shared" si="105"/>
        <v>M</v>
      </c>
      <c r="J626" s="24">
        <f t="shared" si="106"/>
        <v>1.9563999999999999</v>
      </c>
      <c r="K626" s="51">
        <f t="shared" si="107"/>
        <v>1.6033999999999999</v>
      </c>
      <c r="L626" s="156">
        <f t="shared" si="108"/>
        <v>-0.35299999999999998</v>
      </c>
      <c r="M626" s="100">
        <f t="shared" si="109"/>
        <v>-0.18043344919239418</v>
      </c>
    </row>
    <row r="627" spans="1:13" x14ac:dyDescent="0.25">
      <c r="A627" s="178" t="s">
        <v>337</v>
      </c>
      <c r="B627" s="80" t="str">
        <f t="shared" si="99"/>
        <v>MALIGNANCY, MALE REPRODUCTIVE SYSTEM W MCC</v>
      </c>
      <c r="C627" s="77">
        <f t="shared" si="100"/>
        <v>2</v>
      </c>
      <c r="D627" s="77">
        <f t="shared" si="101"/>
        <v>47220.98</v>
      </c>
      <c r="E627" s="77">
        <f t="shared" si="102"/>
        <v>15341.04</v>
      </c>
      <c r="F627" s="78">
        <f t="shared" si="103"/>
        <v>7</v>
      </c>
      <c r="G627" s="161" t="str">
        <f t="shared" si="104"/>
        <v>M</v>
      </c>
      <c r="H627" s="134"/>
      <c r="I627" s="185" t="str">
        <f t="shared" si="105"/>
        <v>M</v>
      </c>
      <c r="J627" s="70">
        <f t="shared" si="106"/>
        <v>2.7359</v>
      </c>
      <c r="K627" s="72">
        <f t="shared" si="107"/>
        <v>2.3776000000000002</v>
      </c>
      <c r="L627" s="157">
        <f t="shared" si="108"/>
        <v>-0.35829999999999984</v>
      </c>
      <c r="M627" s="101">
        <f t="shared" si="109"/>
        <v>-0.13096238897620521</v>
      </c>
    </row>
    <row r="628" spans="1:13" x14ac:dyDescent="0.25">
      <c r="A628" s="177" t="s">
        <v>165</v>
      </c>
      <c r="B628" s="8" t="str">
        <f t="shared" si="99"/>
        <v>BILATERAL OR MULTIPLE MAJOR JOINT PROCS OF LOWER EXTREMITY W/O MCC</v>
      </c>
      <c r="C628" s="22">
        <f t="shared" si="100"/>
        <v>17</v>
      </c>
      <c r="D628" s="22">
        <f t="shared" si="101"/>
        <v>53436.52</v>
      </c>
      <c r="E628" s="22">
        <f t="shared" si="102"/>
        <v>13334.01</v>
      </c>
      <c r="F628" s="23">
        <f t="shared" si="103"/>
        <v>3.35</v>
      </c>
      <c r="G628" s="160" t="str">
        <f t="shared" si="104"/>
        <v>A</v>
      </c>
      <c r="H628" s="134"/>
      <c r="I628" s="184" t="str">
        <f t="shared" si="105"/>
        <v>A</v>
      </c>
      <c r="J628" s="24">
        <f t="shared" si="106"/>
        <v>3.5078</v>
      </c>
      <c r="K628" s="51">
        <f t="shared" si="107"/>
        <v>3.1476999999999999</v>
      </c>
      <c r="L628" s="156">
        <f t="shared" si="108"/>
        <v>-0.36010000000000009</v>
      </c>
      <c r="M628" s="100">
        <f t="shared" si="109"/>
        <v>-0.10265693597126406</v>
      </c>
    </row>
    <row r="629" spans="1:13" x14ac:dyDescent="0.25">
      <c r="A629" s="177" t="s">
        <v>333</v>
      </c>
      <c r="B629" s="8" t="str">
        <f t="shared" si="99"/>
        <v>OTHER MALE REPRODUCTIVE SYSTEM O.R. PROC FOR MALIGNANCY W CC/MCC</v>
      </c>
      <c r="C629" s="22">
        <f t="shared" si="100"/>
        <v>0</v>
      </c>
      <c r="D629" s="22">
        <f t="shared" si="101"/>
        <v>0</v>
      </c>
      <c r="E629" s="22">
        <f t="shared" si="102"/>
        <v>0</v>
      </c>
      <c r="F629" s="23">
        <f t="shared" si="103"/>
        <v>7.6</v>
      </c>
      <c r="G629" s="160" t="str">
        <f t="shared" si="104"/>
        <v>M</v>
      </c>
      <c r="H629" s="134"/>
      <c r="I629" s="184" t="str">
        <f t="shared" si="105"/>
        <v>M</v>
      </c>
      <c r="J629" s="24">
        <f t="shared" si="106"/>
        <v>3.4272</v>
      </c>
      <c r="K629" s="51">
        <f t="shared" si="107"/>
        <v>3.0628000000000002</v>
      </c>
      <c r="L629" s="156">
        <f t="shared" si="108"/>
        <v>-0.36439999999999984</v>
      </c>
      <c r="M629" s="100">
        <f t="shared" si="109"/>
        <v>-0.10632586367880481</v>
      </c>
    </row>
    <row r="630" spans="1:13" x14ac:dyDescent="0.25">
      <c r="A630" s="177" t="s">
        <v>399</v>
      </c>
      <c r="B630" s="8" t="str">
        <f t="shared" ref="B630:B693" si="110">VLOOKUP($A630, DRG_Tab, 2, FALSE)</f>
        <v>SINUS &amp; MASTOID PROCEDURES W/O CC/MCC</v>
      </c>
      <c r="C630" s="22">
        <f t="shared" ref="C630:C693" si="111">VLOOKUP($A630, DRG_Tab, 9, FALSE)</f>
        <v>0</v>
      </c>
      <c r="D630" s="22">
        <f t="shared" ref="D630:D693" si="112">VLOOKUP($A630, DRG_Tab, 10, FALSE)</f>
        <v>0</v>
      </c>
      <c r="E630" s="22">
        <f t="shared" ref="E630:E693" si="113">VLOOKUP($A630, DRG_Tab, 11, FALSE)</f>
        <v>0</v>
      </c>
      <c r="F630" s="23">
        <f t="shared" ref="F630:F693" si="114">VLOOKUP($A630, DRG_Tab, 12, FALSE)</f>
        <v>2.8</v>
      </c>
      <c r="G630" s="160" t="str">
        <f t="shared" ref="G630:G693" si="115">VLOOKUP($A630, DRG_Tab, 18, FALSE)</f>
        <v>M</v>
      </c>
      <c r="H630" s="134"/>
      <c r="I630" s="184" t="str">
        <f t="shared" ref="I630:I693" si="116">VLOOKUP($A630, DRG_Tab, 20, FALSE)</f>
        <v>M</v>
      </c>
      <c r="J630" s="24">
        <f t="shared" ref="J630:J693" si="117">VLOOKUP($A630, DRG_Tab, 21, FALSE)</f>
        <v>2.0461999999999998</v>
      </c>
      <c r="K630" s="51">
        <f t="shared" ref="K630:K693" si="118">VLOOKUP($A630, DRG_Tab, 22, FALSE)</f>
        <v>1.6805000000000001</v>
      </c>
      <c r="L630" s="156">
        <f t="shared" ref="L630:L693" si="119">IF(J630&lt;&gt;"", IF(K630&lt;&gt;"", K630-J630, ""), "")</f>
        <v>-0.36569999999999969</v>
      </c>
      <c r="M630" s="100">
        <f t="shared" ref="M630:M693" si="120">IF(L630="", "", L630/J630)</f>
        <v>-0.17872153259700896</v>
      </c>
    </row>
    <row r="631" spans="1:13" x14ac:dyDescent="0.25">
      <c r="A631" s="177" t="s">
        <v>544</v>
      </c>
      <c r="B631" s="8" t="str">
        <f t="shared" si="110"/>
        <v>PROSTATECTOMY W MCC</v>
      </c>
      <c r="C631" s="22">
        <f t="shared" si="111"/>
        <v>2</v>
      </c>
      <c r="D631" s="22">
        <f t="shared" si="112"/>
        <v>82343.53</v>
      </c>
      <c r="E631" s="22">
        <f t="shared" si="113"/>
        <v>43129.23</v>
      </c>
      <c r="F631" s="23">
        <f t="shared" si="114"/>
        <v>10.5</v>
      </c>
      <c r="G631" s="160" t="str">
        <f t="shared" si="115"/>
        <v>M</v>
      </c>
      <c r="H631" s="134"/>
      <c r="I631" s="184" t="str">
        <f t="shared" si="116"/>
        <v>M</v>
      </c>
      <c r="J631" s="24">
        <f t="shared" si="117"/>
        <v>4.9207000000000001</v>
      </c>
      <c r="K631" s="51">
        <f t="shared" si="118"/>
        <v>4.5537000000000001</v>
      </c>
      <c r="L631" s="156">
        <f t="shared" si="119"/>
        <v>-0.36699999999999999</v>
      </c>
      <c r="M631" s="100">
        <f t="shared" si="120"/>
        <v>-7.4582884548946279E-2</v>
      </c>
    </row>
    <row r="632" spans="1:13" x14ac:dyDescent="0.25">
      <c r="A632" s="178" t="s">
        <v>464</v>
      </c>
      <c r="B632" s="80" t="str">
        <f t="shared" si="110"/>
        <v>CARDIAC VALVE &amp; OTH MAJ CARDIOTHORACIC PROC W/O CARD CATH W CC</v>
      </c>
      <c r="C632" s="77">
        <f t="shared" si="111"/>
        <v>105</v>
      </c>
      <c r="D632" s="77">
        <f t="shared" si="112"/>
        <v>108100.37</v>
      </c>
      <c r="E632" s="77">
        <f t="shared" si="113"/>
        <v>34133.699999999997</v>
      </c>
      <c r="F632" s="78">
        <f t="shared" si="114"/>
        <v>7.5</v>
      </c>
      <c r="G632" s="161" t="str">
        <f t="shared" si="115"/>
        <v>A</v>
      </c>
      <c r="H632" s="134"/>
      <c r="I632" s="185" t="str">
        <f t="shared" si="116"/>
        <v>A</v>
      </c>
      <c r="J632" s="70">
        <f t="shared" si="117"/>
        <v>6.7350000000000003</v>
      </c>
      <c r="K632" s="72">
        <f t="shared" si="118"/>
        <v>6.3674999999999997</v>
      </c>
      <c r="L632" s="157">
        <f t="shared" si="119"/>
        <v>-0.3675000000000006</v>
      </c>
      <c r="M632" s="101">
        <f t="shared" si="120"/>
        <v>-5.456570155902013E-2</v>
      </c>
    </row>
    <row r="633" spans="1:13" x14ac:dyDescent="0.25">
      <c r="A633" s="177" t="s">
        <v>126</v>
      </c>
      <c r="B633" s="8" t="str">
        <f t="shared" si="110"/>
        <v>OTHER HEPATOBILIARY OR PANCREAS O.R. PROCEDURES W/O CC/MCC</v>
      </c>
      <c r="C633" s="22">
        <f t="shared" si="111"/>
        <v>0</v>
      </c>
      <c r="D633" s="22">
        <f t="shared" si="112"/>
        <v>0</v>
      </c>
      <c r="E633" s="22">
        <f t="shared" si="113"/>
        <v>0</v>
      </c>
      <c r="F633" s="23">
        <f t="shared" si="114"/>
        <v>4.0999999999999996</v>
      </c>
      <c r="G633" s="160" t="str">
        <f t="shared" si="115"/>
        <v>M</v>
      </c>
      <c r="H633" s="134"/>
      <c r="I633" s="184" t="str">
        <f t="shared" si="116"/>
        <v>M</v>
      </c>
      <c r="J633" s="24">
        <f t="shared" si="117"/>
        <v>2.4424999999999999</v>
      </c>
      <c r="K633" s="51">
        <f t="shared" si="118"/>
        <v>2.0691000000000002</v>
      </c>
      <c r="L633" s="156">
        <f t="shared" si="119"/>
        <v>-0.37339999999999973</v>
      </c>
      <c r="M633" s="100">
        <f t="shared" si="120"/>
        <v>-0.152876151484135</v>
      </c>
    </row>
    <row r="634" spans="1:13" x14ac:dyDescent="0.25">
      <c r="A634" s="177" t="s">
        <v>502</v>
      </c>
      <c r="B634" s="8" t="str">
        <f t="shared" si="110"/>
        <v>MALIGNANT BREAST DISORDERS W MCC</v>
      </c>
      <c r="C634" s="22">
        <f t="shared" si="111"/>
        <v>5</v>
      </c>
      <c r="D634" s="22">
        <f t="shared" si="112"/>
        <v>29743.52</v>
      </c>
      <c r="E634" s="22">
        <f t="shared" si="113"/>
        <v>20515.57</v>
      </c>
      <c r="F634" s="23">
        <f t="shared" si="114"/>
        <v>6.6</v>
      </c>
      <c r="G634" s="160" t="str">
        <f t="shared" si="115"/>
        <v>M</v>
      </c>
      <c r="H634" s="134"/>
      <c r="I634" s="184" t="str">
        <f t="shared" si="116"/>
        <v>M</v>
      </c>
      <c r="J634" s="24">
        <f t="shared" si="117"/>
        <v>2.8408000000000002</v>
      </c>
      <c r="K634" s="51">
        <f t="shared" si="118"/>
        <v>2.4639000000000002</v>
      </c>
      <c r="L634" s="156">
        <f t="shared" si="119"/>
        <v>-0.37690000000000001</v>
      </c>
      <c r="M634" s="100">
        <f t="shared" si="120"/>
        <v>-0.13267389467755561</v>
      </c>
    </row>
    <row r="635" spans="1:13" x14ac:dyDescent="0.25">
      <c r="A635" s="177" t="s">
        <v>125</v>
      </c>
      <c r="B635" s="8" t="str">
        <f t="shared" si="110"/>
        <v>OTHER HEPATOBILIARY OR PANCREAS O.R. PROCEDURES W CC</v>
      </c>
      <c r="C635" s="22">
        <f t="shared" si="111"/>
        <v>5</v>
      </c>
      <c r="D635" s="22">
        <f t="shared" si="112"/>
        <v>28998.49</v>
      </c>
      <c r="E635" s="22">
        <f t="shared" si="113"/>
        <v>13640.68</v>
      </c>
      <c r="F635" s="23">
        <f t="shared" si="114"/>
        <v>7.4</v>
      </c>
      <c r="G635" s="160" t="str">
        <f t="shared" si="115"/>
        <v>M</v>
      </c>
      <c r="H635" s="134"/>
      <c r="I635" s="184" t="str">
        <f t="shared" si="116"/>
        <v>M</v>
      </c>
      <c r="J635" s="24">
        <f t="shared" si="117"/>
        <v>3.5213000000000001</v>
      </c>
      <c r="K635" s="51">
        <f t="shared" si="118"/>
        <v>3.1389999999999998</v>
      </c>
      <c r="L635" s="156">
        <f t="shared" si="119"/>
        <v>-0.38230000000000031</v>
      </c>
      <c r="M635" s="100">
        <f t="shared" si="120"/>
        <v>-0.10856785846136378</v>
      </c>
    </row>
    <row r="636" spans="1:13" x14ac:dyDescent="0.25">
      <c r="A636" s="177" t="s">
        <v>768</v>
      </c>
      <c r="B636" s="8" t="str">
        <f t="shared" si="110"/>
        <v>HIV W OR W/O OTHER RELATED CONDITION</v>
      </c>
      <c r="C636" s="22">
        <f t="shared" si="111"/>
        <v>6</v>
      </c>
      <c r="D636" s="22">
        <f t="shared" si="112"/>
        <v>26198.25</v>
      </c>
      <c r="E636" s="22">
        <f t="shared" si="113"/>
        <v>9352.8700000000008</v>
      </c>
      <c r="F636" s="23">
        <f t="shared" si="114"/>
        <v>4.5999999999999996</v>
      </c>
      <c r="G636" s="160" t="str">
        <f t="shared" si="115"/>
        <v>M</v>
      </c>
      <c r="H636" s="134"/>
      <c r="I636" s="184" t="str">
        <f t="shared" si="116"/>
        <v>M</v>
      </c>
      <c r="J636" s="24">
        <f t="shared" si="117"/>
        <v>2.0472999999999999</v>
      </c>
      <c r="K636" s="51">
        <f t="shared" si="118"/>
        <v>1.6629</v>
      </c>
      <c r="L636" s="156">
        <f t="shared" si="119"/>
        <v>-0.38439999999999985</v>
      </c>
      <c r="M636" s="100">
        <f t="shared" si="120"/>
        <v>-0.18775948810628626</v>
      </c>
    </row>
    <row r="637" spans="1:13" x14ac:dyDescent="0.25">
      <c r="A637" s="178" t="s">
        <v>176</v>
      </c>
      <c r="B637" s="80" t="str">
        <f t="shared" si="110"/>
        <v>CERVICAL SPINAL FUSION W CC</v>
      </c>
      <c r="C637" s="77">
        <f t="shared" si="111"/>
        <v>162</v>
      </c>
      <c r="D637" s="77">
        <f t="shared" si="112"/>
        <v>51977.89</v>
      </c>
      <c r="E637" s="77">
        <f t="shared" si="113"/>
        <v>23022.639999999999</v>
      </c>
      <c r="F637" s="78">
        <f t="shared" si="114"/>
        <v>2.38</v>
      </c>
      <c r="G637" s="161" t="str">
        <f t="shared" si="115"/>
        <v>A</v>
      </c>
      <c r="H637" s="134"/>
      <c r="I637" s="185" t="str">
        <f t="shared" si="116"/>
        <v>A</v>
      </c>
      <c r="J637" s="70">
        <f t="shared" si="117"/>
        <v>3.4481999999999999</v>
      </c>
      <c r="K637" s="72">
        <f t="shared" si="118"/>
        <v>3.0617000000000001</v>
      </c>
      <c r="L637" s="157">
        <f t="shared" si="119"/>
        <v>-0.38649999999999984</v>
      </c>
      <c r="M637" s="101">
        <f t="shared" si="120"/>
        <v>-0.11208746592425028</v>
      </c>
    </row>
    <row r="638" spans="1:13" x14ac:dyDescent="0.25">
      <c r="A638" s="177" t="s">
        <v>382</v>
      </c>
      <c r="B638" s="8" t="str">
        <f t="shared" si="110"/>
        <v>EXTRAOCULAR PROCEDURES EXCEPT ORBIT</v>
      </c>
      <c r="C638" s="22">
        <f t="shared" si="111"/>
        <v>6</v>
      </c>
      <c r="D638" s="22">
        <f t="shared" si="112"/>
        <v>39139.279999999999</v>
      </c>
      <c r="E638" s="22">
        <f t="shared" si="113"/>
        <v>14386.2</v>
      </c>
      <c r="F638" s="23">
        <f t="shared" si="114"/>
        <v>4.5</v>
      </c>
      <c r="G638" s="160" t="str">
        <f t="shared" si="115"/>
        <v>M</v>
      </c>
      <c r="H638" s="134"/>
      <c r="I638" s="184" t="str">
        <f t="shared" si="116"/>
        <v>M</v>
      </c>
      <c r="J638" s="24">
        <f t="shared" si="117"/>
        <v>2.3532999999999999</v>
      </c>
      <c r="K638" s="51">
        <f t="shared" si="118"/>
        <v>1.9513</v>
      </c>
      <c r="L638" s="156">
        <f t="shared" si="119"/>
        <v>-0.40199999999999991</v>
      </c>
      <c r="M638" s="100">
        <f t="shared" si="120"/>
        <v>-0.17082394934772444</v>
      </c>
    </row>
    <row r="639" spans="1:13" x14ac:dyDescent="0.25">
      <c r="A639" s="177" t="s">
        <v>414</v>
      </c>
      <c r="B639" s="8" t="str">
        <f t="shared" si="110"/>
        <v>OTHER EAR, NOSE, MOUTH &amp; THROAT DIAGNOSES W CC</v>
      </c>
      <c r="C639" s="22">
        <f t="shared" si="111"/>
        <v>38</v>
      </c>
      <c r="D639" s="22">
        <f t="shared" si="112"/>
        <v>16471.78</v>
      </c>
      <c r="E639" s="22">
        <f t="shared" si="113"/>
        <v>9595.7800000000007</v>
      </c>
      <c r="F639" s="23">
        <f t="shared" si="114"/>
        <v>2.79</v>
      </c>
      <c r="G639" s="160" t="str">
        <f t="shared" si="115"/>
        <v>AO</v>
      </c>
      <c r="H639" s="134"/>
      <c r="I639" s="184" t="str">
        <f t="shared" si="116"/>
        <v>A</v>
      </c>
      <c r="J639" s="24">
        <f t="shared" si="117"/>
        <v>0.84830000000000005</v>
      </c>
      <c r="K639" s="51">
        <f t="shared" si="118"/>
        <v>0.43690000000000001</v>
      </c>
      <c r="L639" s="156">
        <f t="shared" si="119"/>
        <v>-0.41140000000000004</v>
      </c>
      <c r="M639" s="100">
        <f t="shared" si="120"/>
        <v>-0.48496993987975956</v>
      </c>
    </row>
    <row r="640" spans="1:13" x14ac:dyDescent="0.25">
      <c r="A640" s="177" t="s">
        <v>455</v>
      </c>
      <c r="B640" s="8" t="str">
        <f t="shared" si="110"/>
        <v>OTHER RESPIRATORY SYSTEM DIAGNOSES W MCC</v>
      </c>
      <c r="C640" s="22">
        <f t="shared" si="111"/>
        <v>41</v>
      </c>
      <c r="D640" s="22">
        <f t="shared" si="112"/>
        <v>27459.1</v>
      </c>
      <c r="E640" s="22">
        <f t="shared" si="113"/>
        <v>24173.15</v>
      </c>
      <c r="F640" s="23">
        <f t="shared" si="114"/>
        <v>5.0199999999999996</v>
      </c>
      <c r="G640" s="160" t="str">
        <f t="shared" si="115"/>
        <v>AO</v>
      </c>
      <c r="H640" s="134"/>
      <c r="I640" s="184" t="str">
        <f t="shared" si="116"/>
        <v>A</v>
      </c>
      <c r="J640" s="24">
        <f t="shared" si="117"/>
        <v>1.4741</v>
      </c>
      <c r="K640" s="51">
        <f t="shared" si="118"/>
        <v>1.0605</v>
      </c>
      <c r="L640" s="156">
        <f t="shared" si="119"/>
        <v>-0.41359999999999997</v>
      </c>
      <c r="M640" s="100">
        <f t="shared" si="120"/>
        <v>-0.28057797978427512</v>
      </c>
    </row>
    <row r="641" spans="1:13" x14ac:dyDescent="0.25">
      <c r="A641" s="177" t="s">
        <v>69</v>
      </c>
      <c r="B641" s="8" t="str">
        <f t="shared" si="110"/>
        <v>HAND OR WRIST PROC, EXCEPT MAJOR THUMB OR JOINT PROC W CC/MCC</v>
      </c>
      <c r="C641" s="22">
        <f t="shared" si="111"/>
        <v>33</v>
      </c>
      <c r="D641" s="22">
        <f t="shared" si="112"/>
        <v>22447.38</v>
      </c>
      <c r="E641" s="22">
        <f t="shared" si="113"/>
        <v>11831.06</v>
      </c>
      <c r="F641" s="23">
        <f t="shared" si="114"/>
        <v>3.42</v>
      </c>
      <c r="G641" s="160" t="str">
        <f t="shared" si="115"/>
        <v>A</v>
      </c>
      <c r="H641" s="134"/>
      <c r="I641" s="184" t="str">
        <f t="shared" si="116"/>
        <v>A</v>
      </c>
      <c r="J641" s="24">
        <f t="shared" si="117"/>
        <v>1.7390000000000001</v>
      </c>
      <c r="K641" s="51">
        <f t="shared" si="118"/>
        <v>1.3222</v>
      </c>
      <c r="L641" s="156">
        <f t="shared" si="119"/>
        <v>-0.41680000000000006</v>
      </c>
      <c r="M641" s="100">
        <f t="shared" si="120"/>
        <v>-0.23967797584818865</v>
      </c>
    </row>
    <row r="642" spans="1:13" x14ac:dyDescent="0.25">
      <c r="A642" s="178" t="s">
        <v>108</v>
      </c>
      <c r="B642" s="80" t="str">
        <f t="shared" si="110"/>
        <v>BILIARY TRACT PROC EXCEPT ONLY CHOLECYST W OR W/O C.D.E. W MCC</v>
      </c>
      <c r="C642" s="77">
        <f t="shared" si="111"/>
        <v>5</v>
      </c>
      <c r="D642" s="77">
        <f t="shared" si="112"/>
        <v>52203.86</v>
      </c>
      <c r="E642" s="77">
        <f t="shared" si="113"/>
        <v>16855.36</v>
      </c>
      <c r="F642" s="78">
        <f t="shared" si="114"/>
        <v>11.9</v>
      </c>
      <c r="G642" s="161" t="str">
        <f t="shared" si="115"/>
        <v>M</v>
      </c>
      <c r="H642" s="134"/>
      <c r="I642" s="185" t="str">
        <f t="shared" si="116"/>
        <v>M</v>
      </c>
      <c r="J642" s="70">
        <f t="shared" si="117"/>
        <v>6.2152000000000003</v>
      </c>
      <c r="K642" s="72">
        <f t="shared" si="118"/>
        <v>5.7968999999999999</v>
      </c>
      <c r="L642" s="157">
        <f t="shared" si="119"/>
        <v>-0.41830000000000034</v>
      </c>
      <c r="M642" s="101">
        <f t="shared" si="120"/>
        <v>-6.7302741665594079E-2</v>
      </c>
    </row>
    <row r="643" spans="1:13" x14ac:dyDescent="0.25">
      <c r="A643" s="177" t="s">
        <v>446</v>
      </c>
      <c r="B643" s="8" t="str">
        <f t="shared" si="110"/>
        <v>INTERSTITIAL LUNG DISEASE W MCC</v>
      </c>
      <c r="C643" s="22">
        <f t="shared" si="111"/>
        <v>27</v>
      </c>
      <c r="D643" s="22">
        <f t="shared" si="112"/>
        <v>26723</v>
      </c>
      <c r="E643" s="22">
        <f t="shared" si="113"/>
        <v>17697.259999999998</v>
      </c>
      <c r="F643" s="23">
        <f t="shared" si="114"/>
        <v>4.8499999999999996</v>
      </c>
      <c r="G643" s="160" t="str">
        <f t="shared" si="115"/>
        <v>A</v>
      </c>
      <c r="H643" s="134"/>
      <c r="I643" s="184" t="str">
        <f t="shared" si="116"/>
        <v>A</v>
      </c>
      <c r="J643" s="24">
        <f t="shared" si="117"/>
        <v>1.8738999999999999</v>
      </c>
      <c r="K643" s="51">
        <f t="shared" si="118"/>
        <v>1.4547000000000001</v>
      </c>
      <c r="L643" s="156">
        <f t="shared" si="119"/>
        <v>-0.4191999999999998</v>
      </c>
      <c r="M643" s="100">
        <f t="shared" si="120"/>
        <v>-0.2237045733496984</v>
      </c>
    </row>
    <row r="644" spans="1:13" x14ac:dyDescent="0.25">
      <c r="A644" s="177" t="s">
        <v>309</v>
      </c>
      <c r="B644" s="8" t="str">
        <f t="shared" si="110"/>
        <v>VENTRICULAR SHUNT PROCEDURES W MCC</v>
      </c>
      <c r="C644" s="22">
        <f t="shared" si="111"/>
        <v>9</v>
      </c>
      <c r="D644" s="22">
        <f t="shared" si="112"/>
        <v>40581.870000000003</v>
      </c>
      <c r="E644" s="22">
        <f t="shared" si="113"/>
        <v>16303.04</v>
      </c>
      <c r="F644" s="23">
        <f t="shared" si="114"/>
        <v>10.1</v>
      </c>
      <c r="G644" s="160" t="str">
        <f t="shared" si="115"/>
        <v>M</v>
      </c>
      <c r="H644" s="134"/>
      <c r="I644" s="184" t="str">
        <f t="shared" si="116"/>
        <v>M</v>
      </c>
      <c r="J644" s="24">
        <f t="shared" si="117"/>
        <v>6.4146999999999998</v>
      </c>
      <c r="K644" s="51">
        <f t="shared" si="118"/>
        <v>5.9922000000000004</v>
      </c>
      <c r="L644" s="156">
        <f t="shared" si="119"/>
        <v>-0.42249999999999943</v>
      </c>
      <c r="M644" s="100">
        <f t="shared" si="120"/>
        <v>-6.5864342837544929E-2</v>
      </c>
    </row>
    <row r="645" spans="1:13" x14ac:dyDescent="0.25">
      <c r="A645" s="177" t="s">
        <v>540</v>
      </c>
      <c r="B645" s="8" t="str">
        <f t="shared" si="110"/>
        <v>KIDNEY &amp; URETER PROCEDURES FOR NON-NEOPLASM W/O CC/MCC</v>
      </c>
      <c r="C645" s="22">
        <f t="shared" si="111"/>
        <v>44</v>
      </c>
      <c r="D645" s="22">
        <f t="shared" si="112"/>
        <v>36714.050000000003</v>
      </c>
      <c r="E645" s="22">
        <f t="shared" si="113"/>
        <v>12321.36</v>
      </c>
      <c r="F645" s="23">
        <f t="shared" si="114"/>
        <v>1.93</v>
      </c>
      <c r="G645" s="160" t="str">
        <f t="shared" si="115"/>
        <v>AP</v>
      </c>
      <c r="H645" s="134"/>
      <c r="I645" s="184" t="str">
        <f t="shared" si="116"/>
        <v>A</v>
      </c>
      <c r="J645" s="24">
        <f t="shared" si="117"/>
        <v>2.0581</v>
      </c>
      <c r="K645" s="51">
        <f t="shared" si="118"/>
        <v>1.6355</v>
      </c>
      <c r="L645" s="156">
        <f t="shared" si="119"/>
        <v>-0.42260000000000009</v>
      </c>
      <c r="M645" s="100">
        <f t="shared" si="120"/>
        <v>-0.20533501773480398</v>
      </c>
    </row>
    <row r="646" spans="1:13" x14ac:dyDescent="0.25">
      <c r="A646" s="177" t="s">
        <v>603</v>
      </c>
      <c r="B646" s="8" t="str">
        <f t="shared" si="110"/>
        <v>UTERINE,ADNEXA PROC FOR NON-OVARIAN/ADNEXAL MALIG W MCC</v>
      </c>
      <c r="C646" s="22">
        <f t="shared" si="111"/>
        <v>4</v>
      </c>
      <c r="D646" s="22">
        <f t="shared" si="112"/>
        <v>35497.019999999997</v>
      </c>
      <c r="E646" s="22">
        <f t="shared" si="113"/>
        <v>6800.29</v>
      </c>
      <c r="F646" s="23">
        <f t="shared" si="114"/>
        <v>9.4</v>
      </c>
      <c r="G646" s="160" t="str">
        <f t="shared" si="115"/>
        <v>M</v>
      </c>
      <c r="H646" s="134"/>
      <c r="I646" s="184" t="str">
        <f t="shared" si="116"/>
        <v>M</v>
      </c>
      <c r="J646" s="24">
        <f t="shared" si="117"/>
        <v>5.5785</v>
      </c>
      <c r="K646" s="51">
        <f t="shared" si="118"/>
        <v>5.1539999999999999</v>
      </c>
      <c r="L646" s="156">
        <f t="shared" si="119"/>
        <v>-0.4245000000000001</v>
      </c>
      <c r="M646" s="100">
        <f t="shared" si="120"/>
        <v>-7.6095724657165922E-2</v>
      </c>
    </row>
    <row r="647" spans="1:13" x14ac:dyDescent="0.25">
      <c r="A647" s="178" t="s">
        <v>587</v>
      </c>
      <c r="B647" s="80" t="str">
        <f t="shared" si="110"/>
        <v>OTHER DIGESTIVE SYSTEM O.R. PROCEDURES W MCC</v>
      </c>
      <c r="C647" s="77">
        <f t="shared" si="111"/>
        <v>16</v>
      </c>
      <c r="D647" s="77">
        <f t="shared" si="112"/>
        <v>46303.53</v>
      </c>
      <c r="E647" s="77">
        <f t="shared" si="113"/>
        <v>24105.19</v>
      </c>
      <c r="F647" s="78">
        <f t="shared" si="114"/>
        <v>7.25</v>
      </c>
      <c r="G647" s="161" t="str">
        <f t="shared" si="115"/>
        <v>A</v>
      </c>
      <c r="H647" s="134"/>
      <c r="I647" s="185" t="str">
        <f t="shared" si="116"/>
        <v>A</v>
      </c>
      <c r="J647" s="70">
        <f t="shared" si="117"/>
        <v>3.1539999999999999</v>
      </c>
      <c r="K647" s="72">
        <f t="shared" si="118"/>
        <v>2.7273999999999998</v>
      </c>
      <c r="L647" s="157">
        <f t="shared" si="119"/>
        <v>-0.42660000000000009</v>
      </c>
      <c r="M647" s="101">
        <f t="shared" si="120"/>
        <v>-0.13525681674064682</v>
      </c>
    </row>
    <row r="648" spans="1:13" x14ac:dyDescent="0.25">
      <c r="A648" s="177" t="s">
        <v>679</v>
      </c>
      <c r="B648" s="8" t="str">
        <f t="shared" si="110"/>
        <v>OTHER MYELOPROLIF DIS OR POORLY DIFF NEOPL DIAG W CC</v>
      </c>
      <c r="C648" s="22">
        <f t="shared" si="111"/>
        <v>11</v>
      </c>
      <c r="D648" s="22">
        <f t="shared" si="112"/>
        <v>27372.33</v>
      </c>
      <c r="E648" s="22">
        <f t="shared" si="113"/>
        <v>12340.52</v>
      </c>
      <c r="F648" s="23">
        <f t="shared" si="114"/>
        <v>4.91</v>
      </c>
      <c r="G648" s="160" t="str">
        <f t="shared" si="115"/>
        <v>AP</v>
      </c>
      <c r="H648" s="134"/>
      <c r="I648" s="184" t="str">
        <f t="shared" si="116"/>
        <v>A</v>
      </c>
      <c r="J648" s="24">
        <f t="shared" si="117"/>
        <v>1.5029999999999999</v>
      </c>
      <c r="K648" s="51">
        <f t="shared" si="118"/>
        <v>1.0644</v>
      </c>
      <c r="L648" s="156">
        <f t="shared" si="119"/>
        <v>-0.43859999999999988</v>
      </c>
      <c r="M648" s="100">
        <f t="shared" si="120"/>
        <v>-0.291816367265469</v>
      </c>
    </row>
    <row r="649" spans="1:13" x14ac:dyDescent="0.25">
      <c r="A649" s="177" t="s">
        <v>411</v>
      </c>
      <c r="B649" s="8" t="str">
        <f t="shared" si="110"/>
        <v>OTITIS MEDIA &amp; URI W MCC</v>
      </c>
      <c r="C649" s="22">
        <f t="shared" si="111"/>
        <v>20</v>
      </c>
      <c r="D649" s="22">
        <f t="shared" si="112"/>
        <v>11772.37</v>
      </c>
      <c r="E649" s="22">
        <f t="shared" si="113"/>
        <v>6811.48</v>
      </c>
      <c r="F649" s="23">
        <f t="shared" si="114"/>
        <v>2.5499999999999998</v>
      </c>
      <c r="G649" s="160" t="str">
        <f t="shared" si="115"/>
        <v>A</v>
      </c>
      <c r="H649" s="134"/>
      <c r="I649" s="184" t="str">
        <f t="shared" si="116"/>
        <v>A</v>
      </c>
      <c r="J649" s="24">
        <f t="shared" si="117"/>
        <v>1.1333</v>
      </c>
      <c r="K649" s="51">
        <f t="shared" si="118"/>
        <v>0.69350000000000001</v>
      </c>
      <c r="L649" s="156">
        <f t="shared" si="119"/>
        <v>-0.43979999999999997</v>
      </c>
      <c r="M649" s="100">
        <f t="shared" si="120"/>
        <v>-0.38807023735992235</v>
      </c>
    </row>
    <row r="650" spans="1:13" x14ac:dyDescent="0.25">
      <c r="A650" s="177" t="s">
        <v>7</v>
      </c>
      <c r="B650" s="8" t="str">
        <f t="shared" si="110"/>
        <v>SPLENECTOMY W/O CC/MCC</v>
      </c>
      <c r="C650" s="22">
        <f t="shared" si="111"/>
        <v>6</v>
      </c>
      <c r="D650" s="22">
        <f t="shared" si="112"/>
        <v>31993.21</v>
      </c>
      <c r="E650" s="22">
        <f t="shared" si="113"/>
        <v>8746.86</v>
      </c>
      <c r="F650" s="23">
        <f t="shared" si="114"/>
        <v>2.8</v>
      </c>
      <c r="G650" s="160" t="str">
        <f t="shared" si="115"/>
        <v>MO</v>
      </c>
      <c r="H650" s="134"/>
      <c r="I650" s="184" t="str">
        <f t="shared" si="116"/>
        <v>M</v>
      </c>
      <c r="J650" s="24">
        <f t="shared" si="117"/>
        <v>2.2277</v>
      </c>
      <c r="K650" s="51">
        <f t="shared" si="118"/>
        <v>1.7858000000000001</v>
      </c>
      <c r="L650" s="156">
        <f t="shared" si="119"/>
        <v>-0.44189999999999996</v>
      </c>
      <c r="M650" s="100">
        <f t="shared" si="120"/>
        <v>-0.19836602774161691</v>
      </c>
    </row>
    <row r="651" spans="1:13" x14ac:dyDescent="0.25">
      <c r="A651" s="177" t="s">
        <v>802</v>
      </c>
      <c r="B651" s="8" t="str">
        <f t="shared" si="110"/>
        <v>AORTIC AND HEART ASSIST PROCEDURES EXCEPT PULSATION BALLOON W/O MCC</v>
      </c>
      <c r="C651" s="22">
        <f t="shared" si="111"/>
        <v>40</v>
      </c>
      <c r="D651" s="22">
        <f t="shared" si="112"/>
        <v>62274.81</v>
      </c>
      <c r="E651" s="22">
        <f t="shared" si="113"/>
        <v>23993.89</v>
      </c>
      <c r="F651" s="23">
        <f t="shared" si="114"/>
        <v>2.75</v>
      </c>
      <c r="G651" s="160" t="str">
        <f t="shared" si="115"/>
        <v>A</v>
      </c>
      <c r="H651" s="134"/>
      <c r="I651" s="184" t="str">
        <f t="shared" si="116"/>
        <v>A</v>
      </c>
      <c r="J651" s="24">
        <f t="shared" si="117"/>
        <v>4.1132</v>
      </c>
      <c r="K651" s="51">
        <f t="shared" si="118"/>
        <v>3.6682000000000001</v>
      </c>
      <c r="L651" s="156">
        <f t="shared" si="119"/>
        <v>-0.44499999999999984</v>
      </c>
      <c r="M651" s="100">
        <f t="shared" si="120"/>
        <v>-0.10818827190508602</v>
      </c>
    </row>
    <row r="652" spans="1:13" x14ac:dyDescent="0.25">
      <c r="A652" s="178" t="s">
        <v>516</v>
      </c>
      <c r="B652" s="80" t="str">
        <f t="shared" si="110"/>
        <v>DEEP VEIN THROMBOPHLEBITIS W/O CC/MCC</v>
      </c>
      <c r="C652" s="77">
        <f t="shared" si="111"/>
        <v>1</v>
      </c>
      <c r="D652" s="77">
        <f t="shared" si="112"/>
        <v>6064.32</v>
      </c>
      <c r="E652" s="77">
        <f t="shared" si="113"/>
        <v>0</v>
      </c>
      <c r="F652" s="78">
        <f t="shared" si="114"/>
        <v>3.1</v>
      </c>
      <c r="G652" s="161" t="str">
        <f t="shared" si="115"/>
        <v>M</v>
      </c>
      <c r="H652" s="134"/>
      <c r="I652" s="185" t="str">
        <f t="shared" si="116"/>
        <v>M</v>
      </c>
      <c r="J652" s="70">
        <f t="shared" si="117"/>
        <v>1.2374000000000001</v>
      </c>
      <c r="K652" s="72">
        <f t="shared" si="118"/>
        <v>0.78969999999999996</v>
      </c>
      <c r="L652" s="157">
        <f t="shared" si="119"/>
        <v>-0.4477000000000001</v>
      </c>
      <c r="M652" s="101">
        <f t="shared" si="120"/>
        <v>-0.36180701470825932</v>
      </c>
    </row>
    <row r="653" spans="1:13" x14ac:dyDescent="0.25">
      <c r="A653" s="177" t="s">
        <v>861</v>
      </c>
      <c r="B653" s="8" t="str">
        <f t="shared" si="110"/>
        <v>MINOR SMALL &amp; LARGE BOWEL PROCEDURES W MCC</v>
      </c>
      <c r="C653" s="22">
        <f t="shared" si="111"/>
        <v>4</v>
      </c>
      <c r="D653" s="22">
        <f t="shared" si="112"/>
        <v>105625.16</v>
      </c>
      <c r="E653" s="22">
        <f t="shared" si="113"/>
        <v>91822.02</v>
      </c>
      <c r="F653" s="23">
        <f t="shared" si="114"/>
        <v>10.1</v>
      </c>
      <c r="G653" s="160" t="str">
        <f t="shared" si="115"/>
        <v>M</v>
      </c>
      <c r="H653" s="134"/>
      <c r="I653" s="184" t="str">
        <f t="shared" si="116"/>
        <v>M</v>
      </c>
      <c r="J653" s="24">
        <f t="shared" si="117"/>
        <v>4.3342999999999998</v>
      </c>
      <c r="K653" s="51">
        <f t="shared" si="118"/>
        <v>3.8860000000000001</v>
      </c>
      <c r="L653" s="156">
        <f t="shared" si="119"/>
        <v>-0.4482999999999997</v>
      </c>
      <c r="M653" s="100">
        <f t="shared" si="120"/>
        <v>-0.10343077313522361</v>
      </c>
    </row>
    <row r="654" spans="1:13" x14ac:dyDescent="0.25">
      <c r="A654" s="177" t="s">
        <v>542</v>
      </c>
      <c r="B654" s="8" t="str">
        <f t="shared" si="110"/>
        <v>MINOR BLADDER PROCEDURES W CC</v>
      </c>
      <c r="C654" s="22">
        <f t="shared" si="111"/>
        <v>2</v>
      </c>
      <c r="D654" s="22">
        <f t="shared" si="112"/>
        <v>25877.83</v>
      </c>
      <c r="E654" s="22">
        <f t="shared" si="113"/>
        <v>17233.13</v>
      </c>
      <c r="F654" s="23">
        <f t="shared" si="114"/>
        <v>5.2</v>
      </c>
      <c r="G654" s="160" t="str">
        <f t="shared" si="115"/>
        <v>M</v>
      </c>
      <c r="H654" s="134"/>
      <c r="I654" s="184" t="str">
        <f t="shared" si="116"/>
        <v>M</v>
      </c>
      <c r="J654" s="24">
        <f t="shared" si="117"/>
        <v>2.8050000000000002</v>
      </c>
      <c r="K654" s="51">
        <f t="shared" si="118"/>
        <v>2.3498999999999999</v>
      </c>
      <c r="L654" s="156">
        <f t="shared" si="119"/>
        <v>-0.45510000000000028</v>
      </c>
      <c r="M654" s="100">
        <f t="shared" si="120"/>
        <v>-0.16224598930481293</v>
      </c>
    </row>
    <row r="655" spans="1:13" x14ac:dyDescent="0.25">
      <c r="A655" s="177" t="s">
        <v>793</v>
      </c>
      <c r="B655" s="8" t="str">
        <f t="shared" si="110"/>
        <v>CARDIAC PACEMAKER REVISION EXCEPT DEVICE REPLACEMENT W MCC</v>
      </c>
      <c r="C655" s="22">
        <f t="shared" si="111"/>
        <v>6</v>
      </c>
      <c r="D655" s="22">
        <f t="shared" si="112"/>
        <v>51208.63</v>
      </c>
      <c r="E655" s="22">
        <f t="shared" si="113"/>
        <v>23099.37</v>
      </c>
      <c r="F655" s="23">
        <f t="shared" si="114"/>
        <v>9.1999999999999993</v>
      </c>
      <c r="G655" s="160" t="str">
        <f t="shared" si="115"/>
        <v>M</v>
      </c>
      <c r="H655" s="134"/>
      <c r="I655" s="184" t="str">
        <f t="shared" si="116"/>
        <v>M</v>
      </c>
      <c r="J655" s="24">
        <f t="shared" si="117"/>
        <v>5.6501000000000001</v>
      </c>
      <c r="K655" s="51">
        <f t="shared" si="118"/>
        <v>5.1851000000000003</v>
      </c>
      <c r="L655" s="156">
        <f t="shared" si="119"/>
        <v>-0.46499999999999986</v>
      </c>
      <c r="M655" s="100">
        <f t="shared" si="120"/>
        <v>-8.2299428328702115E-2</v>
      </c>
    </row>
    <row r="656" spans="1:13" x14ac:dyDescent="0.25">
      <c r="A656" s="177" t="s">
        <v>289</v>
      </c>
      <c r="B656" s="8" t="str">
        <f t="shared" si="110"/>
        <v>ENDOCRINE DISORDERS W MCC</v>
      </c>
      <c r="C656" s="22">
        <f t="shared" si="111"/>
        <v>24</v>
      </c>
      <c r="D656" s="22">
        <f t="shared" si="112"/>
        <v>20542.39</v>
      </c>
      <c r="E656" s="22">
        <f t="shared" si="113"/>
        <v>7341.56</v>
      </c>
      <c r="F656" s="23">
        <f t="shared" si="114"/>
        <v>4.17</v>
      </c>
      <c r="G656" s="160" t="str">
        <f t="shared" si="115"/>
        <v>A</v>
      </c>
      <c r="H656" s="134"/>
      <c r="I656" s="184" t="str">
        <f t="shared" si="116"/>
        <v>A</v>
      </c>
      <c r="J656" s="24">
        <f t="shared" si="117"/>
        <v>1.6936</v>
      </c>
      <c r="K656" s="51">
        <f t="shared" si="118"/>
        <v>1.2099</v>
      </c>
      <c r="L656" s="156">
        <f t="shared" si="119"/>
        <v>-0.48370000000000002</v>
      </c>
      <c r="M656" s="100">
        <f t="shared" si="120"/>
        <v>-0.28560462919225321</v>
      </c>
    </row>
    <row r="657" spans="1:13" x14ac:dyDescent="0.25">
      <c r="A657" s="178" t="s">
        <v>4</v>
      </c>
      <c r="B657" s="80" t="str">
        <f t="shared" si="110"/>
        <v>ARTHROSCOPY</v>
      </c>
      <c r="C657" s="77">
        <f t="shared" si="111"/>
        <v>2</v>
      </c>
      <c r="D657" s="77">
        <f t="shared" si="112"/>
        <v>27525.1</v>
      </c>
      <c r="E657" s="77">
        <f t="shared" si="113"/>
        <v>0</v>
      </c>
      <c r="F657" s="78">
        <f t="shared" si="114"/>
        <v>5.6</v>
      </c>
      <c r="G657" s="161" t="str">
        <f t="shared" si="115"/>
        <v>M</v>
      </c>
      <c r="H657" s="134"/>
      <c r="I657" s="185" t="str">
        <f t="shared" si="116"/>
        <v>M</v>
      </c>
      <c r="J657" s="70">
        <f t="shared" si="117"/>
        <v>2.8849</v>
      </c>
      <c r="K657" s="72">
        <f t="shared" si="118"/>
        <v>2.3927999999999998</v>
      </c>
      <c r="L657" s="157">
        <f t="shared" si="119"/>
        <v>-0.4921000000000002</v>
      </c>
      <c r="M657" s="101">
        <f t="shared" si="120"/>
        <v>-0.17057783632014981</v>
      </c>
    </row>
    <row r="658" spans="1:13" x14ac:dyDescent="0.25">
      <c r="A658" s="177" t="s">
        <v>719</v>
      </c>
      <c r="B658" s="8" t="str">
        <f t="shared" si="110"/>
        <v>SKIN GRAFTS FOR INJURIES W CC/MCC</v>
      </c>
      <c r="C658" s="22">
        <f t="shared" si="111"/>
        <v>9</v>
      </c>
      <c r="D658" s="22">
        <f t="shared" si="112"/>
        <v>46613.52</v>
      </c>
      <c r="E658" s="22">
        <f t="shared" si="113"/>
        <v>26953.15</v>
      </c>
      <c r="F658" s="23">
        <f t="shared" si="114"/>
        <v>9.8000000000000007</v>
      </c>
      <c r="G658" s="160" t="str">
        <f t="shared" si="115"/>
        <v>M</v>
      </c>
      <c r="H658" s="134"/>
      <c r="I658" s="184" t="str">
        <f t="shared" si="116"/>
        <v>M</v>
      </c>
      <c r="J658" s="24">
        <f t="shared" si="117"/>
        <v>5.12</v>
      </c>
      <c r="K658" s="51">
        <f t="shared" si="118"/>
        <v>4.6214000000000004</v>
      </c>
      <c r="L658" s="156">
        <f t="shared" si="119"/>
        <v>-0.49859999999999971</v>
      </c>
      <c r="M658" s="100">
        <f t="shared" si="120"/>
        <v>-9.7382812499999943E-2</v>
      </c>
    </row>
    <row r="659" spans="1:13" x14ac:dyDescent="0.25">
      <c r="A659" s="177" t="s">
        <v>665</v>
      </c>
      <c r="B659" s="8" t="str">
        <f t="shared" si="110"/>
        <v>MYELOPROLIF DISORD OR POORLY DIFF NEOPL W MAJ O.R. PROC W CC</v>
      </c>
      <c r="C659" s="22">
        <f t="shared" si="111"/>
        <v>7</v>
      </c>
      <c r="D659" s="22">
        <f t="shared" si="112"/>
        <v>52557.82</v>
      </c>
      <c r="E659" s="22">
        <f t="shared" si="113"/>
        <v>40925.07</v>
      </c>
      <c r="F659" s="23">
        <f t="shared" si="114"/>
        <v>6.1</v>
      </c>
      <c r="G659" s="160" t="str">
        <f t="shared" si="115"/>
        <v>M</v>
      </c>
      <c r="H659" s="134"/>
      <c r="I659" s="184" t="str">
        <f t="shared" si="116"/>
        <v>M</v>
      </c>
      <c r="J659" s="24">
        <f t="shared" si="117"/>
        <v>3.7250999999999999</v>
      </c>
      <c r="K659" s="51">
        <f t="shared" si="118"/>
        <v>3.2256999999999998</v>
      </c>
      <c r="L659" s="156">
        <f t="shared" si="119"/>
        <v>-0.49940000000000007</v>
      </c>
      <c r="M659" s="100">
        <f t="shared" si="120"/>
        <v>-0.13406351507342087</v>
      </c>
    </row>
    <row r="660" spans="1:13" x14ac:dyDescent="0.25">
      <c r="A660" s="177" t="s">
        <v>862</v>
      </c>
      <c r="B660" s="8" t="str">
        <f t="shared" si="110"/>
        <v>BREAST BIOPSY, LOCAL EXCISION &amp; OTHER BREAST PROCEDURES W/O CC/MCC</v>
      </c>
      <c r="C660" s="22">
        <f t="shared" si="111"/>
        <v>21</v>
      </c>
      <c r="D660" s="22">
        <f t="shared" si="112"/>
        <v>30214.42</v>
      </c>
      <c r="E660" s="22">
        <f t="shared" si="113"/>
        <v>15896.92</v>
      </c>
      <c r="F660" s="23">
        <f t="shared" si="114"/>
        <v>2.81</v>
      </c>
      <c r="G660" s="160" t="str">
        <f t="shared" si="115"/>
        <v>A</v>
      </c>
      <c r="H660" s="134"/>
      <c r="I660" s="184" t="str">
        <f t="shared" si="116"/>
        <v>A</v>
      </c>
      <c r="J660" s="24">
        <f t="shared" si="117"/>
        <v>2.2860999999999998</v>
      </c>
      <c r="K660" s="51">
        <f t="shared" si="118"/>
        <v>1.7796000000000001</v>
      </c>
      <c r="L660" s="156">
        <f t="shared" si="119"/>
        <v>-0.50649999999999973</v>
      </c>
      <c r="M660" s="100">
        <f t="shared" si="120"/>
        <v>-0.22155636236385101</v>
      </c>
    </row>
    <row r="661" spans="1:13" x14ac:dyDescent="0.25">
      <c r="A661" s="177" t="s">
        <v>509</v>
      </c>
      <c r="B661" s="8" t="str">
        <f t="shared" si="110"/>
        <v>ACUTE &amp; SUBACUTE ENDOCARDITIS W MCC</v>
      </c>
      <c r="C661" s="22">
        <f t="shared" si="111"/>
        <v>31</v>
      </c>
      <c r="D661" s="22">
        <f t="shared" si="112"/>
        <v>52642.17</v>
      </c>
      <c r="E661" s="22">
        <f t="shared" si="113"/>
        <v>28818.57</v>
      </c>
      <c r="F661" s="23">
        <f t="shared" si="114"/>
        <v>12.61</v>
      </c>
      <c r="G661" s="160" t="str">
        <f t="shared" si="115"/>
        <v>A</v>
      </c>
      <c r="H661" s="134"/>
      <c r="I661" s="184" t="str">
        <f t="shared" si="116"/>
        <v>A</v>
      </c>
      <c r="J661" s="24">
        <f t="shared" si="117"/>
        <v>3.5562999999999998</v>
      </c>
      <c r="K661" s="51">
        <f t="shared" si="118"/>
        <v>3.0474000000000001</v>
      </c>
      <c r="L661" s="156">
        <f t="shared" si="119"/>
        <v>-0.50889999999999969</v>
      </c>
      <c r="M661" s="100">
        <f t="shared" si="120"/>
        <v>-0.1430981638219497</v>
      </c>
    </row>
    <row r="662" spans="1:13" x14ac:dyDescent="0.25">
      <c r="A662" s="187" t="s">
        <v>794</v>
      </c>
      <c r="B662" s="80" t="str">
        <f t="shared" si="110"/>
        <v>CARDIAC PACEMAKER REVISION EXCEPT DEVICE REPLACEMENT W CC</v>
      </c>
      <c r="C662" s="77">
        <f t="shared" si="111"/>
        <v>13</v>
      </c>
      <c r="D662" s="77">
        <f t="shared" si="112"/>
        <v>41722.47</v>
      </c>
      <c r="E662" s="77">
        <f t="shared" si="113"/>
        <v>9731.56</v>
      </c>
      <c r="F662" s="78">
        <f t="shared" si="114"/>
        <v>4.08</v>
      </c>
      <c r="G662" s="161" t="str">
        <f t="shared" si="115"/>
        <v>A</v>
      </c>
      <c r="H662" s="134"/>
      <c r="I662" s="185" t="str">
        <f t="shared" si="116"/>
        <v>M</v>
      </c>
      <c r="J662" s="70">
        <f t="shared" si="117"/>
        <v>2.9735</v>
      </c>
      <c r="K662" s="72">
        <f t="shared" si="118"/>
        <v>2.4575999999999998</v>
      </c>
      <c r="L662" s="157">
        <f t="shared" si="119"/>
        <v>-0.51590000000000025</v>
      </c>
      <c r="M662" s="101">
        <f t="shared" si="120"/>
        <v>-0.1734992433159577</v>
      </c>
    </row>
    <row r="663" spans="1:13" x14ac:dyDescent="0.25">
      <c r="A663" s="177" t="s">
        <v>863</v>
      </c>
      <c r="B663" s="8" t="str">
        <f t="shared" si="110"/>
        <v>MINOR SMALL &amp; LARGE BOWEL PROCEDURES W CC</v>
      </c>
      <c r="C663" s="22">
        <f t="shared" si="111"/>
        <v>20</v>
      </c>
      <c r="D663" s="22">
        <f t="shared" si="112"/>
        <v>25760.25</v>
      </c>
      <c r="E663" s="22">
        <f t="shared" si="113"/>
        <v>8551.58</v>
      </c>
      <c r="F663" s="23">
        <f t="shared" si="114"/>
        <v>4.5</v>
      </c>
      <c r="G663" s="160" t="str">
        <f t="shared" si="115"/>
        <v>A</v>
      </c>
      <c r="H663" s="134"/>
      <c r="I663" s="184" t="str">
        <f t="shared" si="116"/>
        <v>A</v>
      </c>
      <c r="J663" s="24">
        <f t="shared" si="117"/>
        <v>2.0411999999999999</v>
      </c>
      <c r="K663" s="51">
        <f t="shared" si="118"/>
        <v>1.5174000000000001</v>
      </c>
      <c r="L663" s="156">
        <f t="shared" si="119"/>
        <v>-0.52379999999999982</v>
      </c>
      <c r="M663" s="100">
        <f t="shared" si="120"/>
        <v>-0.25661375661375652</v>
      </c>
    </row>
    <row r="664" spans="1:13" x14ac:dyDescent="0.25">
      <c r="A664" s="177" t="s">
        <v>717</v>
      </c>
      <c r="B664" s="8" t="str">
        <f t="shared" si="110"/>
        <v>WOUND DEBRIDEMENTS FOR INJURIES W CC</v>
      </c>
      <c r="C664" s="22">
        <f t="shared" si="111"/>
        <v>25</v>
      </c>
      <c r="D664" s="22">
        <f t="shared" si="112"/>
        <v>28521.54</v>
      </c>
      <c r="E664" s="22">
        <f t="shared" si="113"/>
        <v>16485.38</v>
      </c>
      <c r="F664" s="23">
        <f t="shared" si="114"/>
        <v>4.4000000000000004</v>
      </c>
      <c r="G664" s="160" t="str">
        <f t="shared" si="115"/>
        <v>A</v>
      </c>
      <c r="H664" s="134"/>
      <c r="I664" s="184" t="str">
        <f t="shared" si="116"/>
        <v>A</v>
      </c>
      <c r="J664" s="24">
        <f t="shared" si="117"/>
        <v>2.2063000000000001</v>
      </c>
      <c r="K664" s="51">
        <f t="shared" si="118"/>
        <v>1.6798</v>
      </c>
      <c r="L664" s="156">
        <f t="shared" si="119"/>
        <v>-0.52650000000000019</v>
      </c>
      <c r="M664" s="100">
        <f t="shared" si="120"/>
        <v>-0.23863481847436893</v>
      </c>
    </row>
    <row r="665" spans="1:13" x14ac:dyDescent="0.25">
      <c r="A665" s="177" t="s">
        <v>167</v>
      </c>
      <c r="B665" s="8" t="str">
        <f t="shared" si="110"/>
        <v>WND DEBRID &amp; SKN GRFT EXC HAND, FOR MUSCULO-CONN TISS DIS W CC</v>
      </c>
      <c r="C665" s="22">
        <f t="shared" si="111"/>
        <v>93</v>
      </c>
      <c r="D665" s="22">
        <f t="shared" si="112"/>
        <v>49503.71</v>
      </c>
      <c r="E665" s="22">
        <f t="shared" si="113"/>
        <v>33188.22</v>
      </c>
      <c r="F665" s="23">
        <f t="shared" si="114"/>
        <v>7.95</v>
      </c>
      <c r="G665" s="160" t="str">
        <f t="shared" si="115"/>
        <v>A</v>
      </c>
      <c r="H665" s="134"/>
      <c r="I665" s="184" t="str">
        <f t="shared" si="116"/>
        <v>A</v>
      </c>
      <c r="J665" s="24">
        <f t="shared" si="117"/>
        <v>3.3791000000000002</v>
      </c>
      <c r="K665" s="51">
        <f t="shared" si="118"/>
        <v>2.8454000000000002</v>
      </c>
      <c r="L665" s="156">
        <f t="shared" si="119"/>
        <v>-0.53370000000000006</v>
      </c>
      <c r="M665" s="100">
        <f t="shared" si="120"/>
        <v>-0.15794146370335296</v>
      </c>
    </row>
    <row r="666" spans="1:13" x14ac:dyDescent="0.25">
      <c r="A666" s="177" t="s">
        <v>387</v>
      </c>
      <c r="B666" s="8" t="str">
        <f t="shared" si="110"/>
        <v>ACUTE MAJOR EYE INFECTIONS W CC/MCC</v>
      </c>
      <c r="C666" s="22">
        <f t="shared" si="111"/>
        <v>15</v>
      </c>
      <c r="D666" s="22">
        <f t="shared" si="112"/>
        <v>14965.97</v>
      </c>
      <c r="E666" s="22">
        <f t="shared" si="113"/>
        <v>7003.63</v>
      </c>
      <c r="F666" s="23">
        <f t="shared" si="114"/>
        <v>4.13</v>
      </c>
      <c r="G666" s="160" t="str">
        <f t="shared" si="115"/>
        <v>AP</v>
      </c>
      <c r="H666" s="134"/>
      <c r="I666" s="184" t="str">
        <f t="shared" si="116"/>
        <v>M</v>
      </c>
      <c r="J666" s="24">
        <f t="shared" si="117"/>
        <v>1.5533999999999999</v>
      </c>
      <c r="K666" s="51">
        <f t="shared" si="118"/>
        <v>1.0125999999999999</v>
      </c>
      <c r="L666" s="156">
        <f t="shared" si="119"/>
        <v>-0.54079999999999995</v>
      </c>
      <c r="M666" s="100">
        <f t="shared" si="120"/>
        <v>-0.34813956482554398</v>
      </c>
    </row>
    <row r="667" spans="1:13" x14ac:dyDescent="0.25">
      <c r="A667" s="178" t="s">
        <v>584</v>
      </c>
      <c r="B667" s="80" t="str">
        <f t="shared" si="110"/>
        <v>HERNIA PROCEDURES EXCEPT INGUINAL &amp; FEMORAL W MCC</v>
      </c>
      <c r="C667" s="77">
        <f t="shared" si="111"/>
        <v>20</v>
      </c>
      <c r="D667" s="77">
        <f t="shared" si="112"/>
        <v>46490.96</v>
      </c>
      <c r="E667" s="77">
        <f t="shared" si="113"/>
        <v>18315.57</v>
      </c>
      <c r="F667" s="78">
        <f t="shared" si="114"/>
        <v>8.9499999999999993</v>
      </c>
      <c r="G667" s="161" t="str">
        <f t="shared" si="115"/>
        <v>A</v>
      </c>
      <c r="H667" s="134"/>
      <c r="I667" s="185" t="str">
        <f t="shared" si="116"/>
        <v>A</v>
      </c>
      <c r="J667" s="70">
        <f t="shared" si="117"/>
        <v>3.1505000000000001</v>
      </c>
      <c r="K667" s="72">
        <f t="shared" si="118"/>
        <v>2.6000999999999999</v>
      </c>
      <c r="L667" s="157">
        <f t="shared" si="119"/>
        <v>-0.55040000000000022</v>
      </c>
      <c r="M667" s="101">
        <f t="shared" si="120"/>
        <v>-0.17470242818600229</v>
      </c>
    </row>
    <row r="668" spans="1:13" x14ac:dyDescent="0.25">
      <c r="A668" s="177" t="s">
        <v>678</v>
      </c>
      <c r="B668" s="8" t="str">
        <f t="shared" si="110"/>
        <v>OTHER MYELOPROLIF DIS OR POORLY DIFF NEOPL DIAG W MCC</v>
      </c>
      <c r="C668" s="22">
        <f t="shared" si="111"/>
        <v>10</v>
      </c>
      <c r="D668" s="22">
        <f t="shared" si="112"/>
        <v>20970.93</v>
      </c>
      <c r="E668" s="22">
        <f t="shared" si="113"/>
        <v>12385.22</v>
      </c>
      <c r="F668" s="23">
        <f t="shared" si="114"/>
        <v>5.2</v>
      </c>
      <c r="G668" s="160" t="str">
        <f t="shared" si="115"/>
        <v>AP</v>
      </c>
      <c r="H668" s="134"/>
      <c r="I668" s="184" t="str">
        <f t="shared" si="116"/>
        <v>A</v>
      </c>
      <c r="J668" s="24">
        <f t="shared" si="117"/>
        <v>2.2995000000000001</v>
      </c>
      <c r="K668" s="51">
        <f t="shared" si="118"/>
        <v>1.7463</v>
      </c>
      <c r="L668" s="156">
        <f t="shared" si="119"/>
        <v>-0.55320000000000014</v>
      </c>
      <c r="M668" s="100">
        <f t="shared" si="120"/>
        <v>-0.24057403783431186</v>
      </c>
    </row>
    <row r="669" spans="1:13" x14ac:dyDescent="0.25">
      <c r="A669" s="177" t="s">
        <v>763</v>
      </c>
      <c r="B669" s="8" t="str">
        <f t="shared" si="110"/>
        <v>HIV W EXTENSIVE O.R. PROCEDURE W MCC</v>
      </c>
      <c r="C669" s="22">
        <f t="shared" si="111"/>
        <v>3</v>
      </c>
      <c r="D669" s="22">
        <f t="shared" si="112"/>
        <v>95368.58</v>
      </c>
      <c r="E669" s="22">
        <f t="shared" si="113"/>
        <v>77161.67</v>
      </c>
      <c r="F669" s="23">
        <f t="shared" si="114"/>
        <v>15.9</v>
      </c>
      <c r="G669" s="160" t="str">
        <f t="shared" si="115"/>
        <v>M</v>
      </c>
      <c r="H669" s="134"/>
      <c r="I669" s="184" t="str">
        <f t="shared" si="116"/>
        <v>M</v>
      </c>
      <c r="J669" s="24">
        <f t="shared" si="117"/>
        <v>8.5739000000000001</v>
      </c>
      <c r="K669" s="51">
        <f t="shared" si="118"/>
        <v>8.0204000000000004</v>
      </c>
      <c r="L669" s="156">
        <f t="shared" si="119"/>
        <v>-0.55349999999999966</v>
      </c>
      <c r="M669" s="100">
        <f t="shared" si="120"/>
        <v>-6.4556386241966857E-2</v>
      </c>
    </row>
    <row r="670" spans="1:13" x14ac:dyDescent="0.25">
      <c r="A670" s="177" t="s">
        <v>372</v>
      </c>
      <c r="B670" s="8" t="str">
        <f t="shared" si="110"/>
        <v>NON-BACTERIAL INFECT OF NERVOUS SYS EXC VIRAL MENINGITIS W MCC</v>
      </c>
      <c r="C670" s="22">
        <f t="shared" si="111"/>
        <v>22</v>
      </c>
      <c r="D670" s="22">
        <f t="shared" si="112"/>
        <v>67139.59</v>
      </c>
      <c r="E670" s="22">
        <f t="shared" si="113"/>
        <v>52187.15</v>
      </c>
      <c r="F670" s="23">
        <f t="shared" si="114"/>
        <v>10.14</v>
      </c>
      <c r="G670" s="160" t="str">
        <f t="shared" si="115"/>
        <v>A</v>
      </c>
      <c r="H670" s="134"/>
      <c r="I670" s="184" t="str">
        <f t="shared" si="116"/>
        <v>A</v>
      </c>
      <c r="J670" s="24">
        <f t="shared" si="117"/>
        <v>4.5242000000000004</v>
      </c>
      <c r="K670" s="51">
        <f t="shared" si="118"/>
        <v>3.9548000000000001</v>
      </c>
      <c r="L670" s="156">
        <f t="shared" si="119"/>
        <v>-0.56940000000000035</v>
      </c>
      <c r="M670" s="100">
        <f t="shared" si="120"/>
        <v>-0.12585650501746171</v>
      </c>
    </row>
    <row r="671" spans="1:13" x14ac:dyDescent="0.25">
      <c r="A671" s="177" t="s">
        <v>111</v>
      </c>
      <c r="B671" s="8" t="str">
        <f t="shared" si="110"/>
        <v>BILIARY TRACT PROC EXCEPT ONLY CHOLECYST W OR W/O C.D.E. W/O CC/MCC</v>
      </c>
      <c r="C671" s="22">
        <f t="shared" si="111"/>
        <v>4</v>
      </c>
      <c r="D671" s="22">
        <f t="shared" si="112"/>
        <v>43287.19</v>
      </c>
      <c r="E671" s="22">
        <f t="shared" si="113"/>
        <v>20279.41</v>
      </c>
      <c r="F671" s="23">
        <f t="shared" si="114"/>
        <v>4.5</v>
      </c>
      <c r="G671" s="160" t="str">
        <f t="shared" si="115"/>
        <v>M</v>
      </c>
      <c r="H671" s="134"/>
      <c r="I671" s="184" t="str">
        <f t="shared" si="116"/>
        <v>M</v>
      </c>
      <c r="J671" s="24">
        <f t="shared" si="117"/>
        <v>2.7222</v>
      </c>
      <c r="K671" s="51">
        <f t="shared" si="118"/>
        <v>2.1417000000000002</v>
      </c>
      <c r="L671" s="156">
        <f t="shared" si="119"/>
        <v>-0.58049999999999979</v>
      </c>
      <c r="M671" s="100">
        <f t="shared" si="120"/>
        <v>-0.21324663874807134</v>
      </c>
    </row>
    <row r="672" spans="1:13" x14ac:dyDescent="0.25">
      <c r="A672" s="178" t="s">
        <v>388</v>
      </c>
      <c r="B672" s="80" t="str">
        <f t="shared" si="110"/>
        <v>ACUTE MAJOR EYE INFECTIONS W/O CC/MCC</v>
      </c>
      <c r="C672" s="77">
        <f t="shared" si="111"/>
        <v>5</v>
      </c>
      <c r="D672" s="77">
        <f t="shared" si="112"/>
        <v>8506.93</v>
      </c>
      <c r="E672" s="77">
        <f t="shared" si="113"/>
        <v>4998.2299999999996</v>
      </c>
      <c r="F672" s="78">
        <f t="shared" si="114"/>
        <v>4.0999999999999996</v>
      </c>
      <c r="G672" s="161" t="str">
        <f t="shared" si="115"/>
        <v>MP</v>
      </c>
      <c r="H672" s="134"/>
      <c r="I672" s="185" t="str">
        <f t="shared" si="116"/>
        <v>M</v>
      </c>
      <c r="J672" s="70">
        <f t="shared" si="117"/>
        <v>1.2030000000000001</v>
      </c>
      <c r="K672" s="72">
        <f t="shared" si="118"/>
        <v>0.61799999999999999</v>
      </c>
      <c r="L672" s="157">
        <f t="shared" si="119"/>
        <v>-0.58500000000000008</v>
      </c>
      <c r="M672" s="101">
        <f t="shared" si="120"/>
        <v>-0.486284289276808</v>
      </c>
    </row>
    <row r="673" spans="1:13" x14ac:dyDescent="0.25">
      <c r="A673" s="177" t="s">
        <v>648</v>
      </c>
      <c r="B673" s="8" t="str">
        <f t="shared" si="110"/>
        <v>SPLENECTOMY W CC</v>
      </c>
      <c r="C673" s="22">
        <f t="shared" si="111"/>
        <v>9</v>
      </c>
      <c r="D673" s="22">
        <f t="shared" si="112"/>
        <v>47031.53</v>
      </c>
      <c r="E673" s="22">
        <f t="shared" si="113"/>
        <v>14478.14</v>
      </c>
      <c r="F673" s="23">
        <f t="shared" si="114"/>
        <v>6.1</v>
      </c>
      <c r="G673" s="160" t="str">
        <f t="shared" si="115"/>
        <v>MP</v>
      </c>
      <c r="H673" s="134"/>
      <c r="I673" s="184" t="str">
        <f t="shared" si="116"/>
        <v>M</v>
      </c>
      <c r="J673" s="24">
        <f t="shared" si="117"/>
        <v>3.1078999999999999</v>
      </c>
      <c r="K673" s="51">
        <f t="shared" si="118"/>
        <v>2.5219</v>
      </c>
      <c r="L673" s="156">
        <f t="shared" si="119"/>
        <v>-0.58599999999999985</v>
      </c>
      <c r="M673" s="100">
        <f t="shared" si="120"/>
        <v>-0.18855175520447887</v>
      </c>
    </row>
    <row r="674" spans="1:13" x14ac:dyDescent="0.25">
      <c r="A674" s="177" t="s">
        <v>838</v>
      </c>
      <c r="B674" s="8" t="str">
        <f t="shared" si="110"/>
        <v>OSTEOMYELITIS W MCC</v>
      </c>
      <c r="C674" s="22">
        <f t="shared" si="111"/>
        <v>26</v>
      </c>
      <c r="D674" s="22">
        <f t="shared" si="112"/>
        <v>27515.8</v>
      </c>
      <c r="E674" s="22">
        <f t="shared" si="113"/>
        <v>18345.38</v>
      </c>
      <c r="F674" s="23">
        <f t="shared" si="114"/>
        <v>8.5399999999999991</v>
      </c>
      <c r="G674" s="160" t="str">
        <f t="shared" si="115"/>
        <v>A</v>
      </c>
      <c r="H674" s="134"/>
      <c r="I674" s="184" t="str">
        <f t="shared" si="116"/>
        <v>A</v>
      </c>
      <c r="J674" s="24">
        <f t="shared" si="117"/>
        <v>2.2080000000000002</v>
      </c>
      <c r="K674" s="51">
        <f t="shared" si="118"/>
        <v>1.6208</v>
      </c>
      <c r="L674" s="156">
        <f t="shared" si="119"/>
        <v>-0.58720000000000017</v>
      </c>
      <c r="M674" s="100">
        <f t="shared" si="120"/>
        <v>-0.26594202898550728</v>
      </c>
    </row>
    <row r="675" spans="1:13" x14ac:dyDescent="0.25">
      <c r="A675" s="177" t="s">
        <v>419</v>
      </c>
      <c r="B675" s="8" t="str">
        <f t="shared" si="110"/>
        <v>MAJOR CHEST PROCEDURES W MCC</v>
      </c>
      <c r="C675" s="22">
        <f t="shared" si="111"/>
        <v>105</v>
      </c>
      <c r="D675" s="22">
        <f t="shared" si="112"/>
        <v>78989.710000000006</v>
      </c>
      <c r="E675" s="22">
        <f t="shared" si="113"/>
        <v>45200.31</v>
      </c>
      <c r="F675" s="23">
        <f t="shared" si="114"/>
        <v>11.44</v>
      </c>
      <c r="G675" s="160" t="str">
        <f t="shared" si="115"/>
        <v>A</v>
      </c>
      <c r="H675" s="134"/>
      <c r="I675" s="184" t="str">
        <f t="shared" si="116"/>
        <v>A</v>
      </c>
      <c r="J675" s="24">
        <f t="shared" si="117"/>
        <v>5.0015999999999998</v>
      </c>
      <c r="K675" s="51">
        <f t="shared" si="118"/>
        <v>4.4012000000000002</v>
      </c>
      <c r="L675" s="156">
        <f t="shared" si="119"/>
        <v>-0.6003999999999996</v>
      </c>
      <c r="M675" s="100">
        <f t="shared" si="120"/>
        <v>-0.1200415866922584</v>
      </c>
    </row>
    <row r="676" spans="1:13" x14ac:dyDescent="0.25">
      <c r="A676" s="177" t="s">
        <v>833</v>
      </c>
      <c r="B676" s="8" t="str">
        <f t="shared" si="110"/>
        <v>FRACTURES OF FEMUR W/O MCC</v>
      </c>
      <c r="C676" s="22">
        <f t="shared" si="111"/>
        <v>24</v>
      </c>
      <c r="D676" s="22">
        <f t="shared" si="112"/>
        <v>9952.25</v>
      </c>
      <c r="E676" s="22">
        <f t="shared" si="113"/>
        <v>5356.31</v>
      </c>
      <c r="F676" s="23">
        <f t="shared" si="114"/>
        <v>1.29</v>
      </c>
      <c r="G676" s="160" t="str">
        <f t="shared" si="115"/>
        <v>A</v>
      </c>
      <c r="H676" s="134"/>
      <c r="I676" s="184" t="str">
        <f t="shared" si="116"/>
        <v>M</v>
      </c>
      <c r="J676" s="24">
        <f t="shared" si="117"/>
        <v>1.1987000000000001</v>
      </c>
      <c r="K676" s="51">
        <f t="shared" si="118"/>
        <v>0.58630000000000004</v>
      </c>
      <c r="L676" s="156">
        <f t="shared" si="119"/>
        <v>-0.61240000000000006</v>
      </c>
      <c r="M676" s="100">
        <f t="shared" si="120"/>
        <v>-0.51088679402686243</v>
      </c>
    </row>
    <row r="677" spans="1:13" x14ac:dyDescent="0.25">
      <c r="A677" s="178" t="s">
        <v>169</v>
      </c>
      <c r="B677" s="80" t="str">
        <f t="shared" si="110"/>
        <v>REVISION OF HIP OR KNEE REPLACEMENT W MCC</v>
      </c>
      <c r="C677" s="77">
        <f t="shared" si="111"/>
        <v>4</v>
      </c>
      <c r="D677" s="77">
        <f t="shared" si="112"/>
        <v>103390.39999999999</v>
      </c>
      <c r="E677" s="77">
        <f t="shared" si="113"/>
        <v>31993.17</v>
      </c>
      <c r="F677" s="78">
        <f t="shared" si="114"/>
        <v>8.3000000000000007</v>
      </c>
      <c r="G677" s="161" t="str">
        <f t="shared" si="115"/>
        <v>M</v>
      </c>
      <c r="H677" s="134"/>
      <c r="I677" s="185" t="str">
        <f t="shared" si="116"/>
        <v>M</v>
      </c>
      <c r="J677" s="70">
        <f t="shared" si="117"/>
        <v>7.9424000000000001</v>
      </c>
      <c r="K677" s="72">
        <f t="shared" si="118"/>
        <v>7.3250000000000002</v>
      </c>
      <c r="L677" s="157">
        <f t="shared" si="119"/>
        <v>-0.61739999999999995</v>
      </c>
      <c r="M677" s="101">
        <f t="shared" si="120"/>
        <v>-7.7734689766317477E-2</v>
      </c>
    </row>
    <row r="678" spans="1:13" x14ac:dyDescent="0.25">
      <c r="A678" s="177" t="s">
        <v>159</v>
      </c>
      <c r="B678" s="8" t="str">
        <f t="shared" si="110"/>
        <v>SPINAL FUS EXC CERV W SPINAL CURV/MALIG/INFEC OR EXT FUS W MCC</v>
      </c>
      <c r="C678" s="22">
        <f t="shared" si="111"/>
        <v>15</v>
      </c>
      <c r="D678" s="22">
        <f t="shared" si="112"/>
        <v>195180.58</v>
      </c>
      <c r="E678" s="22">
        <f t="shared" si="113"/>
        <v>64986.18</v>
      </c>
      <c r="F678" s="23">
        <f t="shared" si="114"/>
        <v>18.27</v>
      </c>
      <c r="G678" s="160" t="str">
        <f t="shared" si="115"/>
        <v>A</v>
      </c>
      <c r="H678" s="134"/>
      <c r="I678" s="184" t="str">
        <f t="shared" si="116"/>
        <v>A</v>
      </c>
      <c r="J678" s="24">
        <f t="shared" si="117"/>
        <v>12.1273</v>
      </c>
      <c r="K678" s="51">
        <f t="shared" si="118"/>
        <v>11.4968</v>
      </c>
      <c r="L678" s="156">
        <f t="shared" si="119"/>
        <v>-0.63049999999999962</v>
      </c>
      <c r="M678" s="100">
        <f t="shared" si="120"/>
        <v>-5.1990137953212966E-2</v>
      </c>
    </row>
    <row r="679" spans="1:13" x14ac:dyDescent="0.25">
      <c r="A679" s="177" t="s">
        <v>191</v>
      </c>
      <c r="B679" s="8" t="str">
        <f t="shared" si="110"/>
        <v>KNEE PROCEDURES W/O PDX OF INFECTION W CC/MCC</v>
      </c>
      <c r="C679" s="22">
        <f t="shared" si="111"/>
        <v>22</v>
      </c>
      <c r="D679" s="22">
        <f t="shared" si="112"/>
        <v>39800.36</v>
      </c>
      <c r="E679" s="22">
        <f t="shared" si="113"/>
        <v>22380.91</v>
      </c>
      <c r="F679" s="23">
        <f t="shared" si="114"/>
        <v>5.64</v>
      </c>
      <c r="G679" s="160" t="str">
        <f t="shared" si="115"/>
        <v>A</v>
      </c>
      <c r="H679" s="134"/>
      <c r="I679" s="184" t="str">
        <f t="shared" si="116"/>
        <v>A</v>
      </c>
      <c r="J679" s="24">
        <f t="shared" si="117"/>
        <v>2.9824999999999999</v>
      </c>
      <c r="K679" s="51">
        <f t="shared" si="118"/>
        <v>2.3443999999999998</v>
      </c>
      <c r="L679" s="156">
        <f t="shared" si="119"/>
        <v>-0.63810000000000011</v>
      </c>
      <c r="M679" s="100">
        <f t="shared" si="120"/>
        <v>-0.21394803017602687</v>
      </c>
    </row>
    <row r="680" spans="1:13" x14ac:dyDescent="0.25">
      <c r="A680" s="177" t="s">
        <v>664</v>
      </c>
      <c r="B680" s="8" t="str">
        <f t="shared" si="110"/>
        <v>MYELOPROLIF DISORD OR POORLY DIFF NEOPL W MAJ O.R. PROC W MCC</v>
      </c>
      <c r="C680" s="22">
        <f t="shared" si="111"/>
        <v>5</v>
      </c>
      <c r="D680" s="22">
        <f t="shared" si="112"/>
        <v>105754.66</v>
      </c>
      <c r="E680" s="22">
        <f t="shared" si="113"/>
        <v>68422.45</v>
      </c>
      <c r="F680" s="23">
        <f t="shared" si="114"/>
        <v>12.7</v>
      </c>
      <c r="G680" s="160" t="str">
        <f t="shared" si="115"/>
        <v>M</v>
      </c>
      <c r="H680" s="134"/>
      <c r="I680" s="184" t="str">
        <f t="shared" si="116"/>
        <v>M</v>
      </c>
      <c r="J680" s="24">
        <f t="shared" si="117"/>
        <v>7.7614999999999998</v>
      </c>
      <c r="K680" s="51">
        <f t="shared" si="118"/>
        <v>7.0881999999999996</v>
      </c>
      <c r="L680" s="156">
        <f t="shared" si="119"/>
        <v>-0.67330000000000023</v>
      </c>
      <c r="M680" s="100">
        <f t="shared" si="120"/>
        <v>-8.6748695484120369E-2</v>
      </c>
    </row>
    <row r="681" spans="1:13" x14ac:dyDescent="0.25">
      <c r="A681" s="177" t="s">
        <v>697</v>
      </c>
      <c r="B681" s="8" t="str">
        <f t="shared" si="110"/>
        <v>OTHER INFECTIOUS &amp; PARASITIC DISEASES DIAGNOSES W CC</v>
      </c>
      <c r="C681" s="22">
        <f t="shared" si="111"/>
        <v>23</v>
      </c>
      <c r="D681" s="22">
        <f t="shared" si="112"/>
        <v>16882.689999999999</v>
      </c>
      <c r="E681" s="22">
        <f t="shared" si="113"/>
        <v>7343.74</v>
      </c>
      <c r="F681" s="23">
        <f t="shared" si="114"/>
        <v>3.57</v>
      </c>
      <c r="G681" s="160" t="str">
        <f t="shared" si="115"/>
        <v>A</v>
      </c>
      <c r="H681" s="134"/>
      <c r="I681" s="184" t="str">
        <f t="shared" si="116"/>
        <v>M</v>
      </c>
      <c r="J681" s="24">
        <f t="shared" si="117"/>
        <v>1.669</v>
      </c>
      <c r="K681" s="51">
        <f t="shared" si="118"/>
        <v>0.99439999999999995</v>
      </c>
      <c r="L681" s="156">
        <f t="shared" si="119"/>
        <v>-0.67460000000000009</v>
      </c>
      <c r="M681" s="100">
        <f t="shared" si="120"/>
        <v>-0.40419412822049133</v>
      </c>
    </row>
    <row r="682" spans="1:13" x14ac:dyDescent="0.25">
      <c r="A682" s="178" t="s">
        <v>575</v>
      </c>
      <c r="B682" s="80" t="str">
        <f t="shared" si="110"/>
        <v>ANAL &amp; STOMAL PROCEDURES W MCC</v>
      </c>
      <c r="C682" s="77">
        <f t="shared" si="111"/>
        <v>2</v>
      </c>
      <c r="D682" s="77">
        <f t="shared" si="112"/>
        <v>53685.11</v>
      </c>
      <c r="E682" s="77">
        <f t="shared" si="113"/>
        <v>1999.21</v>
      </c>
      <c r="F682" s="78">
        <f t="shared" si="114"/>
        <v>7.8</v>
      </c>
      <c r="G682" s="161" t="str">
        <f t="shared" si="115"/>
        <v>M</v>
      </c>
      <c r="H682" s="134"/>
      <c r="I682" s="185" t="str">
        <f t="shared" si="116"/>
        <v>M</v>
      </c>
      <c r="J682" s="70">
        <f t="shared" si="117"/>
        <v>4.141</v>
      </c>
      <c r="K682" s="72">
        <f t="shared" si="118"/>
        <v>3.4540999999999999</v>
      </c>
      <c r="L682" s="157">
        <f t="shared" si="119"/>
        <v>-0.68690000000000007</v>
      </c>
      <c r="M682" s="101">
        <f t="shared" si="120"/>
        <v>-0.16587780729292442</v>
      </c>
    </row>
    <row r="683" spans="1:13" x14ac:dyDescent="0.25">
      <c r="A683" s="177" t="s">
        <v>327</v>
      </c>
      <c r="B683" s="8" t="str">
        <f t="shared" si="110"/>
        <v>PENIS PROCEDURES W CC/MCC</v>
      </c>
      <c r="C683" s="22">
        <f t="shared" si="111"/>
        <v>2</v>
      </c>
      <c r="D683" s="22">
        <f t="shared" si="112"/>
        <v>64019.63</v>
      </c>
      <c r="E683" s="22">
        <f t="shared" si="113"/>
        <v>17692.96</v>
      </c>
      <c r="F683" s="23">
        <f t="shared" si="114"/>
        <v>5.8</v>
      </c>
      <c r="G683" s="160" t="str">
        <f t="shared" si="115"/>
        <v>M</v>
      </c>
      <c r="H683" s="134"/>
      <c r="I683" s="184" t="str">
        <f t="shared" si="116"/>
        <v>M</v>
      </c>
      <c r="J683" s="24">
        <f t="shared" si="117"/>
        <v>3.5994000000000002</v>
      </c>
      <c r="K683" s="51">
        <f t="shared" si="118"/>
        <v>2.9106999999999998</v>
      </c>
      <c r="L683" s="156">
        <f t="shared" si="119"/>
        <v>-0.68870000000000031</v>
      </c>
      <c r="M683" s="100">
        <f t="shared" si="120"/>
        <v>-0.19133744512974393</v>
      </c>
    </row>
    <row r="684" spans="1:13" x14ac:dyDescent="0.25">
      <c r="A684" s="177" t="s">
        <v>721</v>
      </c>
      <c r="B684" s="8" t="str">
        <f t="shared" si="110"/>
        <v>HAND PROCEDURES FOR INJURIES</v>
      </c>
      <c r="C684" s="22">
        <f t="shared" si="111"/>
        <v>16</v>
      </c>
      <c r="D684" s="22">
        <f t="shared" si="112"/>
        <v>32513.69</v>
      </c>
      <c r="E684" s="22">
        <f t="shared" si="113"/>
        <v>17124.53</v>
      </c>
      <c r="F684" s="23">
        <f t="shared" si="114"/>
        <v>4.13</v>
      </c>
      <c r="G684" s="160" t="str">
        <f t="shared" si="115"/>
        <v>A</v>
      </c>
      <c r="H684" s="134"/>
      <c r="I684" s="184" t="str">
        <f t="shared" si="116"/>
        <v>M</v>
      </c>
      <c r="J684" s="24">
        <f t="shared" si="117"/>
        <v>2.6255999999999999</v>
      </c>
      <c r="K684" s="51">
        <f t="shared" si="118"/>
        <v>1.9152</v>
      </c>
      <c r="L684" s="156">
        <f t="shared" si="119"/>
        <v>-0.71039999999999992</v>
      </c>
      <c r="M684" s="100">
        <f t="shared" si="120"/>
        <v>-0.2705667276051188</v>
      </c>
    </row>
    <row r="685" spans="1:13" x14ac:dyDescent="0.25">
      <c r="A685" s="177" t="s">
        <v>0</v>
      </c>
      <c r="B685" s="8" t="str">
        <f t="shared" si="110"/>
        <v>MAJOR THUMB OR JOINT PROCEDURES</v>
      </c>
      <c r="C685" s="22">
        <f t="shared" si="111"/>
        <v>11</v>
      </c>
      <c r="D685" s="22">
        <f t="shared" si="112"/>
        <v>24647.71</v>
      </c>
      <c r="E685" s="22">
        <f t="shared" si="113"/>
        <v>9393.66</v>
      </c>
      <c r="F685" s="23">
        <f t="shared" si="114"/>
        <v>4</v>
      </c>
      <c r="G685" s="160" t="str">
        <f t="shared" si="115"/>
        <v>A</v>
      </c>
      <c r="H685" s="134"/>
      <c r="I685" s="184" t="str">
        <f t="shared" si="116"/>
        <v>M</v>
      </c>
      <c r="J685" s="24">
        <f t="shared" si="117"/>
        <v>2.1730999999999998</v>
      </c>
      <c r="K685" s="51">
        <f t="shared" si="118"/>
        <v>1.4519</v>
      </c>
      <c r="L685" s="156">
        <f t="shared" si="119"/>
        <v>-0.72119999999999984</v>
      </c>
      <c r="M685" s="100">
        <f t="shared" si="120"/>
        <v>-0.33187612166950436</v>
      </c>
    </row>
    <row r="686" spans="1:13" x14ac:dyDescent="0.25">
      <c r="A686" s="177" t="s">
        <v>469</v>
      </c>
      <c r="B686" s="8" t="str">
        <f t="shared" si="110"/>
        <v>CARDIAC DEFIB IMPLANT W CARDIAC CATH W/O AMI/HF/SHOCK W/O MCC</v>
      </c>
      <c r="C686" s="22">
        <f t="shared" si="111"/>
        <v>6</v>
      </c>
      <c r="D686" s="22">
        <f t="shared" si="112"/>
        <v>91798.28</v>
      </c>
      <c r="E686" s="22">
        <f t="shared" si="113"/>
        <v>25033.57</v>
      </c>
      <c r="F686" s="23">
        <f t="shared" si="114"/>
        <v>4.8</v>
      </c>
      <c r="G686" s="160" t="str">
        <f t="shared" si="115"/>
        <v>M</v>
      </c>
      <c r="H686" s="134"/>
      <c r="I686" s="184" t="str">
        <f t="shared" si="116"/>
        <v>M</v>
      </c>
      <c r="J686" s="24">
        <f t="shared" si="117"/>
        <v>8.9185999999999996</v>
      </c>
      <c r="K686" s="51">
        <f t="shared" si="118"/>
        <v>8.1934000000000005</v>
      </c>
      <c r="L686" s="156">
        <f t="shared" si="119"/>
        <v>-0.72519999999999918</v>
      </c>
      <c r="M686" s="100">
        <f t="shared" si="120"/>
        <v>-8.131321059359084E-2</v>
      </c>
    </row>
    <row r="687" spans="1:13" x14ac:dyDescent="0.25">
      <c r="A687" s="178" t="s">
        <v>626</v>
      </c>
      <c r="B687" s="80" t="str">
        <f t="shared" si="110"/>
        <v>VAGINAL DELIVERY W O.R. PROC EXCEPT STERIL &amp;/OR D&amp;C</v>
      </c>
      <c r="C687" s="77">
        <f t="shared" si="111"/>
        <v>14</v>
      </c>
      <c r="D687" s="77">
        <f t="shared" si="112"/>
        <v>17931.28</v>
      </c>
      <c r="E687" s="77">
        <f t="shared" si="113"/>
        <v>12325.92</v>
      </c>
      <c r="F687" s="78">
        <f t="shared" si="114"/>
        <v>3.21</v>
      </c>
      <c r="G687" s="161" t="str">
        <f t="shared" si="115"/>
        <v>A</v>
      </c>
      <c r="H687" s="134"/>
      <c r="I687" s="185" t="str">
        <f t="shared" si="116"/>
        <v>M</v>
      </c>
      <c r="J687" s="70">
        <f t="shared" si="117"/>
        <v>1.7862</v>
      </c>
      <c r="K687" s="72">
        <f t="shared" si="118"/>
        <v>1.0562</v>
      </c>
      <c r="L687" s="157">
        <f t="shared" si="119"/>
        <v>-0.73</v>
      </c>
      <c r="M687" s="101">
        <f t="shared" si="120"/>
        <v>-0.4086888366364349</v>
      </c>
    </row>
    <row r="688" spans="1:13" x14ac:dyDescent="0.25">
      <c r="A688" s="177" t="s">
        <v>658</v>
      </c>
      <c r="B688" s="8" t="str">
        <f t="shared" si="110"/>
        <v>LYMPHOMA &amp; LEUKEMIA W MAJOR O.R. PROCEDURE W MCC</v>
      </c>
      <c r="C688" s="22">
        <f t="shared" si="111"/>
        <v>1</v>
      </c>
      <c r="D688" s="22">
        <f t="shared" si="112"/>
        <v>70589.62</v>
      </c>
      <c r="E688" s="22">
        <f t="shared" si="113"/>
        <v>0</v>
      </c>
      <c r="F688" s="23">
        <f t="shared" si="114"/>
        <v>15.2</v>
      </c>
      <c r="G688" s="160" t="str">
        <f t="shared" si="115"/>
        <v>M</v>
      </c>
      <c r="H688" s="134"/>
      <c r="I688" s="184" t="str">
        <f t="shared" si="116"/>
        <v>M</v>
      </c>
      <c r="J688" s="24">
        <f t="shared" si="117"/>
        <v>8.5302000000000007</v>
      </c>
      <c r="K688" s="51">
        <f t="shared" si="118"/>
        <v>7.7984</v>
      </c>
      <c r="L688" s="156">
        <f t="shared" si="119"/>
        <v>-0.73180000000000067</v>
      </c>
      <c r="M688" s="100">
        <f t="shared" si="120"/>
        <v>-8.5789313263464007E-2</v>
      </c>
    </row>
    <row r="689" spans="1:13" x14ac:dyDescent="0.25">
      <c r="A689" s="177" t="s">
        <v>246</v>
      </c>
      <c r="B689" s="8" t="str">
        <f t="shared" si="110"/>
        <v>TRAUMATIC STUPOR &amp; COMA, COMA &lt;1 HR W MCC</v>
      </c>
      <c r="C689" s="22">
        <f t="shared" si="111"/>
        <v>17</v>
      </c>
      <c r="D689" s="22">
        <f t="shared" si="112"/>
        <v>40936.5</v>
      </c>
      <c r="E689" s="22">
        <f t="shared" si="113"/>
        <v>28797.05</v>
      </c>
      <c r="F689" s="23">
        <f t="shared" si="114"/>
        <v>5.76</v>
      </c>
      <c r="G689" s="160" t="str">
        <f t="shared" si="115"/>
        <v>A</v>
      </c>
      <c r="H689" s="134"/>
      <c r="I689" s="184" t="str">
        <f t="shared" si="116"/>
        <v>A</v>
      </c>
      <c r="J689" s="24">
        <f t="shared" si="117"/>
        <v>3.1101000000000001</v>
      </c>
      <c r="K689" s="51">
        <f t="shared" si="118"/>
        <v>2.3754</v>
      </c>
      <c r="L689" s="156">
        <f t="shared" si="119"/>
        <v>-0.73470000000000013</v>
      </c>
      <c r="M689" s="100">
        <f t="shared" si="120"/>
        <v>-0.23623034629111608</v>
      </c>
    </row>
    <row r="690" spans="1:13" x14ac:dyDescent="0.25">
      <c r="A690" s="177" t="s">
        <v>613</v>
      </c>
      <c r="B690" s="8" t="str">
        <f t="shared" si="110"/>
        <v>OTHER FEMALE REPRODUCTIVE SYSTEM O.R. PROCEDURES W CC/MCC</v>
      </c>
      <c r="C690" s="22">
        <f t="shared" si="111"/>
        <v>14</v>
      </c>
      <c r="D690" s="22">
        <f t="shared" si="112"/>
        <v>39331.43</v>
      </c>
      <c r="E690" s="22">
        <f t="shared" si="113"/>
        <v>13701.82</v>
      </c>
      <c r="F690" s="23">
        <f t="shared" si="114"/>
        <v>4.8600000000000003</v>
      </c>
      <c r="G690" s="160" t="str">
        <f t="shared" si="115"/>
        <v>A</v>
      </c>
      <c r="H690" s="134"/>
      <c r="I690" s="184" t="str">
        <f t="shared" si="116"/>
        <v>A</v>
      </c>
      <c r="J690" s="24">
        <f t="shared" si="117"/>
        <v>3.0695000000000001</v>
      </c>
      <c r="K690" s="51">
        <f t="shared" si="118"/>
        <v>2.3167</v>
      </c>
      <c r="L690" s="156">
        <f t="shared" si="119"/>
        <v>-0.75280000000000014</v>
      </c>
      <c r="M690" s="100">
        <f t="shared" si="120"/>
        <v>-0.24525166965303799</v>
      </c>
    </row>
    <row r="691" spans="1:13" x14ac:dyDescent="0.25">
      <c r="A691" s="177" t="s">
        <v>647</v>
      </c>
      <c r="B691" s="8" t="str">
        <f t="shared" si="110"/>
        <v>SPLENECTOMY W MCC</v>
      </c>
      <c r="C691" s="22">
        <f t="shared" si="111"/>
        <v>13</v>
      </c>
      <c r="D691" s="22">
        <f t="shared" si="112"/>
        <v>47202.52</v>
      </c>
      <c r="E691" s="22">
        <f t="shared" si="113"/>
        <v>15601.07</v>
      </c>
      <c r="F691" s="23">
        <f t="shared" si="114"/>
        <v>5.85</v>
      </c>
      <c r="G691" s="160" t="str">
        <f t="shared" si="115"/>
        <v>AP</v>
      </c>
      <c r="H691" s="134"/>
      <c r="I691" s="184" t="str">
        <f t="shared" si="116"/>
        <v>A</v>
      </c>
      <c r="J691" s="24">
        <f t="shared" si="117"/>
        <v>4.6158999999999999</v>
      </c>
      <c r="K691" s="51">
        <f t="shared" si="118"/>
        <v>3.8443999999999998</v>
      </c>
      <c r="L691" s="156">
        <f t="shared" si="119"/>
        <v>-0.77150000000000007</v>
      </c>
      <c r="M691" s="100">
        <f t="shared" si="120"/>
        <v>-0.1671396694035833</v>
      </c>
    </row>
    <row r="692" spans="1:13" x14ac:dyDescent="0.25">
      <c r="A692" s="178" t="s">
        <v>383</v>
      </c>
      <c r="B692" s="80" t="str">
        <f t="shared" si="110"/>
        <v>INTRAOCULAR PROCEDURES W CC/MCC</v>
      </c>
      <c r="C692" s="77">
        <f t="shared" si="111"/>
        <v>5</v>
      </c>
      <c r="D692" s="77">
        <f t="shared" si="112"/>
        <v>30351.03</v>
      </c>
      <c r="E692" s="77">
        <f t="shared" si="113"/>
        <v>12551.09</v>
      </c>
      <c r="F692" s="78">
        <f t="shared" si="114"/>
        <v>5.8</v>
      </c>
      <c r="G692" s="161" t="str">
        <f t="shared" si="115"/>
        <v>MO</v>
      </c>
      <c r="H692" s="134"/>
      <c r="I692" s="185" t="str">
        <f t="shared" si="116"/>
        <v>A</v>
      </c>
      <c r="J692" s="70">
        <f t="shared" si="117"/>
        <v>2.0415000000000001</v>
      </c>
      <c r="K692" s="72">
        <f t="shared" si="118"/>
        <v>1.2629999999999999</v>
      </c>
      <c r="L692" s="157">
        <f t="shared" si="119"/>
        <v>-0.77850000000000019</v>
      </c>
      <c r="M692" s="101">
        <f t="shared" si="120"/>
        <v>-0.38133725202057317</v>
      </c>
    </row>
    <row r="693" spans="1:13" x14ac:dyDescent="0.25">
      <c r="A693" s="177" t="s">
        <v>221</v>
      </c>
      <c r="B693" s="8" t="str">
        <f t="shared" si="110"/>
        <v>ISCHEMIC STROKE, PRECEREBRAL OCCLUSION OR TRANSIENT ISCHEMIA W THROMBOLYTIC AGENT W MCC</v>
      </c>
      <c r="C693" s="22">
        <f t="shared" si="111"/>
        <v>5</v>
      </c>
      <c r="D693" s="22">
        <f t="shared" si="112"/>
        <v>31025.09</v>
      </c>
      <c r="E693" s="22">
        <f t="shared" si="113"/>
        <v>3054.12</v>
      </c>
      <c r="F693" s="23">
        <f t="shared" si="114"/>
        <v>2</v>
      </c>
      <c r="G693" s="160" t="str">
        <f t="shared" si="115"/>
        <v>AT</v>
      </c>
      <c r="H693" s="134"/>
      <c r="I693" s="184" t="str">
        <f t="shared" si="116"/>
        <v>M</v>
      </c>
      <c r="J693" s="24">
        <f t="shared" si="117"/>
        <v>4.4077000000000002</v>
      </c>
      <c r="K693" s="51">
        <f t="shared" si="118"/>
        <v>3.6242999999999999</v>
      </c>
      <c r="L693" s="156">
        <f t="shared" si="119"/>
        <v>-0.78340000000000032</v>
      </c>
      <c r="M693" s="100">
        <f t="shared" si="120"/>
        <v>-0.1777344193116592</v>
      </c>
    </row>
    <row r="694" spans="1:13" x14ac:dyDescent="0.25">
      <c r="A694" s="177" t="s">
        <v>745</v>
      </c>
      <c r="B694" s="8" t="str">
        <f t="shared" ref="B694:B756" si="121">VLOOKUP($A694, DRG_Tab, 2, FALSE)</f>
        <v>O.R. PROC W DIAGNOSES OF OTHER CONTACT W HEALTH SERVICES W MCC</v>
      </c>
      <c r="C694" s="22">
        <f t="shared" ref="C694:C756" si="122">VLOOKUP($A694, DRG_Tab, 9, FALSE)</f>
        <v>6</v>
      </c>
      <c r="D694" s="22">
        <f t="shared" ref="D694:D756" si="123">VLOOKUP($A694, DRG_Tab, 10, FALSE)</f>
        <v>96090.84</v>
      </c>
      <c r="E694" s="22">
        <f t="shared" ref="E694:E756" si="124">VLOOKUP($A694, DRG_Tab, 11, FALSE)</f>
        <v>63877.73</v>
      </c>
      <c r="F694" s="23">
        <f t="shared" ref="F694:F756" si="125">VLOOKUP($A694, DRG_Tab, 12, FALSE)</f>
        <v>9.4</v>
      </c>
      <c r="G694" s="160" t="str">
        <f t="shared" ref="G694:G756" si="126">VLOOKUP($A694, DRG_Tab, 18, FALSE)</f>
        <v>M</v>
      </c>
      <c r="H694" s="134"/>
      <c r="I694" s="184" t="str">
        <f t="shared" ref="I694:I756" si="127">VLOOKUP($A694, DRG_Tab, 20, FALSE)</f>
        <v>M</v>
      </c>
      <c r="J694" s="24">
        <f t="shared" ref="J694:J756" si="128">VLOOKUP($A694, DRG_Tab, 21, FALSE)</f>
        <v>5.4831000000000003</v>
      </c>
      <c r="K694" s="51">
        <f t="shared" ref="K694:K756" si="129">VLOOKUP($A694, DRG_Tab, 22, FALSE)</f>
        <v>4.6969000000000003</v>
      </c>
      <c r="L694" s="156">
        <f t="shared" ref="L694:L756" si="130">IF(J694&lt;&gt;"", IF(K694&lt;&gt;"", K694-J694, ""), "")</f>
        <v>-0.78620000000000001</v>
      </c>
      <c r="M694" s="100">
        <f t="shared" ref="M694:M756" si="131">IF(L694="", "", L694/J694)</f>
        <v>-0.1433860407433751</v>
      </c>
    </row>
    <row r="695" spans="1:13" x14ac:dyDescent="0.25">
      <c r="A695" s="177" t="s">
        <v>798</v>
      </c>
      <c r="B695" s="8" t="str">
        <f t="shared" si="121"/>
        <v>AICD LEAD PROCEDURES</v>
      </c>
      <c r="C695" s="22">
        <f t="shared" si="122"/>
        <v>3</v>
      </c>
      <c r="D695" s="22">
        <f t="shared" si="123"/>
        <v>84286.99</v>
      </c>
      <c r="E695" s="22">
        <f t="shared" si="124"/>
        <v>55366.31</v>
      </c>
      <c r="F695" s="23">
        <f t="shared" si="125"/>
        <v>5.0999999999999996</v>
      </c>
      <c r="G695" s="160" t="str">
        <f t="shared" si="126"/>
        <v>M</v>
      </c>
      <c r="H695" s="134"/>
      <c r="I695" s="184" t="str">
        <f t="shared" si="127"/>
        <v>M</v>
      </c>
      <c r="J695" s="24">
        <f t="shared" si="128"/>
        <v>5.2561</v>
      </c>
      <c r="K695" s="51">
        <f t="shared" si="129"/>
        <v>4.4649000000000001</v>
      </c>
      <c r="L695" s="156">
        <f t="shared" si="130"/>
        <v>-0.7911999999999999</v>
      </c>
      <c r="M695" s="100">
        <f t="shared" si="131"/>
        <v>-0.15052986054298814</v>
      </c>
    </row>
    <row r="696" spans="1:13" x14ac:dyDescent="0.25">
      <c r="A696" s="177" t="s">
        <v>702</v>
      </c>
      <c r="B696" s="8" t="str">
        <f t="shared" si="121"/>
        <v>O.R. PROCEDURE W PRINCIPAL DIAGNOSES OF MENTAL ILLNESS</v>
      </c>
      <c r="C696" s="22">
        <f t="shared" si="122"/>
        <v>9</v>
      </c>
      <c r="D696" s="22">
        <f t="shared" si="123"/>
        <v>33170.050000000003</v>
      </c>
      <c r="E696" s="22">
        <f t="shared" si="124"/>
        <v>21484.37</v>
      </c>
      <c r="F696" s="23">
        <f t="shared" si="125"/>
        <v>14.8</v>
      </c>
      <c r="G696" s="160" t="str">
        <f t="shared" si="126"/>
        <v>M</v>
      </c>
      <c r="H696" s="134"/>
      <c r="I696" s="184" t="str">
        <f t="shared" si="127"/>
        <v>M</v>
      </c>
      <c r="J696" s="24">
        <f t="shared" si="128"/>
        <v>5.5289000000000001</v>
      </c>
      <c r="K696" s="51">
        <f t="shared" si="129"/>
        <v>4.7294999999999998</v>
      </c>
      <c r="L696" s="156">
        <f t="shared" si="130"/>
        <v>-0.79940000000000033</v>
      </c>
      <c r="M696" s="100">
        <f t="shared" si="131"/>
        <v>-0.14458572229557423</v>
      </c>
    </row>
    <row r="697" spans="1:13" x14ac:dyDescent="0.25">
      <c r="A697" s="178" t="s">
        <v>384</v>
      </c>
      <c r="B697" s="80" t="str">
        <f t="shared" si="121"/>
        <v>INTRAOCULAR PROCEDURES W/O CC/MCC</v>
      </c>
      <c r="C697" s="77">
        <f t="shared" si="122"/>
        <v>6</v>
      </c>
      <c r="D697" s="77">
        <f t="shared" si="123"/>
        <v>21824.75</v>
      </c>
      <c r="E697" s="77">
        <f t="shared" si="124"/>
        <v>7012.86</v>
      </c>
      <c r="F697" s="78">
        <f t="shared" si="125"/>
        <v>3.1</v>
      </c>
      <c r="G697" s="161" t="str">
        <f t="shared" si="126"/>
        <v>MO</v>
      </c>
      <c r="H697" s="134"/>
      <c r="I697" s="185" t="str">
        <f t="shared" si="127"/>
        <v>M</v>
      </c>
      <c r="J697" s="70">
        <f t="shared" si="128"/>
        <v>1.5721000000000001</v>
      </c>
      <c r="K697" s="72">
        <f t="shared" si="129"/>
        <v>0.77090000000000003</v>
      </c>
      <c r="L697" s="157">
        <f t="shared" si="130"/>
        <v>-0.80120000000000002</v>
      </c>
      <c r="M697" s="101">
        <f t="shared" si="131"/>
        <v>-0.50963679155270025</v>
      </c>
    </row>
    <row r="698" spans="1:13" x14ac:dyDescent="0.25">
      <c r="A698" s="177" t="s">
        <v>479</v>
      </c>
      <c r="B698" s="8" t="str">
        <f t="shared" si="121"/>
        <v>CORONARY BYPASS W/O CARDIAC CATH W MCC</v>
      </c>
      <c r="C698" s="22">
        <f t="shared" si="122"/>
        <v>89</v>
      </c>
      <c r="D698" s="22">
        <f t="shared" si="123"/>
        <v>110520.88</v>
      </c>
      <c r="E698" s="22">
        <f t="shared" si="124"/>
        <v>36760.31</v>
      </c>
      <c r="F698" s="23">
        <f t="shared" si="125"/>
        <v>10.48</v>
      </c>
      <c r="G698" s="160" t="str">
        <f t="shared" si="126"/>
        <v>A</v>
      </c>
      <c r="H698" s="134"/>
      <c r="I698" s="184" t="str">
        <f t="shared" si="127"/>
        <v>A</v>
      </c>
      <c r="J698" s="24">
        <f t="shared" si="128"/>
        <v>7.0495000000000001</v>
      </c>
      <c r="K698" s="51">
        <f t="shared" si="129"/>
        <v>6.2464000000000004</v>
      </c>
      <c r="L698" s="156">
        <f t="shared" si="130"/>
        <v>-0.8030999999999997</v>
      </c>
      <c r="M698" s="100">
        <f t="shared" si="131"/>
        <v>-0.11392297326051488</v>
      </c>
    </row>
    <row r="699" spans="1:13" x14ac:dyDescent="0.25">
      <c r="A699" s="177" t="s">
        <v>313</v>
      </c>
      <c r="B699" s="8" t="str">
        <f t="shared" si="121"/>
        <v>CAROTID ARTERY STENT PROCEDURE W CC</v>
      </c>
      <c r="C699" s="22">
        <f t="shared" si="122"/>
        <v>11</v>
      </c>
      <c r="D699" s="22">
        <f t="shared" si="123"/>
        <v>45550.52</v>
      </c>
      <c r="E699" s="22">
        <f t="shared" si="124"/>
        <v>16958.05</v>
      </c>
      <c r="F699" s="23">
        <f t="shared" si="125"/>
        <v>4.09</v>
      </c>
      <c r="G699" s="160" t="str">
        <f t="shared" si="126"/>
        <v>A</v>
      </c>
      <c r="H699" s="134"/>
      <c r="I699" s="184" t="str">
        <f t="shared" si="127"/>
        <v>M</v>
      </c>
      <c r="J699" s="24">
        <f t="shared" si="128"/>
        <v>3.5089000000000001</v>
      </c>
      <c r="K699" s="51">
        <f t="shared" si="129"/>
        <v>2.6829999999999998</v>
      </c>
      <c r="L699" s="156">
        <f t="shared" si="130"/>
        <v>-0.8259000000000003</v>
      </c>
      <c r="M699" s="100">
        <f t="shared" si="131"/>
        <v>-0.23537290888882564</v>
      </c>
    </row>
    <row r="700" spans="1:13" x14ac:dyDescent="0.25">
      <c r="A700" s="177" t="s">
        <v>484</v>
      </c>
      <c r="B700" s="8" t="str">
        <f t="shared" si="121"/>
        <v>PERMANENT CARDIAC PACEMAKER IMPLANT W MCC</v>
      </c>
      <c r="C700" s="22">
        <f t="shared" si="122"/>
        <v>25</v>
      </c>
      <c r="D700" s="22">
        <f t="shared" si="123"/>
        <v>62771.41</v>
      </c>
      <c r="E700" s="22">
        <f t="shared" si="124"/>
        <v>22030.98</v>
      </c>
      <c r="F700" s="23">
        <f t="shared" si="125"/>
        <v>6.44</v>
      </c>
      <c r="G700" s="160" t="str">
        <f t="shared" si="126"/>
        <v>A</v>
      </c>
      <c r="H700" s="134"/>
      <c r="I700" s="184" t="str">
        <f t="shared" si="127"/>
        <v>A</v>
      </c>
      <c r="J700" s="24">
        <f t="shared" si="128"/>
        <v>4.5332999999999997</v>
      </c>
      <c r="K700" s="51">
        <f t="shared" si="129"/>
        <v>3.6974999999999998</v>
      </c>
      <c r="L700" s="156">
        <f t="shared" si="130"/>
        <v>-0.83579999999999988</v>
      </c>
      <c r="M700" s="100">
        <f t="shared" si="131"/>
        <v>-0.18436900271325524</v>
      </c>
    </row>
    <row r="701" spans="1:13" x14ac:dyDescent="0.25">
      <c r="A701" s="177" t="s">
        <v>293</v>
      </c>
      <c r="B701" s="8" t="str">
        <f t="shared" si="121"/>
        <v>MAJOR BLADDER PROCEDURES W MCC</v>
      </c>
      <c r="C701" s="22">
        <f t="shared" si="122"/>
        <v>4</v>
      </c>
      <c r="D701" s="22">
        <f t="shared" si="123"/>
        <v>108273.49</v>
      </c>
      <c r="E701" s="22">
        <f t="shared" si="124"/>
        <v>50125.22</v>
      </c>
      <c r="F701" s="23">
        <f t="shared" si="125"/>
        <v>13.5</v>
      </c>
      <c r="G701" s="160" t="str">
        <f t="shared" si="126"/>
        <v>M</v>
      </c>
      <c r="H701" s="134"/>
      <c r="I701" s="184" t="str">
        <f t="shared" si="127"/>
        <v>M</v>
      </c>
      <c r="J701" s="24">
        <f t="shared" si="128"/>
        <v>8.7050999999999998</v>
      </c>
      <c r="K701" s="51">
        <f t="shared" si="129"/>
        <v>7.8634000000000004</v>
      </c>
      <c r="L701" s="156">
        <f t="shared" si="130"/>
        <v>-0.84169999999999945</v>
      </c>
      <c r="M701" s="100">
        <f t="shared" si="131"/>
        <v>-9.6690445830604987E-2</v>
      </c>
    </row>
    <row r="702" spans="1:13" x14ac:dyDescent="0.25">
      <c r="A702" s="178" t="s">
        <v>271</v>
      </c>
      <c r="B702" s="80" t="str">
        <f t="shared" si="121"/>
        <v>O.R. PROCEDURES FOR OBESITY W MCC</v>
      </c>
      <c r="C702" s="77">
        <f t="shared" si="122"/>
        <v>0</v>
      </c>
      <c r="D702" s="77">
        <f t="shared" si="123"/>
        <v>0</v>
      </c>
      <c r="E702" s="77">
        <f t="shared" si="124"/>
        <v>0</v>
      </c>
      <c r="F702" s="78">
        <f t="shared" si="125"/>
        <v>4.7</v>
      </c>
      <c r="G702" s="161" t="str">
        <f t="shared" si="126"/>
        <v>M</v>
      </c>
      <c r="H702" s="134"/>
      <c r="I702" s="185" t="str">
        <f t="shared" si="127"/>
        <v>M</v>
      </c>
      <c r="J702" s="70">
        <f t="shared" si="128"/>
        <v>4.91</v>
      </c>
      <c r="K702" s="72">
        <f t="shared" si="129"/>
        <v>4.0480999999999998</v>
      </c>
      <c r="L702" s="157">
        <f t="shared" si="130"/>
        <v>-0.86190000000000033</v>
      </c>
      <c r="M702" s="101">
        <f t="shared" si="131"/>
        <v>-0.17553971486761716</v>
      </c>
    </row>
    <row r="703" spans="1:13" x14ac:dyDescent="0.25">
      <c r="A703" s="177" t="s">
        <v>348</v>
      </c>
      <c r="B703" s="8" t="str">
        <f t="shared" si="121"/>
        <v>UTERINE &amp; ADNEXA PROC FOR OVARIAN OR ADNEXAL MALIGNANCY W MCC</v>
      </c>
      <c r="C703" s="22">
        <f t="shared" si="122"/>
        <v>4</v>
      </c>
      <c r="D703" s="22">
        <f t="shared" si="123"/>
        <v>134666.63</v>
      </c>
      <c r="E703" s="22">
        <f t="shared" si="124"/>
        <v>84043.6</v>
      </c>
      <c r="F703" s="23">
        <f t="shared" si="125"/>
        <v>11.6</v>
      </c>
      <c r="G703" s="160" t="str">
        <f t="shared" si="126"/>
        <v>M</v>
      </c>
      <c r="H703" s="134"/>
      <c r="I703" s="184" t="str">
        <f t="shared" si="127"/>
        <v>M</v>
      </c>
      <c r="J703" s="24">
        <f t="shared" si="128"/>
        <v>6.1839000000000004</v>
      </c>
      <c r="K703" s="51">
        <f t="shared" si="129"/>
        <v>5.2949999999999999</v>
      </c>
      <c r="L703" s="156">
        <f t="shared" si="130"/>
        <v>-0.88890000000000047</v>
      </c>
      <c r="M703" s="100">
        <f t="shared" si="131"/>
        <v>-0.14374423907243009</v>
      </c>
    </row>
    <row r="704" spans="1:13" x14ac:dyDescent="0.25">
      <c r="A704" s="179" t="s">
        <v>301</v>
      </c>
      <c r="B704" s="8" t="str">
        <f t="shared" si="121"/>
        <v>CRANIOTOMY W MAJOR DEVICE IMPLANT OR ACUTE COMPLEX CNS PDX W MCC OR CHEMOTHERAPY IMPLANT OR EPILEPSY W NEUROSTIMULATOR</v>
      </c>
      <c r="C704" s="22">
        <f t="shared" si="122"/>
        <v>42</v>
      </c>
      <c r="D704" s="22">
        <f t="shared" si="123"/>
        <v>94563.32</v>
      </c>
      <c r="E704" s="22">
        <f t="shared" si="124"/>
        <v>59755.69</v>
      </c>
      <c r="F704" s="23">
        <f t="shared" si="125"/>
        <v>11.93</v>
      </c>
      <c r="G704" s="160" t="str">
        <f t="shared" si="126"/>
        <v>A</v>
      </c>
      <c r="H704" s="134"/>
      <c r="I704" s="184" t="str">
        <f t="shared" si="127"/>
        <v>A</v>
      </c>
      <c r="J704" s="24">
        <f t="shared" si="128"/>
        <v>6.0846999999999998</v>
      </c>
      <c r="K704" s="51">
        <f t="shared" si="129"/>
        <v>5.2000999999999999</v>
      </c>
      <c r="L704" s="156">
        <f t="shared" si="130"/>
        <v>-0.88459999999999983</v>
      </c>
      <c r="M704" s="100">
        <f t="shared" si="131"/>
        <v>-0.14538103768468452</v>
      </c>
    </row>
    <row r="705" spans="1:13" x14ac:dyDescent="0.25">
      <c r="A705" s="177" t="s">
        <v>113</v>
      </c>
      <c r="B705" s="8" t="str">
        <f t="shared" si="121"/>
        <v>CHOLECYSTECTOMY W C.D.E. W CC</v>
      </c>
      <c r="C705" s="22">
        <f t="shared" si="122"/>
        <v>3</v>
      </c>
      <c r="D705" s="22">
        <f t="shared" si="123"/>
        <v>48009.77</v>
      </c>
      <c r="E705" s="22">
        <f t="shared" si="124"/>
        <v>1388.24</v>
      </c>
      <c r="F705" s="23">
        <f t="shared" si="125"/>
        <v>3</v>
      </c>
      <c r="G705" s="160" t="str">
        <f t="shared" si="126"/>
        <v>A</v>
      </c>
      <c r="H705" s="134"/>
      <c r="I705" s="184" t="str">
        <f t="shared" si="127"/>
        <v>M</v>
      </c>
      <c r="J705" s="24">
        <f t="shared" si="128"/>
        <v>3.7406999999999999</v>
      </c>
      <c r="K705" s="51">
        <f t="shared" si="129"/>
        <v>2.8277999999999999</v>
      </c>
      <c r="L705" s="156">
        <f t="shared" si="130"/>
        <v>-0.91290000000000004</v>
      </c>
      <c r="M705" s="100">
        <f t="shared" si="131"/>
        <v>-0.24404523217579599</v>
      </c>
    </row>
    <row r="706" spans="1:13" x14ac:dyDescent="0.25">
      <c r="A706" s="177" t="s">
        <v>583</v>
      </c>
      <c r="B706" s="8" t="str">
        <f t="shared" si="121"/>
        <v>INGUINAL &amp; FEMORAL HERNIA PROCEDURES W/O CC/MCC</v>
      </c>
      <c r="C706" s="22">
        <f t="shared" si="122"/>
        <v>17</v>
      </c>
      <c r="D706" s="22">
        <f t="shared" si="123"/>
        <v>12173.36</v>
      </c>
      <c r="E706" s="22">
        <f t="shared" si="124"/>
        <v>6406.03</v>
      </c>
      <c r="F706" s="23">
        <f t="shared" si="125"/>
        <v>1.29</v>
      </c>
      <c r="G706" s="160" t="str">
        <f t="shared" si="126"/>
        <v>A</v>
      </c>
      <c r="H706" s="134"/>
      <c r="I706" s="184" t="str">
        <f t="shared" si="127"/>
        <v>M</v>
      </c>
      <c r="J706" s="24">
        <f t="shared" si="128"/>
        <v>1.6343000000000001</v>
      </c>
      <c r="K706" s="51">
        <f t="shared" si="129"/>
        <v>0.71699999999999997</v>
      </c>
      <c r="L706" s="156">
        <f t="shared" si="130"/>
        <v>-0.91730000000000012</v>
      </c>
      <c r="M706" s="100">
        <f t="shared" si="131"/>
        <v>-0.56128005874074527</v>
      </c>
    </row>
    <row r="707" spans="1:13" x14ac:dyDescent="0.25">
      <c r="A707" s="178" t="s">
        <v>468</v>
      </c>
      <c r="B707" s="80" t="str">
        <f t="shared" si="121"/>
        <v>CARDIAC DEFIB IMPLANT W CARDIAC CATH W/O AMI/HF/SHOCK W MCC</v>
      </c>
      <c r="C707" s="77">
        <f t="shared" si="122"/>
        <v>4</v>
      </c>
      <c r="D707" s="77">
        <f t="shared" si="123"/>
        <v>49581.02</v>
      </c>
      <c r="E707" s="77">
        <f t="shared" si="124"/>
        <v>24770.22</v>
      </c>
      <c r="F707" s="78">
        <f t="shared" si="125"/>
        <v>9.6</v>
      </c>
      <c r="G707" s="161" t="str">
        <f t="shared" si="126"/>
        <v>M</v>
      </c>
      <c r="H707" s="134"/>
      <c r="I707" s="185" t="str">
        <f t="shared" si="127"/>
        <v>M</v>
      </c>
      <c r="J707" s="70">
        <f t="shared" si="128"/>
        <v>11.564500000000001</v>
      </c>
      <c r="K707" s="72">
        <f t="shared" si="129"/>
        <v>10.636200000000001</v>
      </c>
      <c r="L707" s="157">
        <f t="shared" si="130"/>
        <v>-0.92830000000000013</v>
      </c>
      <c r="M707" s="101">
        <f t="shared" si="131"/>
        <v>-8.0271520601841853E-2</v>
      </c>
    </row>
    <row r="708" spans="1:13" x14ac:dyDescent="0.25">
      <c r="A708" s="177" t="s">
        <v>778</v>
      </c>
      <c r="B708" s="8" t="str">
        <f t="shared" si="121"/>
        <v>Level III: Extreme Immaturity or Respiratory Distress Syndrome, Neonate</v>
      </c>
      <c r="C708" s="22">
        <f t="shared" si="122"/>
        <v>400</v>
      </c>
      <c r="D708" s="22">
        <f t="shared" si="123"/>
        <v>120886.22</v>
      </c>
      <c r="E708" s="22">
        <f t="shared" si="124"/>
        <v>127732.58</v>
      </c>
      <c r="F708" s="23">
        <f t="shared" si="125"/>
        <v>26.11</v>
      </c>
      <c r="G708" s="160" t="str">
        <f t="shared" si="126"/>
        <v>A</v>
      </c>
      <c r="H708" s="134"/>
      <c r="I708" s="184" t="str">
        <f t="shared" si="127"/>
        <v>A</v>
      </c>
      <c r="J708" s="24">
        <f t="shared" si="128"/>
        <v>5.7763</v>
      </c>
      <c r="K708" s="51">
        <f t="shared" si="129"/>
        <v>4.8445</v>
      </c>
      <c r="L708" s="156">
        <f t="shared" si="130"/>
        <v>-0.93179999999999996</v>
      </c>
      <c r="M708" s="100">
        <f t="shared" si="131"/>
        <v>-0.16131433616675034</v>
      </c>
    </row>
    <row r="709" spans="1:13" x14ac:dyDescent="0.25">
      <c r="A709" s="177" t="s">
        <v>178</v>
      </c>
      <c r="B709" s="8" t="str">
        <f t="shared" si="121"/>
        <v>AMPUTATION FOR MUSCULOSKELETAL SYS &amp; CONN TISSUE DIS W MCC</v>
      </c>
      <c r="C709" s="22">
        <f t="shared" si="122"/>
        <v>14</v>
      </c>
      <c r="D709" s="22">
        <f t="shared" si="123"/>
        <v>48449.120000000003</v>
      </c>
      <c r="E709" s="22">
        <f t="shared" si="124"/>
        <v>23063.38</v>
      </c>
      <c r="F709" s="23">
        <f t="shared" si="125"/>
        <v>9.36</v>
      </c>
      <c r="G709" s="160" t="str">
        <f t="shared" si="126"/>
        <v>A</v>
      </c>
      <c r="H709" s="134"/>
      <c r="I709" s="184" t="str">
        <f t="shared" si="127"/>
        <v>A</v>
      </c>
      <c r="J709" s="24">
        <f t="shared" si="128"/>
        <v>3.7898999999999998</v>
      </c>
      <c r="K709" s="51">
        <f t="shared" si="129"/>
        <v>2.8538000000000001</v>
      </c>
      <c r="L709" s="156">
        <f t="shared" si="130"/>
        <v>-0.93609999999999971</v>
      </c>
      <c r="M709" s="100">
        <f t="shared" si="131"/>
        <v>-0.24699860154621486</v>
      </c>
    </row>
    <row r="710" spans="1:13" x14ac:dyDescent="0.25">
      <c r="A710" s="177" t="s">
        <v>755</v>
      </c>
      <c r="B710" s="8" t="str">
        <f t="shared" si="121"/>
        <v>CRANIOTOMY FOR MULTIPLE SIGNIFICANT TRAUMA</v>
      </c>
      <c r="C710" s="22">
        <f t="shared" si="122"/>
        <v>15</v>
      </c>
      <c r="D710" s="22">
        <f t="shared" si="123"/>
        <v>124884.92</v>
      </c>
      <c r="E710" s="22">
        <f t="shared" si="124"/>
        <v>52661.18</v>
      </c>
      <c r="F710" s="23">
        <f t="shared" si="125"/>
        <v>13.73</v>
      </c>
      <c r="G710" s="160" t="str">
        <f t="shared" si="126"/>
        <v>A</v>
      </c>
      <c r="H710" s="134"/>
      <c r="I710" s="184" t="str">
        <f t="shared" si="127"/>
        <v>A</v>
      </c>
      <c r="J710" s="24">
        <f t="shared" si="128"/>
        <v>7.6360000000000001</v>
      </c>
      <c r="K710" s="51">
        <f t="shared" si="129"/>
        <v>6.6989999999999998</v>
      </c>
      <c r="L710" s="156">
        <f t="shared" si="130"/>
        <v>-0.93700000000000028</v>
      </c>
      <c r="M710" s="100">
        <f t="shared" si="131"/>
        <v>-0.12270822420115247</v>
      </c>
    </row>
    <row r="711" spans="1:13" x14ac:dyDescent="0.25">
      <c r="A711" s="177" t="s">
        <v>680</v>
      </c>
      <c r="B711" s="8" t="str">
        <f t="shared" si="121"/>
        <v>OTHER MYELOPROLIF DIS OR POORLY DIFF NEOPL DIAG W/O CC/MCC</v>
      </c>
      <c r="C711" s="22">
        <f t="shared" si="122"/>
        <v>4</v>
      </c>
      <c r="D711" s="22">
        <f t="shared" si="123"/>
        <v>8046.99</v>
      </c>
      <c r="E711" s="22">
        <f t="shared" si="124"/>
        <v>412.99</v>
      </c>
      <c r="F711" s="23">
        <f t="shared" si="125"/>
        <v>1</v>
      </c>
      <c r="G711" s="160" t="str">
        <f t="shared" si="126"/>
        <v>A</v>
      </c>
      <c r="H711" s="134"/>
      <c r="I711" s="184" t="str">
        <f t="shared" si="127"/>
        <v>M</v>
      </c>
      <c r="J711" s="24">
        <f t="shared" si="128"/>
        <v>1.421</v>
      </c>
      <c r="K711" s="51">
        <f t="shared" si="129"/>
        <v>0.47399999999999998</v>
      </c>
      <c r="L711" s="156">
        <f t="shared" si="130"/>
        <v>-0.94700000000000006</v>
      </c>
      <c r="M711" s="100">
        <f t="shared" si="131"/>
        <v>-0.66643209007741033</v>
      </c>
    </row>
    <row r="712" spans="1:13" x14ac:dyDescent="0.25">
      <c r="A712" s="178" t="s">
        <v>727</v>
      </c>
      <c r="B712" s="80" t="str">
        <f t="shared" si="121"/>
        <v>ALLERGIC REACTIONS W MCC</v>
      </c>
      <c r="C712" s="77">
        <f t="shared" si="122"/>
        <v>10</v>
      </c>
      <c r="D712" s="77">
        <f t="shared" si="123"/>
        <v>26686.62</v>
      </c>
      <c r="E712" s="77">
        <f t="shared" si="124"/>
        <v>9836.9500000000007</v>
      </c>
      <c r="F712" s="78">
        <f t="shared" si="125"/>
        <v>4.4000000000000004</v>
      </c>
      <c r="G712" s="161" t="str">
        <f t="shared" si="126"/>
        <v>A</v>
      </c>
      <c r="H712" s="134"/>
      <c r="I712" s="185" t="str">
        <f t="shared" si="127"/>
        <v>M</v>
      </c>
      <c r="J712" s="70">
        <f t="shared" si="128"/>
        <v>2.5486</v>
      </c>
      <c r="K712" s="72">
        <f t="shared" si="129"/>
        <v>1.5719000000000001</v>
      </c>
      <c r="L712" s="157">
        <f t="shared" si="130"/>
        <v>-0.9766999999999999</v>
      </c>
      <c r="M712" s="101">
        <f t="shared" si="131"/>
        <v>-0.3832300086321902</v>
      </c>
    </row>
    <row r="713" spans="1:13" x14ac:dyDescent="0.25">
      <c r="A713" s="177" t="s">
        <v>92</v>
      </c>
      <c r="B713" s="8" t="str">
        <f t="shared" si="121"/>
        <v>INFLAMMATORY BOWEL DISEASE W MCC</v>
      </c>
      <c r="C713" s="22">
        <f t="shared" si="122"/>
        <v>25</v>
      </c>
      <c r="D713" s="22">
        <f t="shared" si="123"/>
        <v>27517.57</v>
      </c>
      <c r="E713" s="22">
        <f t="shared" si="124"/>
        <v>15874.62</v>
      </c>
      <c r="F713" s="23">
        <f t="shared" si="125"/>
        <v>6.4</v>
      </c>
      <c r="G713" s="160" t="str">
        <f t="shared" si="126"/>
        <v>A</v>
      </c>
      <c r="H713" s="134"/>
      <c r="I713" s="184" t="str">
        <f t="shared" si="127"/>
        <v>M</v>
      </c>
      <c r="J713" s="24">
        <f t="shared" si="128"/>
        <v>2.6046</v>
      </c>
      <c r="K713" s="51">
        <f t="shared" si="129"/>
        <v>1.6208</v>
      </c>
      <c r="L713" s="156">
        <f t="shared" si="130"/>
        <v>-0.98380000000000001</v>
      </c>
      <c r="M713" s="100">
        <f t="shared" si="131"/>
        <v>-0.37771634799969284</v>
      </c>
    </row>
    <row r="714" spans="1:13" x14ac:dyDescent="0.25">
      <c r="A714" s="177" t="s">
        <v>160</v>
      </c>
      <c r="B714" s="8" t="str">
        <f t="shared" si="121"/>
        <v>SPINAL FUS EXC CERV W SPINAL CURV/MALIG/INFEC OR EXT FUS W CC</v>
      </c>
      <c r="C714" s="22">
        <f t="shared" si="122"/>
        <v>23</v>
      </c>
      <c r="D714" s="22">
        <f t="shared" si="123"/>
        <v>147870.74</v>
      </c>
      <c r="E714" s="22">
        <f t="shared" si="124"/>
        <v>39671.07</v>
      </c>
      <c r="F714" s="23">
        <f t="shared" si="125"/>
        <v>6.17</v>
      </c>
      <c r="G714" s="160" t="str">
        <f t="shared" si="126"/>
        <v>A</v>
      </c>
      <c r="H714" s="134"/>
      <c r="I714" s="184" t="str">
        <f t="shared" si="127"/>
        <v>A</v>
      </c>
      <c r="J714" s="24">
        <f t="shared" si="128"/>
        <v>9.6121999999999996</v>
      </c>
      <c r="K714" s="51">
        <f t="shared" si="129"/>
        <v>8.6033000000000008</v>
      </c>
      <c r="L714" s="156">
        <f t="shared" si="130"/>
        <v>-1.0088999999999988</v>
      </c>
      <c r="M714" s="100">
        <f t="shared" si="131"/>
        <v>-0.10496036287218315</v>
      </c>
    </row>
    <row r="715" spans="1:13" x14ac:dyDescent="0.25">
      <c r="A715" s="177" t="s">
        <v>467</v>
      </c>
      <c r="B715" s="8" t="str">
        <f t="shared" si="121"/>
        <v>CARDIAC DEFIB IMPLANT W CARDIAC CATH W AMI/HF/SHOCK W/O MCC</v>
      </c>
      <c r="C715" s="22">
        <f t="shared" si="122"/>
        <v>1</v>
      </c>
      <c r="D715" s="22">
        <f t="shared" si="123"/>
        <v>118553.28</v>
      </c>
      <c r="E715" s="22">
        <f t="shared" si="124"/>
        <v>0</v>
      </c>
      <c r="F715" s="23">
        <f t="shared" si="125"/>
        <v>6.4</v>
      </c>
      <c r="G715" s="160" t="str">
        <f t="shared" si="126"/>
        <v>M</v>
      </c>
      <c r="H715" s="134"/>
      <c r="I715" s="184" t="str">
        <f t="shared" si="127"/>
        <v>M</v>
      </c>
      <c r="J715" s="24">
        <f t="shared" si="128"/>
        <v>10.148</v>
      </c>
      <c r="K715" s="51">
        <f t="shared" si="129"/>
        <v>9.1057000000000006</v>
      </c>
      <c r="L715" s="156">
        <f t="shared" si="130"/>
        <v>-1.0422999999999991</v>
      </c>
      <c r="M715" s="100">
        <f t="shared" si="131"/>
        <v>-0.1027098935750886</v>
      </c>
    </row>
    <row r="716" spans="1:13" x14ac:dyDescent="0.25">
      <c r="A716" s="179" t="s">
        <v>757</v>
      </c>
      <c r="B716" s="8" t="str">
        <f t="shared" si="121"/>
        <v>OTHER O.R. PROCEDURES FOR MULTIPLE SIGNIFICANT TRAUMA W MCC</v>
      </c>
      <c r="C716" s="22">
        <f t="shared" si="122"/>
        <v>41</v>
      </c>
      <c r="D716" s="22">
        <f t="shared" si="123"/>
        <v>120704.54</v>
      </c>
      <c r="E716" s="22">
        <f t="shared" si="124"/>
        <v>68672.11</v>
      </c>
      <c r="F716" s="23">
        <f t="shared" si="125"/>
        <v>13.27</v>
      </c>
      <c r="G716" s="160" t="str">
        <f t="shared" si="126"/>
        <v>A</v>
      </c>
      <c r="H716" s="134"/>
      <c r="I716" s="184" t="str">
        <f t="shared" si="127"/>
        <v>A</v>
      </c>
      <c r="J716" s="24">
        <f t="shared" si="128"/>
        <v>7.4391999999999996</v>
      </c>
      <c r="K716" s="51">
        <f t="shared" si="129"/>
        <v>6.3640999999999996</v>
      </c>
      <c r="L716" s="156">
        <f t="shared" si="130"/>
        <v>-1.0750999999999999</v>
      </c>
      <c r="M716" s="100">
        <f t="shared" si="131"/>
        <v>-0.1445182277664265</v>
      </c>
    </row>
    <row r="717" spans="1:13" x14ac:dyDescent="0.25">
      <c r="A717" s="178" t="s">
        <v>582</v>
      </c>
      <c r="B717" s="80" t="str">
        <f t="shared" si="121"/>
        <v>INGUINAL &amp; FEMORAL HERNIA PROCEDURES W CC</v>
      </c>
      <c r="C717" s="77">
        <f t="shared" si="122"/>
        <v>7</v>
      </c>
      <c r="D717" s="77">
        <f t="shared" si="123"/>
        <v>20888.07</v>
      </c>
      <c r="E717" s="77">
        <f t="shared" si="124"/>
        <v>8534.56</v>
      </c>
      <c r="F717" s="78">
        <f t="shared" si="125"/>
        <v>4.0999999999999996</v>
      </c>
      <c r="G717" s="161" t="str">
        <f t="shared" si="126"/>
        <v>MP</v>
      </c>
      <c r="H717" s="134"/>
      <c r="I717" s="185" t="str">
        <f t="shared" si="127"/>
        <v>M</v>
      </c>
      <c r="J717" s="70">
        <f t="shared" si="128"/>
        <v>2.3460000000000001</v>
      </c>
      <c r="K717" s="72">
        <f t="shared" si="129"/>
        <v>1.2245999999999999</v>
      </c>
      <c r="L717" s="157">
        <f t="shared" si="130"/>
        <v>-1.1214000000000002</v>
      </c>
      <c r="M717" s="101">
        <f t="shared" si="131"/>
        <v>-0.4780051150895141</v>
      </c>
    </row>
    <row r="718" spans="1:13" x14ac:dyDescent="0.25">
      <c r="A718" s="177" t="s">
        <v>175</v>
      </c>
      <c r="B718" s="8" t="str">
        <f t="shared" si="121"/>
        <v>CERVICAL SPINAL FUSION W MCC</v>
      </c>
      <c r="C718" s="22">
        <f t="shared" si="122"/>
        <v>16</v>
      </c>
      <c r="D718" s="22">
        <f t="shared" si="123"/>
        <v>66460.37</v>
      </c>
      <c r="E718" s="22">
        <f t="shared" si="124"/>
        <v>41799.85</v>
      </c>
      <c r="F718" s="23">
        <f t="shared" si="125"/>
        <v>3.38</v>
      </c>
      <c r="G718" s="160" t="str">
        <f t="shared" si="126"/>
        <v>A</v>
      </c>
      <c r="H718" s="134"/>
      <c r="I718" s="184" t="str">
        <f t="shared" si="127"/>
        <v>A</v>
      </c>
      <c r="J718" s="24">
        <f t="shared" si="128"/>
        <v>5.0646000000000004</v>
      </c>
      <c r="K718" s="51">
        <f t="shared" si="129"/>
        <v>3.9146999999999998</v>
      </c>
      <c r="L718" s="156">
        <f t="shared" si="130"/>
        <v>-1.1499000000000006</v>
      </c>
      <c r="M718" s="100">
        <f t="shared" si="131"/>
        <v>-0.22704655846463698</v>
      </c>
    </row>
    <row r="719" spans="1:13" x14ac:dyDescent="0.25">
      <c r="A719" s="177" t="s">
        <v>849</v>
      </c>
      <c r="B719" s="8" t="str">
        <f t="shared" si="121"/>
        <v>RECTAL RESECTION W MCC</v>
      </c>
      <c r="C719" s="22">
        <f t="shared" si="122"/>
        <v>5</v>
      </c>
      <c r="D719" s="22">
        <f t="shared" si="123"/>
        <v>78525.5</v>
      </c>
      <c r="E719" s="22">
        <f t="shared" si="124"/>
        <v>45158.879999999997</v>
      </c>
      <c r="F719" s="23">
        <f t="shared" si="125"/>
        <v>8.8000000000000007</v>
      </c>
      <c r="G719" s="160" t="str">
        <f t="shared" si="126"/>
        <v>M</v>
      </c>
      <c r="H719" s="134"/>
      <c r="I719" s="184" t="str">
        <f t="shared" si="127"/>
        <v>M</v>
      </c>
      <c r="J719" s="24">
        <f t="shared" si="128"/>
        <v>6.0194999999999999</v>
      </c>
      <c r="K719" s="51">
        <f t="shared" si="129"/>
        <v>4.8681000000000001</v>
      </c>
      <c r="L719" s="156">
        <f t="shared" si="130"/>
        <v>-1.1513999999999998</v>
      </c>
      <c r="M719" s="100">
        <f t="shared" si="131"/>
        <v>-0.191278345377523</v>
      </c>
    </row>
    <row r="720" spans="1:13" x14ac:dyDescent="0.25">
      <c r="A720" s="179" t="s">
        <v>671</v>
      </c>
      <c r="B720" s="8" t="str">
        <f t="shared" si="121"/>
        <v>ACUTE LEUKEMIA W/O MAJOR O.R. PROCEDURE W/O CC/MCC</v>
      </c>
      <c r="C720" s="22">
        <f t="shared" si="122"/>
        <v>11</v>
      </c>
      <c r="D720" s="22">
        <f t="shared" si="123"/>
        <v>16996.55</v>
      </c>
      <c r="E720" s="22">
        <f t="shared" si="124"/>
        <v>12447.11</v>
      </c>
      <c r="F720" s="23">
        <f t="shared" si="125"/>
        <v>2.64</v>
      </c>
      <c r="G720" s="160" t="str">
        <f t="shared" si="126"/>
        <v>A</v>
      </c>
      <c r="H720" s="134"/>
      <c r="I720" s="184" t="str">
        <f t="shared" si="127"/>
        <v>M</v>
      </c>
      <c r="J720" s="24">
        <f t="shared" si="128"/>
        <v>2.1688000000000001</v>
      </c>
      <c r="K720" s="51">
        <f t="shared" si="129"/>
        <v>1.0011000000000001</v>
      </c>
      <c r="L720" s="156">
        <f t="shared" si="130"/>
        <v>-1.1677</v>
      </c>
      <c r="M720" s="100">
        <f t="shared" si="131"/>
        <v>-0.53840833640722974</v>
      </c>
    </row>
    <row r="721" spans="1:13" x14ac:dyDescent="0.25">
      <c r="A721" s="177" t="s">
        <v>709</v>
      </c>
      <c r="B721" s="8" t="str">
        <f t="shared" si="121"/>
        <v>BEHAVIORAL &amp; DEVELOPMENTAL DISORDERS</v>
      </c>
      <c r="C721" s="22">
        <f t="shared" si="122"/>
        <v>60</v>
      </c>
      <c r="D721" s="22">
        <f t="shared" si="123"/>
        <v>8580.4699999999993</v>
      </c>
      <c r="E721" s="22">
        <f t="shared" si="124"/>
        <v>3237.42</v>
      </c>
      <c r="F721" s="23">
        <f t="shared" si="125"/>
        <v>5.32</v>
      </c>
      <c r="G721" s="160" t="str">
        <f t="shared" si="126"/>
        <v>A</v>
      </c>
      <c r="H721" s="134"/>
      <c r="I721" s="184" t="str">
        <f t="shared" si="127"/>
        <v>M</v>
      </c>
      <c r="J721" s="24">
        <f t="shared" si="128"/>
        <v>1.6813</v>
      </c>
      <c r="K721" s="51">
        <f t="shared" si="129"/>
        <v>0.50529999999999997</v>
      </c>
      <c r="L721" s="156">
        <f t="shared" si="130"/>
        <v>-1.1760000000000002</v>
      </c>
      <c r="M721" s="100">
        <f t="shared" si="131"/>
        <v>-0.69945875215606979</v>
      </c>
    </row>
    <row r="722" spans="1:13" x14ac:dyDescent="0.25">
      <c r="A722" s="178" t="s">
        <v>800</v>
      </c>
      <c r="B722" s="80" t="str">
        <f t="shared" si="121"/>
        <v>ENDOVASCULAR CARDIAC VALVE REPLACEMENT W/O MCC</v>
      </c>
      <c r="C722" s="77">
        <f t="shared" si="122"/>
        <v>4</v>
      </c>
      <c r="D722" s="77">
        <f t="shared" si="123"/>
        <v>110413.91</v>
      </c>
      <c r="E722" s="77">
        <f t="shared" si="124"/>
        <v>16162.53</v>
      </c>
      <c r="F722" s="78">
        <f t="shared" si="125"/>
        <v>2.9</v>
      </c>
      <c r="G722" s="161" t="str">
        <f t="shared" si="126"/>
        <v>M</v>
      </c>
      <c r="H722" s="134"/>
      <c r="I722" s="185" t="str">
        <f t="shared" si="127"/>
        <v>M</v>
      </c>
      <c r="J722" s="70">
        <f t="shared" si="128"/>
        <v>9.6170000000000009</v>
      </c>
      <c r="K722" s="72">
        <f t="shared" si="129"/>
        <v>8.3777000000000008</v>
      </c>
      <c r="L722" s="157">
        <f t="shared" si="130"/>
        <v>-1.2393000000000001</v>
      </c>
      <c r="M722" s="101">
        <f t="shared" si="131"/>
        <v>-0.12886555058750129</v>
      </c>
    </row>
    <row r="723" spans="1:13" x14ac:dyDescent="0.25">
      <c r="A723" s="177" t="s">
        <v>164</v>
      </c>
      <c r="B723" s="8" t="str">
        <f t="shared" si="121"/>
        <v>BILATERAL OR MULTIPLE MAJOR JOINT PROCS OF LOWER EXTREMITY W MCC</v>
      </c>
      <c r="C723" s="22">
        <f t="shared" si="122"/>
        <v>0</v>
      </c>
      <c r="D723" s="22">
        <f t="shared" si="123"/>
        <v>0</v>
      </c>
      <c r="E723" s="22">
        <f t="shared" si="124"/>
        <v>0</v>
      </c>
      <c r="F723" s="23">
        <f t="shared" si="125"/>
        <v>6.7</v>
      </c>
      <c r="G723" s="160" t="str">
        <f t="shared" si="126"/>
        <v>M</v>
      </c>
      <c r="H723" s="134"/>
      <c r="I723" s="184" t="str">
        <f t="shared" si="127"/>
        <v>M</v>
      </c>
      <c r="J723" s="24">
        <f t="shared" si="128"/>
        <v>7.4587000000000003</v>
      </c>
      <c r="K723" s="51">
        <f t="shared" si="129"/>
        <v>6.2126000000000001</v>
      </c>
      <c r="L723" s="156">
        <f t="shared" si="130"/>
        <v>-1.2461000000000002</v>
      </c>
      <c r="M723" s="100">
        <f t="shared" si="131"/>
        <v>-0.16706664700282894</v>
      </c>
    </row>
    <row r="724" spans="1:13" x14ac:dyDescent="0.25">
      <c r="A724" s="177" t="s">
        <v>706</v>
      </c>
      <c r="B724" s="8" t="str">
        <f t="shared" si="121"/>
        <v>DISORDERS OF PERSONALITY &amp; IMPULSE CONTROL</v>
      </c>
      <c r="C724" s="22">
        <f t="shared" si="122"/>
        <v>19</v>
      </c>
      <c r="D724" s="22">
        <f t="shared" si="123"/>
        <v>9876.9599999999991</v>
      </c>
      <c r="E724" s="22">
        <f t="shared" si="124"/>
        <v>4889.09</v>
      </c>
      <c r="F724" s="23">
        <f t="shared" si="125"/>
        <v>5.1100000000000003</v>
      </c>
      <c r="G724" s="160" t="str">
        <f t="shared" si="126"/>
        <v>A</v>
      </c>
      <c r="H724" s="134"/>
      <c r="I724" s="184" t="str">
        <f t="shared" si="127"/>
        <v>M</v>
      </c>
      <c r="J724" s="24">
        <f t="shared" si="128"/>
        <v>1.8540000000000001</v>
      </c>
      <c r="K724" s="51">
        <f t="shared" si="129"/>
        <v>0.58179999999999998</v>
      </c>
      <c r="L724" s="156">
        <f t="shared" si="130"/>
        <v>-1.2722000000000002</v>
      </c>
      <c r="M724" s="100">
        <f t="shared" si="131"/>
        <v>-0.68619201725997847</v>
      </c>
    </row>
    <row r="725" spans="1:13" x14ac:dyDescent="0.25">
      <c r="A725" s="177" t="s">
        <v>722</v>
      </c>
      <c r="B725" s="8" t="str">
        <f t="shared" si="121"/>
        <v>OTHER O.R. PROCEDURES FOR INJURIES W MCC</v>
      </c>
      <c r="C725" s="22">
        <f t="shared" si="122"/>
        <v>44</v>
      </c>
      <c r="D725" s="22">
        <f t="shared" si="123"/>
        <v>68772.27</v>
      </c>
      <c r="E725" s="22">
        <f t="shared" si="124"/>
        <v>37644.26</v>
      </c>
      <c r="F725" s="23">
        <f t="shared" si="125"/>
        <v>8.5</v>
      </c>
      <c r="G725" s="160" t="str">
        <f t="shared" si="126"/>
        <v>A</v>
      </c>
      <c r="H725" s="134"/>
      <c r="I725" s="184" t="str">
        <f t="shared" si="127"/>
        <v>A</v>
      </c>
      <c r="J725" s="24">
        <f t="shared" si="128"/>
        <v>5.0259999999999998</v>
      </c>
      <c r="K725" s="51">
        <f t="shared" si="129"/>
        <v>3.7227000000000001</v>
      </c>
      <c r="L725" s="156">
        <f t="shared" si="130"/>
        <v>-1.3032999999999997</v>
      </c>
      <c r="M725" s="100">
        <f t="shared" si="131"/>
        <v>-0.25931157978511732</v>
      </c>
    </row>
    <row r="726" spans="1:13" x14ac:dyDescent="0.25">
      <c r="A726" s="177" t="s">
        <v>655</v>
      </c>
      <c r="B726" s="8" t="str">
        <f t="shared" si="121"/>
        <v>RETICULOENDOTHELIAL &amp; IMMUNITY DISORDERS W MCC</v>
      </c>
      <c r="C726" s="22">
        <f t="shared" si="122"/>
        <v>9</v>
      </c>
      <c r="D726" s="22">
        <f t="shared" si="123"/>
        <v>38047.58</v>
      </c>
      <c r="E726" s="22">
        <f t="shared" si="124"/>
        <v>18807.849999999999</v>
      </c>
      <c r="F726" s="23">
        <f t="shared" si="125"/>
        <v>6.3</v>
      </c>
      <c r="G726" s="160" t="str">
        <f t="shared" si="126"/>
        <v>M</v>
      </c>
      <c r="H726" s="134"/>
      <c r="I726" s="184" t="str">
        <f t="shared" si="127"/>
        <v>M</v>
      </c>
      <c r="J726" s="24">
        <f t="shared" si="128"/>
        <v>2.7645</v>
      </c>
      <c r="K726" s="51">
        <f t="shared" si="129"/>
        <v>1.4443999999999999</v>
      </c>
      <c r="L726" s="156">
        <f t="shared" si="130"/>
        <v>-1.3201000000000001</v>
      </c>
      <c r="M726" s="100">
        <f t="shared" si="131"/>
        <v>-0.47751853861457771</v>
      </c>
    </row>
    <row r="727" spans="1:13" x14ac:dyDescent="0.25">
      <c r="A727" s="178" t="s">
        <v>369</v>
      </c>
      <c r="B727" s="80" t="str">
        <f t="shared" si="121"/>
        <v>BACTERIAL &amp; TUBERCULOUS INFECTIONS OF NERVOUS SYSTEM W MCC</v>
      </c>
      <c r="C727" s="77">
        <f t="shared" si="122"/>
        <v>11</v>
      </c>
      <c r="D727" s="77">
        <f t="shared" si="123"/>
        <v>68136.75</v>
      </c>
      <c r="E727" s="77">
        <f t="shared" si="124"/>
        <v>42731.09</v>
      </c>
      <c r="F727" s="78">
        <f t="shared" si="125"/>
        <v>14</v>
      </c>
      <c r="G727" s="161" t="str">
        <f t="shared" si="126"/>
        <v>A</v>
      </c>
      <c r="H727" s="134"/>
      <c r="I727" s="185" t="str">
        <f t="shared" si="127"/>
        <v>M</v>
      </c>
      <c r="J727" s="70">
        <f t="shared" si="128"/>
        <v>5.3791000000000002</v>
      </c>
      <c r="K727" s="72">
        <f t="shared" si="129"/>
        <v>4.0133999999999999</v>
      </c>
      <c r="L727" s="157">
        <f t="shared" si="130"/>
        <v>-1.3657000000000004</v>
      </c>
      <c r="M727" s="101">
        <f t="shared" si="131"/>
        <v>-0.25389005595731634</v>
      </c>
    </row>
    <row r="728" spans="1:13" x14ac:dyDescent="0.25">
      <c r="A728" s="177" t="s">
        <v>312</v>
      </c>
      <c r="B728" s="8" t="str">
        <f t="shared" si="121"/>
        <v>CAROTID ARTERY STENT PROCEDURE W MCC</v>
      </c>
      <c r="C728" s="22">
        <f t="shared" si="122"/>
        <v>2</v>
      </c>
      <c r="D728" s="22">
        <f t="shared" si="123"/>
        <v>106526.05</v>
      </c>
      <c r="E728" s="22">
        <f t="shared" si="124"/>
        <v>88581.26</v>
      </c>
      <c r="F728" s="23">
        <f t="shared" si="125"/>
        <v>6.8</v>
      </c>
      <c r="G728" s="160" t="str">
        <f t="shared" si="126"/>
        <v>M</v>
      </c>
      <c r="H728" s="134"/>
      <c r="I728" s="184" t="str">
        <f t="shared" si="127"/>
        <v>M</v>
      </c>
      <c r="J728" s="24">
        <f t="shared" si="128"/>
        <v>6.2872000000000003</v>
      </c>
      <c r="K728" s="51">
        <f t="shared" si="129"/>
        <v>4.8535000000000004</v>
      </c>
      <c r="L728" s="156">
        <f t="shared" si="130"/>
        <v>-1.4337</v>
      </c>
      <c r="M728" s="100">
        <f t="shared" si="131"/>
        <v>-0.22803473724392415</v>
      </c>
    </row>
    <row r="729" spans="1:13" x14ac:dyDescent="0.25">
      <c r="A729" s="177" t="s">
        <v>315</v>
      </c>
      <c r="B729" s="8" t="str">
        <f t="shared" si="121"/>
        <v>EXTRACRANIAL PROCEDURES W MCC</v>
      </c>
      <c r="C729" s="22">
        <f t="shared" si="122"/>
        <v>13</v>
      </c>
      <c r="D729" s="22">
        <f t="shared" si="123"/>
        <v>60010.83</v>
      </c>
      <c r="E729" s="22">
        <f t="shared" si="124"/>
        <v>25385.79</v>
      </c>
      <c r="F729" s="23">
        <f t="shared" si="125"/>
        <v>5.38</v>
      </c>
      <c r="G729" s="160" t="str">
        <f t="shared" si="126"/>
        <v>A</v>
      </c>
      <c r="H729" s="134"/>
      <c r="I729" s="184" t="str">
        <f t="shared" si="127"/>
        <v>M</v>
      </c>
      <c r="J729" s="24">
        <f t="shared" si="128"/>
        <v>4.9919000000000002</v>
      </c>
      <c r="K729" s="51">
        <f t="shared" si="129"/>
        <v>3.5215999999999998</v>
      </c>
      <c r="L729" s="156">
        <f t="shared" si="130"/>
        <v>-1.4703000000000004</v>
      </c>
      <c r="M729" s="100">
        <f t="shared" si="131"/>
        <v>-0.29453715018329701</v>
      </c>
    </row>
    <row r="730" spans="1:13" x14ac:dyDescent="0.25">
      <c r="A730" s="177" t="s">
        <v>307</v>
      </c>
      <c r="B730" s="8" t="str">
        <f t="shared" si="121"/>
        <v>SPINAL PROCEDURES W CC OR SPINAL NEUROSTIMULATORS</v>
      </c>
      <c r="C730" s="22">
        <f t="shared" si="122"/>
        <v>34</v>
      </c>
      <c r="D730" s="22">
        <f t="shared" si="123"/>
        <v>55872.71</v>
      </c>
      <c r="E730" s="22">
        <f t="shared" si="124"/>
        <v>29079.33</v>
      </c>
      <c r="F730" s="23">
        <f t="shared" si="125"/>
        <v>5.47</v>
      </c>
      <c r="G730" s="160" t="str">
        <f t="shared" si="126"/>
        <v>A</v>
      </c>
      <c r="H730" s="134"/>
      <c r="I730" s="184" t="str">
        <f t="shared" si="127"/>
        <v>A</v>
      </c>
      <c r="J730" s="24">
        <f t="shared" si="128"/>
        <v>4.5551000000000004</v>
      </c>
      <c r="K730" s="51">
        <f t="shared" si="129"/>
        <v>3.0581999999999998</v>
      </c>
      <c r="L730" s="156">
        <f t="shared" si="130"/>
        <v>-1.4969000000000006</v>
      </c>
      <c r="M730" s="100">
        <f t="shared" si="131"/>
        <v>-0.32862066694474334</v>
      </c>
    </row>
    <row r="731" spans="1:13" x14ac:dyDescent="0.25">
      <c r="A731" s="177" t="s">
        <v>162</v>
      </c>
      <c r="B731" s="8" t="str">
        <f t="shared" si="121"/>
        <v>SPINAL FUSION EXCEPT CERVICAL W MCC</v>
      </c>
      <c r="C731" s="22">
        <f t="shared" si="122"/>
        <v>17</v>
      </c>
      <c r="D731" s="22">
        <f t="shared" si="123"/>
        <v>110927.06</v>
      </c>
      <c r="E731" s="22">
        <f t="shared" si="124"/>
        <v>62733.64</v>
      </c>
      <c r="F731" s="23">
        <f t="shared" si="125"/>
        <v>10.71</v>
      </c>
      <c r="G731" s="160" t="str">
        <f t="shared" si="126"/>
        <v>A</v>
      </c>
      <c r="H731" s="134"/>
      <c r="I731" s="184" t="str">
        <f t="shared" si="127"/>
        <v>A</v>
      </c>
      <c r="J731" s="24">
        <f t="shared" si="128"/>
        <v>7.8288000000000002</v>
      </c>
      <c r="K731" s="51">
        <f t="shared" si="129"/>
        <v>6.3032000000000004</v>
      </c>
      <c r="L731" s="156">
        <f t="shared" si="130"/>
        <v>-1.5255999999999998</v>
      </c>
      <c r="M731" s="100">
        <f t="shared" si="131"/>
        <v>-0.19487022276721844</v>
      </c>
    </row>
    <row r="732" spans="1:13" x14ac:dyDescent="0.25">
      <c r="A732" s="178" t="s">
        <v>161</v>
      </c>
      <c r="B732" s="80" t="str">
        <f t="shared" si="121"/>
        <v>SPINAL FUS EXC CERV W SPINAL CURV/MALIG/INFEC OR EXT FUS W/O CC/MCC</v>
      </c>
      <c r="C732" s="77">
        <f t="shared" si="122"/>
        <v>21</v>
      </c>
      <c r="D732" s="77">
        <f t="shared" si="123"/>
        <v>103019.89</v>
      </c>
      <c r="E732" s="77">
        <f t="shared" si="124"/>
        <v>22157.59</v>
      </c>
      <c r="F732" s="78">
        <f t="shared" si="125"/>
        <v>2.86</v>
      </c>
      <c r="G732" s="161" t="str">
        <f t="shared" si="126"/>
        <v>A</v>
      </c>
      <c r="H732" s="134"/>
      <c r="I732" s="185" t="str">
        <f t="shared" si="127"/>
        <v>A</v>
      </c>
      <c r="J732" s="70">
        <f t="shared" si="128"/>
        <v>7.6435000000000004</v>
      </c>
      <c r="K732" s="72">
        <f t="shared" si="129"/>
        <v>6.0682</v>
      </c>
      <c r="L732" s="157">
        <f t="shared" si="130"/>
        <v>-1.5753000000000004</v>
      </c>
      <c r="M732" s="101">
        <f t="shared" si="131"/>
        <v>-0.20609668345653173</v>
      </c>
    </row>
    <row r="733" spans="1:13" x14ac:dyDescent="0.25">
      <c r="A733" s="177" t="s">
        <v>460</v>
      </c>
      <c r="B733" s="8" t="str">
        <f t="shared" si="121"/>
        <v>CARDIAC VALVE &amp; OTH MAJ CARDIOTHORACIC PROC W CARD CATH W MCC</v>
      </c>
      <c r="C733" s="22">
        <f t="shared" si="122"/>
        <v>24</v>
      </c>
      <c r="D733" s="22">
        <f t="shared" si="123"/>
        <v>169109.5</v>
      </c>
      <c r="E733" s="22">
        <f t="shared" si="124"/>
        <v>58978.25</v>
      </c>
      <c r="F733" s="23">
        <f t="shared" si="125"/>
        <v>16.579999999999998</v>
      </c>
      <c r="G733" s="160" t="str">
        <f t="shared" si="126"/>
        <v>A</v>
      </c>
      <c r="H733" s="134"/>
      <c r="I733" s="184" t="str">
        <f t="shared" si="127"/>
        <v>A</v>
      </c>
      <c r="J733" s="24">
        <f t="shared" si="128"/>
        <v>11.4491</v>
      </c>
      <c r="K733" s="51">
        <f t="shared" si="129"/>
        <v>9.8112999999999992</v>
      </c>
      <c r="L733" s="156">
        <f t="shared" si="130"/>
        <v>-1.6378000000000004</v>
      </c>
      <c r="M733" s="100">
        <f t="shared" si="131"/>
        <v>-0.14305054545772161</v>
      </c>
    </row>
    <row r="734" spans="1:13" x14ac:dyDescent="0.25">
      <c r="A734" s="177" t="s">
        <v>296</v>
      </c>
      <c r="B734" s="8" t="str">
        <f t="shared" si="121"/>
        <v>KIDNEY &amp; URETER PROCEDURES FOR NEOPLASM W MCC</v>
      </c>
      <c r="C734" s="22">
        <f t="shared" si="122"/>
        <v>10</v>
      </c>
      <c r="D734" s="22">
        <f t="shared" si="123"/>
        <v>58389.4</v>
      </c>
      <c r="E734" s="22">
        <f t="shared" si="124"/>
        <v>26412.55</v>
      </c>
      <c r="F734" s="23">
        <f t="shared" si="125"/>
        <v>6.5</v>
      </c>
      <c r="G734" s="160" t="str">
        <f t="shared" si="126"/>
        <v>A</v>
      </c>
      <c r="H734" s="134"/>
      <c r="I734" s="184" t="str">
        <f t="shared" si="127"/>
        <v>M</v>
      </c>
      <c r="J734" s="24">
        <f t="shared" si="128"/>
        <v>5.1257999999999999</v>
      </c>
      <c r="K734" s="51">
        <f t="shared" si="129"/>
        <v>3.4392</v>
      </c>
      <c r="L734" s="156">
        <f t="shared" si="130"/>
        <v>-1.6865999999999999</v>
      </c>
      <c r="M734" s="100">
        <f t="shared" si="131"/>
        <v>-0.32904132037925787</v>
      </c>
    </row>
    <row r="735" spans="1:13" x14ac:dyDescent="0.25">
      <c r="A735" s="177" t="s">
        <v>466</v>
      </c>
      <c r="B735" s="8" t="str">
        <f t="shared" si="121"/>
        <v>CARDIAC DEFIB IMPLANT W CARDIAC CATH W AMI/HF/SHOCK W MCC</v>
      </c>
      <c r="C735" s="22">
        <f t="shared" si="122"/>
        <v>4</v>
      </c>
      <c r="D735" s="22">
        <f t="shared" si="123"/>
        <v>186474.7</v>
      </c>
      <c r="E735" s="22">
        <f t="shared" si="124"/>
        <v>69759.94</v>
      </c>
      <c r="F735" s="23">
        <f t="shared" si="125"/>
        <v>11.1</v>
      </c>
      <c r="G735" s="160" t="str">
        <f t="shared" si="126"/>
        <v>M</v>
      </c>
      <c r="H735" s="134"/>
      <c r="I735" s="184" t="str">
        <f t="shared" si="127"/>
        <v>M</v>
      </c>
      <c r="J735" s="24">
        <f t="shared" si="128"/>
        <v>13.3674</v>
      </c>
      <c r="K735" s="51">
        <f t="shared" si="129"/>
        <v>11.657</v>
      </c>
      <c r="L735" s="156">
        <f t="shared" si="130"/>
        <v>-1.7103999999999999</v>
      </c>
      <c r="M735" s="100">
        <f t="shared" si="131"/>
        <v>-0.12795307988090429</v>
      </c>
    </row>
    <row r="736" spans="1:13" x14ac:dyDescent="0.25">
      <c r="A736" s="177" t="s">
        <v>475</v>
      </c>
      <c r="B736" s="8" t="str">
        <f t="shared" si="121"/>
        <v>CORONARY BYPASS W PTCA W/O MCC</v>
      </c>
      <c r="C736" s="22">
        <f t="shared" si="122"/>
        <v>12</v>
      </c>
      <c r="D736" s="22">
        <f t="shared" si="123"/>
        <v>127055.97</v>
      </c>
      <c r="E736" s="22">
        <f t="shared" si="124"/>
        <v>24254.63</v>
      </c>
      <c r="F736" s="23">
        <f t="shared" si="125"/>
        <v>9.75</v>
      </c>
      <c r="G736" s="160" t="str">
        <f t="shared" si="126"/>
        <v>A</v>
      </c>
      <c r="H736" s="134"/>
      <c r="I736" s="184" t="str">
        <f t="shared" si="127"/>
        <v>M</v>
      </c>
      <c r="J736" s="24">
        <f t="shared" si="128"/>
        <v>9.1988000000000003</v>
      </c>
      <c r="K736" s="51">
        <f t="shared" si="129"/>
        <v>7.4840999999999998</v>
      </c>
      <c r="L736" s="156">
        <f t="shared" si="130"/>
        <v>-1.7147000000000006</v>
      </c>
      <c r="M736" s="100">
        <f t="shared" si="131"/>
        <v>-0.18640474844544946</v>
      </c>
    </row>
    <row r="737" spans="1:13" x14ac:dyDescent="0.25">
      <c r="A737" s="178" t="s">
        <v>156</v>
      </c>
      <c r="B737" s="80" t="str">
        <f t="shared" si="121"/>
        <v>COMBINED ANTERIOR/POSTERIOR SPINAL FUSION W MCC</v>
      </c>
      <c r="C737" s="77">
        <f t="shared" si="122"/>
        <v>8</v>
      </c>
      <c r="D737" s="77">
        <f t="shared" si="123"/>
        <v>167910.79</v>
      </c>
      <c r="E737" s="77">
        <f t="shared" si="124"/>
        <v>46564.54</v>
      </c>
      <c r="F737" s="78">
        <f t="shared" si="125"/>
        <v>9.6999999999999993</v>
      </c>
      <c r="G737" s="161" t="str">
        <f t="shared" si="126"/>
        <v>M</v>
      </c>
      <c r="H737" s="134"/>
      <c r="I737" s="185" t="str">
        <f t="shared" si="127"/>
        <v>M</v>
      </c>
      <c r="J737" s="70">
        <f t="shared" si="128"/>
        <v>15.343400000000001</v>
      </c>
      <c r="K737" s="72">
        <f t="shared" si="129"/>
        <v>13.604799999999999</v>
      </c>
      <c r="L737" s="157">
        <f t="shared" si="130"/>
        <v>-1.7386000000000017</v>
      </c>
      <c r="M737" s="101">
        <f t="shared" si="131"/>
        <v>-0.11331256435992033</v>
      </c>
    </row>
    <row r="738" spans="1:13" x14ac:dyDescent="0.25">
      <c r="A738" s="177" t="s">
        <v>581</v>
      </c>
      <c r="B738" s="8" t="str">
        <f t="shared" si="121"/>
        <v>INGUINAL &amp; FEMORAL HERNIA PROCEDURES W MCC</v>
      </c>
      <c r="C738" s="22">
        <f t="shared" si="122"/>
        <v>10</v>
      </c>
      <c r="D738" s="22">
        <f t="shared" si="123"/>
        <v>24921.39</v>
      </c>
      <c r="E738" s="22">
        <f t="shared" si="124"/>
        <v>9694.23</v>
      </c>
      <c r="F738" s="23">
        <f t="shared" si="125"/>
        <v>2.7</v>
      </c>
      <c r="G738" s="160" t="str">
        <f t="shared" si="126"/>
        <v>AP</v>
      </c>
      <c r="H738" s="134"/>
      <c r="I738" s="184" t="str">
        <f t="shared" si="127"/>
        <v>M</v>
      </c>
      <c r="J738" s="24">
        <f t="shared" si="128"/>
        <v>3.8757000000000001</v>
      </c>
      <c r="K738" s="51">
        <f t="shared" si="129"/>
        <v>2.1149</v>
      </c>
      <c r="L738" s="156">
        <f t="shared" si="130"/>
        <v>-1.7608000000000001</v>
      </c>
      <c r="M738" s="100">
        <f t="shared" si="131"/>
        <v>-0.45431792966431872</v>
      </c>
    </row>
    <row r="739" spans="1:13" x14ac:dyDescent="0.25">
      <c r="A739" s="177" t="s">
        <v>876</v>
      </c>
      <c r="B739" s="8" t="str">
        <f t="shared" si="121"/>
        <v>FOOT PROCEDURES W MCC</v>
      </c>
      <c r="C739" s="22">
        <f t="shared" si="122"/>
        <v>12</v>
      </c>
      <c r="D739" s="22">
        <f t="shared" si="123"/>
        <v>36067.69</v>
      </c>
      <c r="E739" s="22">
        <f t="shared" si="124"/>
        <v>19224.599999999999</v>
      </c>
      <c r="F739" s="23">
        <f t="shared" si="125"/>
        <v>6.25</v>
      </c>
      <c r="G739" s="160" t="str">
        <f t="shared" si="126"/>
        <v>A</v>
      </c>
      <c r="H739" s="134"/>
      <c r="I739" s="184" t="str">
        <f t="shared" si="127"/>
        <v>M</v>
      </c>
      <c r="J739" s="24">
        <f t="shared" si="128"/>
        <v>3.9184000000000001</v>
      </c>
      <c r="K739" s="51">
        <f t="shared" si="129"/>
        <v>2.1244000000000001</v>
      </c>
      <c r="L739" s="156">
        <f t="shared" si="130"/>
        <v>-1.794</v>
      </c>
      <c r="M739" s="100">
        <f t="shared" si="131"/>
        <v>-0.45783993466721112</v>
      </c>
    </row>
    <row r="740" spans="1:13" x14ac:dyDescent="0.25">
      <c r="A740" s="177" t="s">
        <v>197</v>
      </c>
      <c r="B740" s="8" t="str">
        <f t="shared" si="121"/>
        <v>HEART TRANSPLANT OR IMPLANT OF HEART ASSIST SYSTEM W/O MCC</v>
      </c>
      <c r="C740" s="22">
        <f t="shared" si="122"/>
        <v>0</v>
      </c>
      <c r="D740" s="22">
        <f t="shared" si="123"/>
        <v>0</v>
      </c>
      <c r="E740" s="22">
        <f t="shared" si="124"/>
        <v>0</v>
      </c>
      <c r="F740" s="23">
        <f t="shared" si="125"/>
        <v>18</v>
      </c>
      <c r="G740" s="160" t="str">
        <f t="shared" si="126"/>
        <v>Z</v>
      </c>
      <c r="H740" s="134"/>
      <c r="I740" s="184" t="str">
        <f t="shared" si="127"/>
        <v>Z</v>
      </c>
      <c r="J740" s="24">
        <f t="shared" si="128"/>
        <v>15.2462</v>
      </c>
      <c r="K740" s="51">
        <f t="shared" si="129"/>
        <v>13.422700000000001</v>
      </c>
      <c r="L740" s="156">
        <f t="shared" si="130"/>
        <v>-1.8234999999999992</v>
      </c>
      <c r="M740" s="100">
        <f t="shared" si="131"/>
        <v>-0.11960357334942473</v>
      </c>
    </row>
    <row r="741" spans="1:13" x14ac:dyDescent="0.25">
      <c r="A741" s="177" t="s">
        <v>373</v>
      </c>
      <c r="B741" s="8" t="str">
        <f t="shared" si="121"/>
        <v>NON-BACTERIAL INFECT OF NERVOUS SYS EXC VIRAL MENINGITIS W CC</v>
      </c>
      <c r="C741" s="22">
        <f t="shared" si="122"/>
        <v>12</v>
      </c>
      <c r="D741" s="22">
        <f t="shared" si="123"/>
        <v>18858.63</v>
      </c>
      <c r="E741" s="22">
        <f t="shared" si="124"/>
        <v>10801.7</v>
      </c>
      <c r="F741" s="23">
        <f t="shared" si="125"/>
        <v>4</v>
      </c>
      <c r="G741" s="160" t="str">
        <f t="shared" si="126"/>
        <v>A</v>
      </c>
      <c r="H741" s="134"/>
      <c r="I741" s="184" t="str">
        <f t="shared" si="127"/>
        <v>M</v>
      </c>
      <c r="J741" s="24">
        <f t="shared" si="128"/>
        <v>2.9514</v>
      </c>
      <c r="K741" s="51">
        <f t="shared" si="129"/>
        <v>1.1107</v>
      </c>
      <c r="L741" s="156">
        <f t="shared" si="130"/>
        <v>-1.8407</v>
      </c>
      <c r="M741" s="100">
        <f t="shared" si="131"/>
        <v>-0.62367012265365585</v>
      </c>
    </row>
    <row r="742" spans="1:13" x14ac:dyDescent="0.25">
      <c r="A742" s="178" t="s">
        <v>799</v>
      </c>
      <c r="B742" s="80" t="str">
        <f t="shared" si="121"/>
        <v>ENDOVASCULAR CARDIAC VALVE REPLACEMENT W MCC</v>
      </c>
      <c r="C742" s="77">
        <f t="shared" si="122"/>
        <v>6</v>
      </c>
      <c r="D742" s="77">
        <f t="shared" si="123"/>
        <v>156202.14000000001</v>
      </c>
      <c r="E742" s="77">
        <f t="shared" si="124"/>
        <v>40907.58</v>
      </c>
      <c r="F742" s="78">
        <f t="shared" si="125"/>
        <v>6.1</v>
      </c>
      <c r="G742" s="161" t="str">
        <f t="shared" si="126"/>
        <v>M</v>
      </c>
      <c r="H742" s="134"/>
      <c r="I742" s="185" t="str">
        <f t="shared" si="127"/>
        <v>M</v>
      </c>
      <c r="J742" s="70">
        <f t="shared" si="128"/>
        <v>12.2104</v>
      </c>
      <c r="K742" s="72">
        <f t="shared" si="129"/>
        <v>10.302199999999999</v>
      </c>
      <c r="L742" s="157">
        <f t="shared" si="130"/>
        <v>-1.9082000000000008</v>
      </c>
      <c r="M742" s="101">
        <f t="shared" si="131"/>
        <v>-0.15627661665465511</v>
      </c>
    </row>
    <row r="743" spans="1:13" x14ac:dyDescent="0.25">
      <c r="A743" s="177" t="s">
        <v>792</v>
      </c>
      <c r="B743" s="8" t="str">
        <f t="shared" si="121"/>
        <v>CARDIAC PACEMAKER DEVICE REPLACEMENT W/O MCC</v>
      </c>
      <c r="C743" s="22">
        <f t="shared" si="122"/>
        <v>8</v>
      </c>
      <c r="D743" s="22">
        <f t="shared" si="123"/>
        <v>23092.49</v>
      </c>
      <c r="E743" s="22">
        <f t="shared" si="124"/>
        <v>2053.77</v>
      </c>
      <c r="F743" s="23">
        <f t="shared" si="125"/>
        <v>2</v>
      </c>
      <c r="G743" s="160" t="str">
        <f t="shared" si="126"/>
        <v>A</v>
      </c>
      <c r="H743" s="134"/>
      <c r="I743" s="184" t="str">
        <f t="shared" si="127"/>
        <v>M</v>
      </c>
      <c r="J743" s="24">
        <f t="shared" si="128"/>
        <v>3.2875000000000001</v>
      </c>
      <c r="K743" s="51">
        <f t="shared" si="129"/>
        <v>1.3601000000000001</v>
      </c>
      <c r="L743" s="156">
        <f t="shared" si="130"/>
        <v>-1.9274</v>
      </c>
      <c r="M743" s="100">
        <f t="shared" si="131"/>
        <v>-0.58628136882129278</v>
      </c>
    </row>
    <row r="744" spans="1:13" x14ac:dyDescent="0.25">
      <c r="A744" s="177" t="s">
        <v>1593</v>
      </c>
      <c r="B744" s="8" t="str">
        <f t="shared" si="121"/>
        <v>BACK &amp; NECK PROC EXC SPINAL FUSION W MCC OR DISC DEVICE/NEUROSTIM</v>
      </c>
      <c r="C744" s="22">
        <f t="shared" si="122"/>
        <v>11</v>
      </c>
      <c r="D744" s="22">
        <f t="shared" si="123"/>
        <v>44111.58</v>
      </c>
      <c r="E744" s="22">
        <f t="shared" si="124"/>
        <v>15422.96</v>
      </c>
      <c r="F744" s="23">
        <f t="shared" si="125"/>
        <v>2.4500000000000002</v>
      </c>
      <c r="G744" s="160" t="str">
        <f t="shared" si="126"/>
        <v>A</v>
      </c>
      <c r="H744" s="134"/>
      <c r="I744" s="184" t="str">
        <f t="shared" si="127"/>
        <v>M</v>
      </c>
      <c r="J744" s="24">
        <f t="shared" si="128"/>
        <v>4.5566000000000004</v>
      </c>
      <c r="K744" s="51">
        <f t="shared" si="129"/>
        <v>2.5981999999999998</v>
      </c>
      <c r="L744" s="156">
        <f t="shared" si="130"/>
        <v>-1.9584000000000006</v>
      </c>
      <c r="M744" s="100">
        <f t="shared" si="131"/>
        <v>-0.4297941447570558</v>
      </c>
    </row>
    <row r="745" spans="1:13" x14ac:dyDescent="0.25">
      <c r="A745" s="177" t="s">
        <v>737</v>
      </c>
      <c r="B745" s="8" t="str">
        <f t="shared" si="121"/>
        <v>FULL THICKNESS BURN W SKIN GRAFT OR INHAL INJ W CC/MCC</v>
      </c>
      <c r="C745" s="22">
        <f t="shared" si="122"/>
        <v>16</v>
      </c>
      <c r="D745" s="22">
        <f t="shared" si="123"/>
        <v>123096.7</v>
      </c>
      <c r="E745" s="22">
        <f t="shared" si="124"/>
        <v>82412.23</v>
      </c>
      <c r="F745" s="23">
        <f t="shared" si="125"/>
        <v>13.5</v>
      </c>
      <c r="G745" s="160" t="str">
        <f t="shared" si="126"/>
        <v>A</v>
      </c>
      <c r="H745" s="134"/>
      <c r="I745" s="184" t="str">
        <f t="shared" si="127"/>
        <v>M</v>
      </c>
      <c r="J745" s="24">
        <f t="shared" si="128"/>
        <v>8.9853000000000005</v>
      </c>
      <c r="K745" s="51">
        <f t="shared" si="129"/>
        <v>7.0256999999999996</v>
      </c>
      <c r="L745" s="156">
        <f t="shared" si="130"/>
        <v>-1.9596000000000009</v>
      </c>
      <c r="M745" s="100">
        <f t="shared" si="131"/>
        <v>-0.2180895462588896</v>
      </c>
    </row>
    <row r="746" spans="1:13" x14ac:dyDescent="0.25">
      <c r="A746" s="177" t="s">
        <v>855</v>
      </c>
      <c r="B746" s="8" t="str">
        <f t="shared" si="121"/>
        <v>APPENDECTOMY W COMPLICATED PRINCIPAL DIAG W MCC</v>
      </c>
      <c r="C746" s="22">
        <f t="shared" si="122"/>
        <v>12</v>
      </c>
      <c r="D746" s="22">
        <f t="shared" si="123"/>
        <v>38847.660000000003</v>
      </c>
      <c r="E746" s="22">
        <f t="shared" si="124"/>
        <v>13863.92</v>
      </c>
      <c r="F746" s="23">
        <f t="shared" si="125"/>
        <v>6.75</v>
      </c>
      <c r="G746" s="160" t="str">
        <f t="shared" si="126"/>
        <v>A</v>
      </c>
      <c r="H746" s="134"/>
      <c r="I746" s="184" t="str">
        <f t="shared" si="127"/>
        <v>M</v>
      </c>
      <c r="J746" s="24">
        <f t="shared" si="128"/>
        <v>4.3541999999999996</v>
      </c>
      <c r="K746" s="51">
        <f t="shared" si="129"/>
        <v>2.2881</v>
      </c>
      <c r="L746" s="156">
        <f t="shared" si="130"/>
        <v>-2.0660999999999996</v>
      </c>
      <c r="M746" s="100">
        <f t="shared" si="131"/>
        <v>-0.47450737219236594</v>
      </c>
    </row>
    <row r="747" spans="1:13" x14ac:dyDescent="0.25">
      <c r="A747" s="178" t="s">
        <v>791</v>
      </c>
      <c r="B747" s="80" t="str">
        <f t="shared" si="121"/>
        <v>CARDIAC PACEMAKER DEVICE REPLACEMENT W MCC</v>
      </c>
      <c r="C747" s="77">
        <f t="shared" si="122"/>
        <v>3</v>
      </c>
      <c r="D747" s="77">
        <f t="shared" si="123"/>
        <v>40070.31</v>
      </c>
      <c r="E747" s="77">
        <f t="shared" si="124"/>
        <v>4212.3</v>
      </c>
      <c r="F747" s="78">
        <f t="shared" si="125"/>
        <v>4.67</v>
      </c>
      <c r="G747" s="161" t="str">
        <f t="shared" si="126"/>
        <v>A</v>
      </c>
      <c r="H747" s="134"/>
      <c r="I747" s="185" t="str">
        <f t="shared" si="127"/>
        <v>M</v>
      </c>
      <c r="J747" s="70">
        <f t="shared" si="128"/>
        <v>4.8547000000000002</v>
      </c>
      <c r="K747" s="72">
        <f t="shared" si="129"/>
        <v>2.3601999999999999</v>
      </c>
      <c r="L747" s="157">
        <f t="shared" si="130"/>
        <v>-2.4945000000000004</v>
      </c>
      <c r="M747" s="101">
        <f t="shared" si="131"/>
        <v>-0.51383195666055581</v>
      </c>
    </row>
    <row r="748" spans="1:13" x14ac:dyDescent="0.25">
      <c r="A748" s="177" t="s">
        <v>277</v>
      </c>
      <c r="B748" s="8" t="str">
        <f t="shared" si="121"/>
        <v>THYROID, PARATHYROID &amp; THYROGLOSSAL PROCEDURES W MCC</v>
      </c>
      <c r="C748" s="22">
        <f t="shared" si="122"/>
        <v>3</v>
      </c>
      <c r="D748" s="22">
        <f t="shared" si="123"/>
        <v>29248.29</v>
      </c>
      <c r="E748" s="22">
        <f t="shared" si="124"/>
        <v>2132.4</v>
      </c>
      <c r="F748" s="23">
        <f t="shared" si="125"/>
        <v>3.33</v>
      </c>
      <c r="G748" s="160" t="str">
        <f t="shared" si="126"/>
        <v>A</v>
      </c>
      <c r="H748" s="134"/>
      <c r="I748" s="184" t="str">
        <f t="shared" si="127"/>
        <v>M</v>
      </c>
      <c r="J748" s="24">
        <f t="shared" si="128"/>
        <v>4.2343999999999999</v>
      </c>
      <c r="K748" s="51">
        <f t="shared" si="129"/>
        <v>1.7228000000000001</v>
      </c>
      <c r="L748" s="156">
        <f t="shared" si="130"/>
        <v>-2.5115999999999996</v>
      </c>
      <c r="M748" s="100">
        <f t="shared" si="131"/>
        <v>-0.59314188550916291</v>
      </c>
    </row>
    <row r="749" spans="1:13" x14ac:dyDescent="0.25">
      <c r="A749" s="177" t="s">
        <v>487</v>
      </c>
      <c r="B749" s="8" t="str">
        <f t="shared" si="121"/>
        <v>AICD GENERATOR PROCEDURES</v>
      </c>
      <c r="C749" s="22">
        <f t="shared" si="122"/>
        <v>23</v>
      </c>
      <c r="D749" s="22">
        <f t="shared" si="123"/>
        <v>103136.66</v>
      </c>
      <c r="E749" s="22">
        <f t="shared" si="124"/>
        <v>38533.18</v>
      </c>
      <c r="F749" s="23">
        <f t="shared" si="125"/>
        <v>4.7</v>
      </c>
      <c r="G749" s="160" t="str">
        <f t="shared" si="126"/>
        <v>A</v>
      </c>
      <c r="H749" s="134"/>
      <c r="I749" s="184" t="str">
        <f t="shared" si="127"/>
        <v>M</v>
      </c>
      <c r="J749" s="24">
        <f t="shared" si="128"/>
        <v>8.0274000000000001</v>
      </c>
      <c r="K749" s="51">
        <f t="shared" si="129"/>
        <v>5.4635999999999996</v>
      </c>
      <c r="L749" s="156">
        <f t="shared" si="130"/>
        <v>-2.5638000000000005</v>
      </c>
      <c r="M749" s="100">
        <f t="shared" si="131"/>
        <v>-0.31938111966514693</v>
      </c>
    </row>
    <row r="750" spans="1:13" x14ac:dyDescent="0.25">
      <c r="A750" s="177" t="s">
        <v>474</v>
      </c>
      <c r="B750" s="8" t="str">
        <f t="shared" si="121"/>
        <v>CORONARY BYPASS W PTCA W MCC</v>
      </c>
      <c r="C750" s="22">
        <f t="shared" si="122"/>
        <v>12</v>
      </c>
      <c r="D750" s="22">
        <f t="shared" si="123"/>
        <v>172810.17</v>
      </c>
      <c r="E750" s="22">
        <f t="shared" si="124"/>
        <v>57665.64</v>
      </c>
      <c r="F750" s="23">
        <f t="shared" si="125"/>
        <v>13.67</v>
      </c>
      <c r="G750" s="160" t="str">
        <f t="shared" si="126"/>
        <v>A</v>
      </c>
      <c r="H750" s="134"/>
      <c r="I750" s="184" t="str">
        <f t="shared" si="127"/>
        <v>M</v>
      </c>
      <c r="J750" s="24">
        <f t="shared" si="128"/>
        <v>12.7797</v>
      </c>
      <c r="K750" s="51">
        <f t="shared" si="129"/>
        <v>9.9696999999999996</v>
      </c>
      <c r="L750" s="156">
        <f t="shared" si="130"/>
        <v>-2.8100000000000005</v>
      </c>
      <c r="M750" s="100">
        <f t="shared" si="131"/>
        <v>-0.21987996588339323</v>
      </c>
    </row>
    <row r="751" spans="1:13" x14ac:dyDescent="0.25">
      <c r="A751" s="177" t="s">
        <v>157</v>
      </c>
      <c r="B751" s="8" t="str">
        <f t="shared" si="121"/>
        <v>COMBINED ANTERIOR/POSTERIOR SPINAL FUSION W CC</v>
      </c>
      <c r="C751" s="22">
        <f t="shared" si="122"/>
        <v>29</v>
      </c>
      <c r="D751" s="22">
        <f t="shared" si="123"/>
        <v>115167.53</v>
      </c>
      <c r="E751" s="22">
        <f t="shared" si="124"/>
        <v>52790.48</v>
      </c>
      <c r="F751" s="23">
        <f t="shared" si="125"/>
        <v>4.41</v>
      </c>
      <c r="G751" s="160" t="str">
        <f t="shared" si="126"/>
        <v>A</v>
      </c>
      <c r="H751" s="134"/>
      <c r="I751" s="184" t="str">
        <f t="shared" si="127"/>
        <v>A</v>
      </c>
      <c r="J751" s="24">
        <f t="shared" si="128"/>
        <v>9.2578999999999994</v>
      </c>
      <c r="K751" s="51">
        <f t="shared" si="129"/>
        <v>6.4375999999999998</v>
      </c>
      <c r="L751" s="156">
        <f t="shared" si="130"/>
        <v>-2.8202999999999996</v>
      </c>
      <c r="M751" s="100">
        <f t="shared" si="131"/>
        <v>-0.30463712072932303</v>
      </c>
    </row>
    <row r="752" spans="1:13" x14ac:dyDescent="0.25">
      <c r="A752" s="178" t="s">
        <v>661</v>
      </c>
      <c r="B752" s="80" t="str">
        <f t="shared" si="121"/>
        <v>LYMPHOMA &amp; NON-ACUTE LEUKEMIA W OTHER PROC W MCC</v>
      </c>
      <c r="C752" s="77">
        <f t="shared" si="122"/>
        <v>5</v>
      </c>
      <c r="D752" s="77">
        <f t="shared" si="123"/>
        <v>89154.57</v>
      </c>
      <c r="E752" s="77">
        <f t="shared" si="124"/>
        <v>41416.28</v>
      </c>
      <c r="F752" s="78">
        <f t="shared" si="125"/>
        <v>13.8</v>
      </c>
      <c r="G752" s="161" t="str">
        <f t="shared" si="126"/>
        <v>M</v>
      </c>
      <c r="H752" s="134"/>
      <c r="I752" s="185" t="str">
        <f t="shared" si="127"/>
        <v>M</v>
      </c>
      <c r="J752" s="70">
        <f t="shared" si="128"/>
        <v>6.6101000000000001</v>
      </c>
      <c r="K752" s="72">
        <f t="shared" si="129"/>
        <v>3.7725</v>
      </c>
      <c r="L752" s="157">
        <f t="shared" si="130"/>
        <v>-2.8376000000000001</v>
      </c>
      <c r="M752" s="101">
        <f t="shared" si="131"/>
        <v>-0.42928246168741774</v>
      </c>
    </row>
    <row r="753" spans="1:13" x14ac:dyDescent="0.25">
      <c r="A753" s="177" t="s">
        <v>158</v>
      </c>
      <c r="B753" s="8" t="str">
        <f t="shared" si="121"/>
        <v>COMBINED ANTERIOR/POSTERIOR SPINAL FUSION W/O CC/MCC</v>
      </c>
      <c r="C753" s="22">
        <f t="shared" si="122"/>
        <v>45</v>
      </c>
      <c r="D753" s="22">
        <f t="shared" si="123"/>
        <v>84481.14</v>
      </c>
      <c r="E753" s="22">
        <f t="shared" si="124"/>
        <v>42684.42</v>
      </c>
      <c r="F753" s="23">
        <f t="shared" si="125"/>
        <v>2.42</v>
      </c>
      <c r="G753" s="160" t="str">
        <f t="shared" si="126"/>
        <v>A</v>
      </c>
      <c r="H753" s="134"/>
      <c r="I753" s="184" t="str">
        <f t="shared" si="127"/>
        <v>A</v>
      </c>
      <c r="J753" s="24">
        <f t="shared" si="128"/>
        <v>7.9303999999999997</v>
      </c>
      <c r="K753" s="51">
        <f t="shared" si="129"/>
        <v>4.8594999999999997</v>
      </c>
      <c r="L753" s="156">
        <f t="shared" si="130"/>
        <v>-3.0709</v>
      </c>
      <c r="M753" s="100">
        <f t="shared" si="131"/>
        <v>-0.38723141329567234</v>
      </c>
    </row>
    <row r="754" spans="1:13" x14ac:dyDescent="0.25">
      <c r="A754" s="177" t="s">
        <v>274</v>
      </c>
      <c r="B754" s="8" t="str">
        <f t="shared" si="121"/>
        <v>SKIN GRAFTS &amp; WOUND DEBRID FOR ENDOC, NUTRIT &amp; METAB DIS W MCC</v>
      </c>
      <c r="C754" s="22">
        <f t="shared" si="122"/>
        <v>11</v>
      </c>
      <c r="D754" s="22">
        <f t="shared" si="123"/>
        <v>34859.71</v>
      </c>
      <c r="E754" s="22">
        <f t="shared" si="124"/>
        <v>12201.74</v>
      </c>
      <c r="F754" s="23">
        <f t="shared" si="125"/>
        <v>8</v>
      </c>
      <c r="G754" s="160" t="str">
        <f t="shared" si="126"/>
        <v>A</v>
      </c>
      <c r="H754" s="134"/>
      <c r="I754" s="184" t="str">
        <f t="shared" si="127"/>
        <v>M</v>
      </c>
      <c r="J754" s="24">
        <f t="shared" si="128"/>
        <v>5.6896000000000004</v>
      </c>
      <c r="K754" s="51">
        <f t="shared" si="129"/>
        <v>2.0533000000000001</v>
      </c>
      <c r="L754" s="156">
        <f t="shared" si="130"/>
        <v>-3.6363000000000003</v>
      </c>
      <c r="M754" s="100">
        <f t="shared" si="131"/>
        <v>-0.63911347019122611</v>
      </c>
    </row>
    <row r="755" spans="1:13" x14ac:dyDescent="0.25">
      <c r="A755" s="177" t="s">
        <v>741</v>
      </c>
      <c r="B755" s="8" t="str">
        <f t="shared" si="121"/>
        <v>EXTENSIVE BURNS OR FULL THICKNESS BURNS W MV &gt;96 HRS W/O SKIN GRAFT</v>
      </c>
      <c r="C755" s="22">
        <f t="shared" si="122"/>
        <v>0</v>
      </c>
      <c r="D755" s="22">
        <f t="shared" si="123"/>
        <v>0</v>
      </c>
      <c r="E755" s="22">
        <f t="shared" si="124"/>
        <v>0</v>
      </c>
      <c r="F755" s="23">
        <f t="shared" si="125"/>
        <v>4.5</v>
      </c>
      <c r="G755" s="160" t="str">
        <f t="shared" si="126"/>
        <v>M</v>
      </c>
      <c r="H755" s="134"/>
      <c r="I755" s="184" t="str">
        <f t="shared" si="127"/>
        <v>M</v>
      </c>
      <c r="J755" s="24">
        <f t="shared" si="128"/>
        <v>5.1289999999999996</v>
      </c>
      <c r="K755" s="51">
        <f t="shared" si="129"/>
        <v>1.0273000000000001</v>
      </c>
      <c r="L755" s="156">
        <f t="shared" si="130"/>
        <v>-4.1016999999999992</v>
      </c>
      <c r="M755" s="100">
        <f t="shared" si="131"/>
        <v>-0.79970754533047372</v>
      </c>
    </row>
    <row r="756" spans="1:13" x14ac:dyDescent="0.25">
      <c r="A756" s="178" t="s">
        <v>459</v>
      </c>
      <c r="B756" s="80" t="str">
        <f t="shared" si="121"/>
        <v>OTHER HEART ASSIST SYSTEM IMPLANT</v>
      </c>
      <c r="C756" s="77">
        <f t="shared" si="122"/>
        <v>11</v>
      </c>
      <c r="D756" s="77">
        <f t="shared" si="123"/>
        <v>150067.67000000001</v>
      </c>
      <c r="E756" s="77">
        <f t="shared" si="124"/>
        <v>78699.350000000006</v>
      </c>
      <c r="F756" s="78">
        <f t="shared" si="125"/>
        <v>7.82</v>
      </c>
      <c r="G756" s="161" t="str">
        <f t="shared" si="126"/>
        <v>A</v>
      </c>
      <c r="H756" s="134"/>
      <c r="I756" s="185" t="str">
        <f t="shared" si="127"/>
        <v>M</v>
      </c>
      <c r="J756" s="70">
        <f t="shared" si="128"/>
        <v>20.298100000000002</v>
      </c>
      <c r="K756" s="72">
        <f t="shared" si="129"/>
        <v>7.9615999999999998</v>
      </c>
      <c r="L756" s="157">
        <f t="shared" si="130"/>
        <v>-12.336500000000001</v>
      </c>
      <c r="M756" s="101">
        <f t="shared" si="131"/>
        <v>-0.60776624413122415</v>
      </c>
    </row>
    <row r="757" spans="1:13" x14ac:dyDescent="0.25">
      <c r="C757" s="109">
        <f>SUM(C8:C752)</f>
        <v>74133</v>
      </c>
    </row>
  </sheetData>
  <sortState ref="A8:M763">
    <sortCondition descending="1" ref="L8:L763"/>
    <sortCondition ref="A8:A763"/>
  </sortState>
  <pageMargins left="0.25" right="0.25" top="0.75" bottom="0.75" header="0.3" footer="0.3"/>
  <pageSetup scale="64" fitToHeight="0" orientation="portrait" r:id="rId1"/>
  <headerFooter scaleWithDoc="0" alignWithMargins="0">
    <oddHeader>&amp;R&amp;"Perpetua,Regular"page &amp;P of &amp;N</oddHeader>
    <oddFooter>&amp;LMyers and Stauffer LC&amp;C&amp;F [&amp;A]&amp;R&amp;D</oddFooter>
  </headerFooter>
  <rowBreaks count="10" manualBreakCount="10">
    <brk id="64" max="16383" man="1"/>
    <brk id="139" max="16383" man="1"/>
    <brk id="214" max="16383" man="1"/>
    <brk id="289" max="16383" man="1"/>
    <brk id="364" max="16383" man="1"/>
    <brk id="439" max="16383" man="1"/>
    <brk id="514" max="16383" man="1"/>
    <brk id="589" max="16383" man="1"/>
    <brk id="664" max="16383" man="1"/>
    <brk id="737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pageSetUpPr fitToPage="1"/>
  </sheetPr>
  <dimension ref="A1:F764"/>
  <sheetViews>
    <sheetView workbookViewId="0">
      <pane ySplit="8" topLeftCell="A9" activePane="bottomLeft" state="frozen"/>
      <selection pane="bottomLeft" activeCell="A9" sqref="A9"/>
    </sheetView>
  </sheetViews>
  <sheetFormatPr defaultRowHeight="13.2" x14ac:dyDescent="0.25"/>
  <cols>
    <col min="1" max="1" width="8.33203125" customWidth="1"/>
    <col min="2" max="2" width="102.109375" bestFit="1" customWidth="1"/>
    <col min="3" max="3" width="6" bestFit="1" customWidth="1"/>
    <col min="4" max="4" width="17" bestFit="1" customWidth="1"/>
    <col min="5" max="5" width="6.88671875" bestFit="1" customWidth="1"/>
    <col min="6" max="6" width="10.33203125" bestFit="1" customWidth="1"/>
  </cols>
  <sheetData>
    <row r="1" spans="1:6" ht="21" x14ac:dyDescent="0.4">
      <c r="A1" s="43" t="s">
        <v>1634</v>
      </c>
      <c r="B1" s="38"/>
      <c r="C1" s="36"/>
      <c r="D1" s="37"/>
    </row>
    <row r="2" spans="1:6" s="30" customFormat="1" ht="12.75" customHeight="1" x14ac:dyDescent="0.25">
      <c r="A2" s="39" t="s">
        <v>255</v>
      </c>
      <c r="B2" s="39"/>
      <c r="C2" s="47"/>
      <c r="D2" s="48"/>
    </row>
    <row r="3" spans="1:6" s="30" customFormat="1" ht="12.75" customHeight="1" x14ac:dyDescent="0.25">
      <c r="A3" s="39" t="s">
        <v>366</v>
      </c>
      <c r="B3" s="39"/>
      <c r="C3" s="47"/>
      <c r="D3" s="48"/>
    </row>
    <row r="4" spans="1:6" s="30" customFormat="1" ht="12.75" customHeight="1" x14ac:dyDescent="0.25">
      <c r="A4" s="39" t="s">
        <v>379</v>
      </c>
      <c r="B4" s="39"/>
      <c r="C4" s="47"/>
      <c r="D4" s="48"/>
    </row>
    <row r="5" spans="1:6" s="30" customFormat="1" ht="12.75" customHeight="1" x14ac:dyDescent="0.25">
      <c r="A5" s="39" t="s">
        <v>1635</v>
      </c>
      <c r="B5" s="39"/>
      <c r="C5" s="47"/>
      <c r="D5" s="48"/>
    </row>
    <row r="6" spans="1:6" s="30" customFormat="1" ht="12.75" customHeight="1" x14ac:dyDescent="0.25">
      <c r="A6" s="44"/>
      <c r="B6" s="44"/>
      <c r="C6" s="45"/>
      <c r="D6" s="46"/>
    </row>
    <row r="7" spans="1:6" ht="26.4" x14ac:dyDescent="0.25">
      <c r="A7" s="82" t="s">
        <v>75</v>
      </c>
      <c r="B7" s="221" t="s">
        <v>77</v>
      </c>
      <c r="C7" s="83" t="s">
        <v>76</v>
      </c>
      <c r="D7" s="222" t="s">
        <v>12</v>
      </c>
      <c r="E7" s="83" t="s">
        <v>1576</v>
      </c>
      <c r="F7" s="63" t="s">
        <v>1616</v>
      </c>
    </row>
    <row r="8" spans="1:6" s="81" customFormat="1" x14ac:dyDescent="0.25">
      <c r="A8" s="227" t="s">
        <v>196</v>
      </c>
      <c r="B8" s="228" t="s">
        <v>1636</v>
      </c>
      <c r="C8" s="229" t="s">
        <v>198</v>
      </c>
      <c r="D8" s="230" t="s">
        <v>317</v>
      </c>
      <c r="E8" s="228" t="s">
        <v>1637</v>
      </c>
      <c r="F8" s="231" t="s">
        <v>1638</v>
      </c>
    </row>
    <row r="9" spans="1:6" x14ac:dyDescent="0.25">
      <c r="A9" s="190" t="s">
        <v>195</v>
      </c>
      <c r="B9" s="219" t="s">
        <v>881</v>
      </c>
      <c r="C9" s="17">
        <v>29</v>
      </c>
      <c r="D9" s="225">
        <v>25.424099999999999</v>
      </c>
      <c r="E9" s="223" t="s">
        <v>323</v>
      </c>
      <c r="F9" s="64">
        <v>0</v>
      </c>
    </row>
    <row r="10" spans="1:6" x14ac:dyDescent="0.25">
      <c r="A10" s="190" t="s">
        <v>197</v>
      </c>
      <c r="B10" s="219" t="s">
        <v>882</v>
      </c>
      <c r="C10" s="17">
        <v>16.8</v>
      </c>
      <c r="D10" s="225">
        <v>15.2462</v>
      </c>
      <c r="E10" s="223" t="s">
        <v>323</v>
      </c>
      <c r="F10" s="64">
        <v>0</v>
      </c>
    </row>
    <row r="11" spans="1:6" x14ac:dyDescent="0.25">
      <c r="A11" s="190" t="s">
        <v>199</v>
      </c>
      <c r="B11" s="219" t="s">
        <v>1598</v>
      </c>
      <c r="C11" s="17">
        <v>32.15</v>
      </c>
      <c r="D11" s="225">
        <v>15.8347</v>
      </c>
      <c r="E11" s="223" t="s">
        <v>196</v>
      </c>
      <c r="F11" s="64">
        <v>105</v>
      </c>
    </row>
    <row r="12" spans="1:6" x14ac:dyDescent="0.25">
      <c r="A12" s="190" t="s">
        <v>200</v>
      </c>
      <c r="B12" s="219" t="s">
        <v>1599</v>
      </c>
      <c r="C12" s="17">
        <v>27.2</v>
      </c>
      <c r="D12" s="225">
        <v>11.658200000000001</v>
      </c>
      <c r="E12" s="223" t="s">
        <v>196</v>
      </c>
      <c r="F12" s="64">
        <v>104</v>
      </c>
    </row>
    <row r="13" spans="1:6" x14ac:dyDescent="0.25">
      <c r="A13" s="191" t="s">
        <v>201</v>
      </c>
      <c r="B13" s="220" t="s">
        <v>883</v>
      </c>
      <c r="C13" s="65">
        <v>15.3</v>
      </c>
      <c r="D13" s="226">
        <v>10.426500000000001</v>
      </c>
      <c r="E13" s="224" t="s">
        <v>323</v>
      </c>
      <c r="F13" s="66">
        <v>0</v>
      </c>
    </row>
    <row r="14" spans="1:6" x14ac:dyDescent="0.25">
      <c r="A14" s="190" t="s">
        <v>202</v>
      </c>
      <c r="B14" s="219" t="s">
        <v>884</v>
      </c>
      <c r="C14" s="17">
        <v>7.8</v>
      </c>
      <c r="D14" s="225">
        <v>4.4988000000000001</v>
      </c>
      <c r="E14" s="223" t="s">
        <v>323</v>
      </c>
      <c r="F14" s="64">
        <v>0</v>
      </c>
    </row>
    <row r="15" spans="1:6" x14ac:dyDescent="0.25">
      <c r="A15" s="190" t="s">
        <v>203</v>
      </c>
      <c r="B15" s="219" t="s">
        <v>868</v>
      </c>
      <c r="C15" s="17">
        <v>16</v>
      </c>
      <c r="D15" s="225">
        <v>9.7870000000000008</v>
      </c>
      <c r="E15" s="223" t="s">
        <v>323</v>
      </c>
      <c r="F15" s="64">
        <v>0</v>
      </c>
    </row>
    <row r="16" spans="1:6" x14ac:dyDescent="0.25">
      <c r="A16" s="190" t="s">
        <v>204</v>
      </c>
      <c r="B16" s="219" t="s">
        <v>885</v>
      </c>
      <c r="C16" s="17">
        <v>9.1999999999999993</v>
      </c>
      <c r="D16" s="225">
        <v>5.0587</v>
      </c>
      <c r="E16" s="223" t="s">
        <v>323</v>
      </c>
      <c r="F16" s="64">
        <v>0</v>
      </c>
    </row>
    <row r="17" spans="1:6" x14ac:dyDescent="0.25">
      <c r="A17" s="190" t="s">
        <v>205</v>
      </c>
      <c r="B17" s="219" t="s">
        <v>70</v>
      </c>
      <c r="C17" s="17">
        <v>8.1</v>
      </c>
      <c r="D17" s="225">
        <v>4.3617999999999997</v>
      </c>
      <c r="E17" s="223" t="s">
        <v>323</v>
      </c>
      <c r="F17" s="64">
        <v>0</v>
      </c>
    </row>
    <row r="18" spans="1:6" x14ac:dyDescent="0.25">
      <c r="A18" s="191" t="s">
        <v>206</v>
      </c>
      <c r="B18" s="220" t="s">
        <v>886</v>
      </c>
      <c r="C18" s="65">
        <v>11.92</v>
      </c>
      <c r="D18" s="226">
        <v>5.9454000000000002</v>
      </c>
      <c r="E18" s="224" t="s">
        <v>196</v>
      </c>
      <c r="F18" s="66">
        <v>19</v>
      </c>
    </row>
    <row r="19" spans="1:6" x14ac:dyDescent="0.25">
      <c r="A19" s="190" t="s">
        <v>207</v>
      </c>
      <c r="B19" s="219" t="s">
        <v>887</v>
      </c>
      <c r="C19" s="17">
        <v>8.5399999999999991</v>
      </c>
      <c r="D19" s="225">
        <v>5.3301999999999996</v>
      </c>
      <c r="E19" s="223" t="s">
        <v>196</v>
      </c>
      <c r="F19" s="64">
        <v>22</v>
      </c>
    </row>
    <row r="20" spans="1:6" x14ac:dyDescent="0.25">
      <c r="A20" s="190" t="s">
        <v>208</v>
      </c>
      <c r="B20" s="219" t="s">
        <v>888</v>
      </c>
      <c r="C20" s="17">
        <v>4.4400000000000004</v>
      </c>
      <c r="D20" s="225">
        <v>2.399</v>
      </c>
      <c r="E20" s="223" t="s">
        <v>196</v>
      </c>
      <c r="F20" s="64">
        <v>12</v>
      </c>
    </row>
    <row r="21" spans="1:6" x14ac:dyDescent="0.25">
      <c r="A21" s="190" t="s">
        <v>209</v>
      </c>
      <c r="B21" s="219" t="s">
        <v>889</v>
      </c>
      <c r="C21" s="17">
        <v>23.9</v>
      </c>
      <c r="D21" s="225">
        <v>11.5855</v>
      </c>
      <c r="E21" s="223" t="s">
        <v>323</v>
      </c>
      <c r="F21" s="64">
        <v>0</v>
      </c>
    </row>
    <row r="22" spans="1:6" x14ac:dyDescent="0.25">
      <c r="A22" s="190" t="s">
        <v>210</v>
      </c>
      <c r="B22" s="219" t="s">
        <v>1552</v>
      </c>
      <c r="C22" s="17">
        <v>17.399999999999999</v>
      </c>
      <c r="D22" s="225">
        <v>6.4417999999999997</v>
      </c>
      <c r="E22" s="223" t="s">
        <v>323</v>
      </c>
      <c r="F22" s="64">
        <v>0</v>
      </c>
    </row>
    <row r="23" spans="1:6" x14ac:dyDescent="0.25">
      <c r="A23" s="191" t="s">
        <v>297</v>
      </c>
      <c r="B23" s="220" t="s">
        <v>1553</v>
      </c>
      <c r="C23" s="65">
        <v>9.6</v>
      </c>
      <c r="D23" s="226">
        <v>4.5209000000000001</v>
      </c>
      <c r="E23" s="224" t="s">
        <v>323</v>
      </c>
      <c r="F23" s="66">
        <v>0</v>
      </c>
    </row>
    <row r="24" spans="1:6" x14ac:dyDescent="0.25">
      <c r="A24" s="190" t="s">
        <v>298</v>
      </c>
      <c r="B24" s="219" t="s">
        <v>890</v>
      </c>
      <c r="C24" s="17">
        <v>9.09</v>
      </c>
      <c r="D24" s="225">
        <v>8.1447000000000003</v>
      </c>
      <c r="E24" s="223" t="s">
        <v>196</v>
      </c>
      <c r="F24" s="64">
        <v>11</v>
      </c>
    </row>
    <row r="25" spans="1:6" x14ac:dyDescent="0.25">
      <c r="A25" s="190" t="s">
        <v>299</v>
      </c>
      <c r="B25" s="219" t="s">
        <v>891</v>
      </c>
      <c r="C25" s="17">
        <v>6.98</v>
      </c>
      <c r="D25" s="225">
        <v>5.0678999999999998</v>
      </c>
      <c r="E25" s="223" t="s">
        <v>196</v>
      </c>
      <c r="F25" s="64">
        <v>6</v>
      </c>
    </row>
    <row r="26" spans="1:6" x14ac:dyDescent="0.25">
      <c r="A26" s="190" t="s">
        <v>300</v>
      </c>
      <c r="B26" s="219" t="s">
        <v>892</v>
      </c>
      <c r="C26" s="17">
        <v>7</v>
      </c>
      <c r="D26" s="225">
        <v>3.6326000000000001</v>
      </c>
      <c r="E26" s="223" t="s">
        <v>14</v>
      </c>
      <c r="F26" s="64">
        <v>1</v>
      </c>
    </row>
    <row r="27" spans="1:6" x14ac:dyDescent="0.25">
      <c r="A27" s="190" t="s">
        <v>301</v>
      </c>
      <c r="B27" s="219" t="s">
        <v>1655</v>
      </c>
      <c r="C27" s="17">
        <v>8.9</v>
      </c>
      <c r="D27" s="225">
        <v>6.0846999999999998</v>
      </c>
      <c r="E27" s="223" t="s">
        <v>196</v>
      </c>
      <c r="F27" s="64">
        <v>37</v>
      </c>
    </row>
    <row r="28" spans="1:6" x14ac:dyDescent="0.25">
      <c r="A28" s="191" t="s">
        <v>302</v>
      </c>
      <c r="B28" s="220" t="s">
        <v>893</v>
      </c>
      <c r="C28" s="65">
        <v>4.2</v>
      </c>
      <c r="D28" s="226">
        <v>3.8081999999999998</v>
      </c>
      <c r="E28" s="224" t="s">
        <v>14</v>
      </c>
      <c r="F28" s="66">
        <v>4</v>
      </c>
    </row>
    <row r="29" spans="1:6" x14ac:dyDescent="0.25">
      <c r="A29" s="190" t="s">
        <v>303</v>
      </c>
      <c r="B29" s="219" t="s">
        <v>894</v>
      </c>
      <c r="C29" s="17">
        <v>6.91</v>
      </c>
      <c r="D29" s="225">
        <v>5.5224000000000002</v>
      </c>
      <c r="E29" s="223" t="s">
        <v>196</v>
      </c>
      <c r="F29" s="64">
        <v>102</v>
      </c>
    </row>
    <row r="30" spans="1:6" x14ac:dyDescent="0.25">
      <c r="A30" s="190" t="s">
        <v>304</v>
      </c>
      <c r="B30" s="219" t="s">
        <v>895</v>
      </c>
      <c r="C30" s="17">
        <v>3.76</v>
      </c>
      <c r="D30" s="225">
        <v>3.9268000000000001</v>
      </c>
      <c r="E30" s="223" t="s">
        <v>196</v>
      </c>
      <c r="F30" s="64">
        <v>46</v>
      </c>
    </row>
    <row r="31" spans="1:6" x14ac:dyDescent="0.25">
      <c r="A31" s="190" t="s">
        <v>305</v>
      </c>
      <c r="B31" s="219" t="s">
        <v>896</v>
      </c>
      <c r="C31" s="17">
        <v>2.13</v>
      </c>
      <c r="D31" s="225">
        <v>3.2044000000000001</v>
      </c>
      <c r="E31" s="223" t="s">
        <v>196</v>
      </c>
      <c r="F31" s="64">
        <v>82</v>
      </c>
    </row>
    <row r="32" spans="1:6" x14ac:dyDescent="0.25">
      <c r="A32" s="190" t="s">
        <v>306</v>
      </c>
      <c r="B32" s="219" t="s">
        <v>897</v>
      </c>
      <c r="C32" s="17">
        <v>10.58</v>
      </c>
      <c r="D32" s="225">
        <v>7.9516</v>
      </c>
      <c r="E32" s="223" t="s">
        <v>196</v>
      </c>
      <c r="F32" s="64">
        <v>21</v>
      </c>
    </row>
    <row r="33" spans="1:6" x14ac:dyDescent="0.25">
      <c r="A33" s="191" t="s">
        <v>307</v>
      </c>
      <c r="B33" s="220" t="s">
        <v>898</v>
      </c>
      <c r="C33" s="65">
        <v>4.9800000000000004</v>
      </c>
      <c r="D33" s="226">
        <v>4.5551000000000004</v>
      </c>
      <c r="E33" s="224" t="s">
        <v>196</v>
      </c>
      <c r="F33" s="66">
        <v>29</v>
      </c>
    </row>
    <row r="34" spans="1:6" x14ac:dyDescent="0.25">
      <c r="A34" s="190" t="s">
        <v>308</v>
      </c>
      <c r="B34" s="219" t="s">
        <v>899</v>
      </c>
      <c r="C34" s="17">
        <v>2.44</v>
      </c>
      <c r="D34" s="225">
        <v>2.355</v>
      </c>
      <c r="E34" s="223" t="s">
        <v>196</v>
      </c>
      <c r="F34" s="64">
        <v>14</v>
      </c>
    </row>
    <row r="35" spans="1:6" x14ac:dyDescent="0.25">
      <c r="A35" s="190" t="s">
        <v>309</v>
      </c>
      <c r="B35" s="219" t="s">
        <v>900</v>
      </c>
      <c r="C35" s="17">
        <v>7</v>
      </c>
      <c r="D35" s="225">
        <v>6.4146999999999998</v>
      </c>
      <c r="E35" s="223" t="s">
        <v>14</v>
      </c>
      <c r="F35" s="64">
        <v>7</v>
      </c>
    </row>
    <row r="36" spans="1:6" x14ac:dyDescent="0.25">
      <c r="A36" s="190" t="s">
        <v>310</v>
      </c>
      <c r="B36" s="219" t="s">
        <v>901</v>
      </c>
      <c r="C36" s="17">
        <v>2.64</v>
      </c>
      <c r="D36" s="225">
        <v>2.1797</v>
      </c>
      <c r="E36" s="223" t="s">
        <v>196</v>
      </c>
      <c r="F36" s="64">
        <v>23</v>
      </c>
    </row>
    <row r="37" spans="1:6" x14ac:dyDescent="0.25">
      <c r="A37" s="190" t="s">
        <v>311</v>
      </c>
      <c r="B37" s="219" t="s">
        <v>902</v>
      </c>
      <c r="C37" s="17">
        <v>2.0299999999999998</v>
      </c>
      <c r="D37" s="225">
        <v>1.8615999999999999</v>
      </c>
      <c r="E37" s="223" t="s">
        <v>196</v>
      </c>
      <c r="F37" s="64">
        <v>19</v>
      </c>
    </row>
    <row r="38" spans="1:6" x14ac:dyDescent="0.25">
      <c r="A38" s="191" t="s">
        <v>312</v>
      </c>
      <c r="B38" s="220" t="s">
        <v>903</v>
      </c>
      <c r="C38" s="65">
        <v>5.2</v>
      </c>
      <c r="D38" s="226">
        <v>6.2872000000000003</v>
      </c>
      <c r="E38" s="224" t="s">
        <v>14</v>
      </c>
      <c r="F38" s="66">
        <v>3</v>
      </c>
    </row>
    <row r="39" spans="1:6" x14ac:dyDescent="0.25">
      <c r="A39" s="190" t="s">
        <v>313</v>
      </c>
      <c r="B39" s="219" t="s">
        <v>904</v>
      </c>
      <c r="C39" s="17">
        <v>2.1</v>
      </c>
      <c r="D39" s="225">
        <v>3.5089000000000001</v>
      </c>
      <c r="E39" s="223" t="s">
        <v>14</v>
      </c>
      <c r="F39" s="64">
        <v>4</v>
      </c>
    </row>
    <row r="40" spans="1:6" x14ac:dyDescent="0.25">
      <c r="A40" s="190" t="s">
        <v>314</v>
      </c>
      <c r="B40" s="219" t="s">
        <v>905</v>
      </c>
      <c r="C40" s="17">
        <v>1.3</v>
      </c>
      <c r="D40" s="225">
        <v>2.7784</v>
      </c>
      <c r="E40" s="223" t="s">
        <v>14</v>
      </c>
      <c r="F40" s="64">
        <v>9</v>
      </c>
    </row>
    <row r="41" spans="1:6" x14ac:dyDescent="0.25">
      <c r="A41" s="190" t="s">
        <v>315</v>
      </c>
      <c r="B41" s="219" t="s">
        <v>906</v>
      </c>
      <c r="C41" s="17">
        <v>5.0999999999999996</v>
      </c>
      <c r="D41" s="225">
        <v>4.9919000000000002</v>
      </c>
      <c r="E41" s="223" t="s">
        <v>14</v>
      </c>
      <c r="F41" s="64">
        <v>8</v>
      </c>
    </row>
    <row r="42" spans="1:6" x14ac:dyDescent="0.25">
      <c r="A42" s="190" t="s">
        <v>316</v>
      </c>
      <c r="B42" s="219" t="s">
        <v>907</v>
      </c>
      <c r="C42" s="17">
        <v>2.64</v>
      </c>
      <c r="D42" s="225">
        <v>2.3348</v>
      </c>
      <c r="E42" s="223" t="s">
        <v>196</v>
      </c>
      <c r="F42" s="64">
        <v>39</v>
      </c>
    </row>
    <row r="43" spans="1:6" x14ac:dyDescent="0.25">
      <c r="A43" s="191" t="s">
        <v>318</v>
      </c>
      <c r="B43" s="220" t="s">
        <v>908</v>
      </c>
      <c r="C43" s="65">
        <v>1.3</v>
      </c>
      <c r="D43" s="226">
        <v>1.4448000000000001</v>
      </c>
      <c r="E43" s="224" t="s">
        <v>196</v>
      </c>
      <c r="F43" s="66">
        <v>91</v>
      </c>
    </row>
    <row r="44" spans="1:6" x14ac:dyDescent="0.25">
      <c r="A44" s="190" t="s">
        <v>319</v>
      </c>
      <c r="B44" s="219" t="s">
        <v>909</v>
      </c>
      <c r="C44" s="17">
        <v>11.56</v>
      </c>
      <c r="D44" s="225">
        <v>4.8040000000000003</v>
      </c>
      <c r="E44" s="223" t="s">
        <v>196</v>
      </c>
      <c r="F44" s="64">
        <v>27</v>
      </c>
    </row>
    <row r="45" spans="1:6" x14ac:dyDescent="0.25">
      <c r="A45" s="190" t="s">
        <v>320</v>
      </c>
      <c r="B45" s="219" t="s">
        <v>910</v>
      </c>
      <c r="C45" s="17">
        <v>3.6</v>
      </c>
      <c r="D45" s="225">
        <v>2.1953999999999998</v>
      </c>
      <c r="E45" s="223" t="s">
        <v>196</v>
      </c>
      <c r="F45" s="64">
        <v>33</v>
      </c>
    </row>
    <row r="46" spans="1:6" x14ac:dyDescent="0.25">
      <c r="A46" s="190" t="s">
        <v>321</v>
      </c>
      <c r="B46" s="219" t="s">
        <v>911</v>
      </c>
      <c r="C46" s="17">
        <v>2.23</v>
      </c>
      <c r="D46" s="225">
        <v>1.7319</v>
      </c>
      <c r="E46" s="223" t="s">
        <v>196</v>
      </c>
      <c r="F46" s="64">
        <v>15</v>
      </c>
    </row>
    <row r="47" spans="1:6" x14ac:dyDescent="0.25">
      <c r="A47" s="190" t="s">
        <v>212</v>
      </c>
      <c r="B47" s="219" t="s">
        <v>912</v>
      </c>
      <c r="C47" s="17">
        <v>4</v>
      </c>
      <c r="D47" s="225">
        <v>2.3767999999999998</v>
      </c>
      <c r="E47" s="223" t="s">
        <v>14</v>
      </c>
      <c r="F47" s="64">
        <v>9</v>
      </c>
    </row>
    <row r="48" spans="1:6" x14ac:dyDescent="0.25">
      <c r="A48" s="191" t="s">
        <v>213</v>
      </c>
      <c r="B48" s="220" t="s">
        <v>913</v>
      </c>
      <c r="C48" s="65">
        <v>2.7</v>
      </c>
      <c r="D48" s="226">
        <v>1.4695</v>
      </c>
      <c r="E48" s="224" t="s">
        <v>14</v>
      </c>
      <c r="F48" s="66">
        <v>1</v>
      </c>
    </row>
    <row r="49" spans="1:6" x14ac:dyDescent="0.25">
      <c r="A49" s="190" t="s">
        <v>214</v>
      </c>
      <c r="B49" s="219" t="s">
        <v>914</v>
      </c>
      <c r="C49" s="17">
        <v>3.75</v>
      </c>
      <c r="D49" s="225">
        <v>1.4895</v>
      </c>
      <c r="E49" s="223" t="s">
        <v>196</v>
      </c>
      <c r="F49" s="64">
        <v>77</v>
      </c>
    </row>
    <row r="50" spans="1:6" x14ac:dyDescent="0.25">
      <c r="A50" s="190" t="s">
        <v>215</v>
      </c>
      <c r="B50" s="219" t="s">
        <v>915</v>
      </c>
      <c r="C50" s="17">
        <v>2.98</v>
      </c>
      <c r="D50" s="225">
        <v>1.0023</v>
      </c>
      <c r="E50" s="223" t="s">
        <v>196</v>
      </c>
      <c r="F50" s="64">
        <v>37</v>
      </c>
    </row>
    <row r="51" spans="1:6" x14ac:dyDescent="0.25">
      <c r="A51" s="190" t="s">
        <v>216</v>
      </c>
      <c r="B51" s="219" t="s">
        <v>916</v>
      </c>
      <c r="C51" s="17">
        <v>3.67</v>
      </c>
      <c r="D51" s="225">
        <v>2.4102000000000001</v>
      </c>
      <c r="E51" s="223" t="s">
        <v>196</v>
      </c>
      <c r="F51" s="64">
        <v>11</v>
      </c>
    </row>
    <row r="52" spans="1:6" x14ac:dyDescent="0.25">
      <c r="A52" s="190" t="s">
        <v>217</v>
      </c>
      <c r="B52" s="219" t="s">
        <v>917</v>
      </c>
      <c r="C52" s="17">
        <v>4.37</v>
      </c>
      <c r="D52" s="225">
        <v>1.4525999999999999</v>
      </c>
      <c r="E52" s="223" t="s">
        <v>196</v>
      </c>
      <c r="F52" s="64">
        <v>57</v>
      </c>
    </row>
    <row r="53" spans="1:6" x14ac:dyDescent="0.25">
      <c r="A53" s="191" t="s">
        <v>218</v>
      </c>
      <c r="B53" s="220" t="s">
        <v>918</v>
      </c>
      <c r="C53" s="65">
        <v>5</v>
      </c>
      <c r="D53" s="226">
        <v>2.5802999999999998</v>
      </c>
      <c r="E53" s="224" t="s">
        <v>14</v>
      </c>
      <c r="F53" s="66">
        <v>2</v>
      </c>
    </row>
    <row r="54" spans="1:6" x14ac:dyDescent="0.25">
      <c r="A54" s="190" t="s">
        <v>219</v>
      </c>
      <c r="B54" s="219" t="s">
        <v>919</v>
      </c>
      <c r="C54" s="17">
        <v>2.74</v>
      </c>
      <c r="D54" s="225">
        <v>1.0667</v>
      </c>
      <c r="E54" s="223" t="s">
        <v>196</v>
      </c>
      <c r="F54" s="64">
        <v>21</v>
      </c>
    </row>
    <row r="55" spans="1:6" x14ac:dyDescent="0.25">
      <c r="A55" s="190" t="s">
        <v>220</v>
      </c>
      <c r="B55" s="219" t="s">
        <v>920</v>
      </c>
      <c r="C55" s="17">
        <v>2.75</v>
      </c>
      <c r="D55" s="225">
        <v>0.76459999999999995</v>
      </c>
      <c r="E55" s="223" t="s">
        <v>196</v>
      </c>
      <c r="F55" s="64">
        <v>38</v>
      </c>
    </row>
    <row r="56" spans="1:6" x14ac:dyDescent="0.25">
      <c r="A56" s="190" t="s">
        <v>221</v>
      </c>
      <c r="B56" s="219" t="s">
        <v>1656</v>
      </c>
      <c r="C56" s="17">
        <v>5</v>
      </c>
      <c r="D56" s="225">
        <v>4.4077000000000002</v>
      </c>
      <c r="E56" s="223" t="s">
        <v>14</v>
      </c>
      <c r="F56" s="64">
        <v>4</v>
      </c>
    </row>
    <row r="57" spans="1:6" x14ac:dyDescent="0.25">
      <c r="A57" s="190" t="s">
        <v>222</v>
      </c>
      <c r="B57" s="219" t="s">
        <v>1657</v>
      </c>
      <c r="C57" s="17">
        <v>2.79</v>
      </c>
      <c r="D57" s="225">
        <v>2.3262</v>
      </c>
      <c r="E57" s="223" t="s">
        <v>196</v>
      </c>
      <c r="F57" s="64">
        <v>29</v>
      </c>
    </row>
    <row r="58" spans="1:6" x14ac:dyDescent="0.25">
      <c r="A58" s="191" t="s">
        <v>223</v>
      </c>
      <c r="B58" s="220" t="s">
        <v>1658</v>
      </c>
      <c r="C58" s="65">
        <v>2.6</v>
      </c>
      <c r="D58" s="226">
        <v>1.6673</v>
      </c>
      <c r="E58" s="224" t="s">
        <v>14</v>
      </c>
      <c r="F58" s="66">
        <v>8</v>
      </c>
    </row>
    <row r="59" spans="1:6" x14ac:dyDescent="0.25">
      <c r="A59" s="190" t="s">
        <v>224</v>
      </c>
      <c r="B59" s="219" t="s">
        <v>921</v>
      </c>
      <c r="C59" s="17">
        <v>5.1100000000000003</v>
      </c>
      <c r="D59" s="225">
        <v>2.4398</v>
      </c>
      <c r="E59" s="223" t="s">
        <v>196</v>
      </c>
      <c r="F59" s="64">
        <v>196</v>
      </c>
    </row>
    <row r="60" spans="1:6" x14ac:dyDescent="0.25">
      <c r="A60" s="190" t="s">
        <v>225</v>
      </c>
      <c r="B60" s="219" t="s">
        <v>1588</v>
      </c>
      <c r="C60" s="17">
        <v>3.19</v>
      </c>
      <c r="D60" s="225">
        <v>1.3631</v>
      </c>
      <c r="E60" s="223" t="s">
        <v>196</v>
      </c>
      <c r="F60" s="64">
        <v>317</v>
      </c>
    </row>
    <row r="61" spans="1:6" x14ac:dyDescent="0.25">
      <c r="A61" s="190" t="s">
        <v>227</v>
      </c>
      <c r="B61" s="219" t="s">
        <v>922</v>
      </c>
      <c r="C61" s="17">
        <v>2.25</v>
      </c>
      <c r="D61" s="225">
        <v>1.0607</v>
      </c>
      <c r="E61" s="223" t="s">
        <v>196</v>
      </c>
      <c r="F61" s="64">
        <v>154</v>
      </c>
    </row>
    <row r="62" spans="1:6" x14ac:dyDescent="0.25">
      <c r="A62" s="190" t="s">
        <v>228</v>
      </c>
      <c r="B62" s="219" t="s">
        <v>923</v>
      </c>
      <c r="C62" s="17">
        <v>3.5</v>
      </c>
      <c r="D62" s="225">
        <v>2.2259000000000002</v>
      </c>
      <c r="E62" s="223" t="s">
        <v>14</v>
      </c>
      <c r="F62" s="64">
        <v>2</v>
      </c>
    </row>
    <row r="63" spans="1:6" x14ac:dyDescent="0.25">
      <c r="A63" s="191" t="s">
        <v>229</v>
      </c>
      <c r="B63" s="220" t="s">
        <v>924</v>
      </c>
      <c r="C63" s="65">
        <v>2.2000000000000002</v>
      </c>
      <c r="D63" s="226">
        <v>1.4114</v>
      </c>
      <c r="E63" s="224" t="s">
        <v>14</v>
      </c>
      <c r="F63" s="66">
        <v>6</v>
      </c>
    </row>
    <row r="64" spans="1:6" x14ac:dyDescent="0.25">
      <c r="A64" s="190" t="s">
        <v>230</v>
      </c>
      <c r="B64" s="219" t="s">
        <v>1659</v>
      </c>
      <c r="C64" s="17">
        <v>1.82</v>
      </c>
      <c r="D64" s="225">
        <v>0.97540000000000004</v>
      </c>
      <c r="E64" s="223" t="s">
        <v>196</v>
      </c>
      <c r="F64" s="64">
        <v>172</v>
      </c>
    </row>
    <row r="65" spans="1:6" x14ac:dyDescent="0.25">
      <c r="A65" s="190" t="s">
        <v>231</v>
      </c>
      <c r="B65" s="219" t="s">
        <v>925</v>
      </c>
      <c r="C65" s="17">
        <v>4.79</v>
      </c>
      <c r="D65" s="225">
        <v>1.9605999999999999</v>
      </c>
      <c r="E65" s="223" t="s">
        <v>196</v>
      </c>
      <c r="F65" s="64">
        <v>44</v>
      </c>
    </row>
    <row r="66" spans="1:6" x14ac:dyDescent="0.25">
      <c r="A66" s="190" t="s">
        <v>232</v>
      </c>
      <c r="B66" s="219" t="s">
        <v>926</v>
      </c>
      <c r="C66" s="17">
        <v>3.83</v>
      </c>
      <c r="D66" s="225">
        <v>1.379</v>
      </c>
      <c r="E66" s="223" t="s">
        <v>196</v>
      </c>
      <c r="F66" s="64">
        <v>36</v>
      </c>
    </row>
    <row r="67" spans="1:6" x14ac:dyDescent="0.25">
      <c r="A67" s="190" t="s">
        <v>233</v>
      </c>
      <c r="B67" s="219" t="s">
        <v>927</v>
      </c>
      <c r="C67" s="17">
        <v>1.74</v>
      </c>
      <c r="D67" s="225">
        <v>0.79600000000000004</v>
      </c>
      <c r="E67" s="223" t="s">
        <v>196</v>
      </c>
      <c r="F67" s="64">
        <v>15</v>
      </c>
    </row>
    <row r="68" spans="1:6" x14ac:dyDescent="0.25">
      <c r="A68" s="191" t="s">
        <v>234</v>
      </c>
      <c r="B68" s="220" t="s">
        <v>928</v>
      </c>
      <c r="C68" s="65">
        <v>3.45</v>
      </c>
      <c r="D68" s="226">
        <v>1.3908</v>
      </c>
      <c r="E68" s="224" t="s">
        <v>196</v>
      </c>
      <c r="F68" s="66">
        <v>16</v>
      </c>
    </row>
    <row r="69" spans="1:6" x14ac:dyDescent="0.25">
      <c r="A69" s="190" t="s">
        <v>235</v>
      </c>
      <c r="B69" s="219" t="s">
        <v>929</v>
      </c>
      <c r="C69" s="17">
        <v>2.64</v>
      </c>
      <c r="D69" s="225">
        <v>0.93820000000000003</v>
      </c>
      <c r="E69" s="223" t="s">
        <v>196</v>
      </c>
      <c r="F69" s="64">
        <v>113</v>
      </c>
    </row>
    <row r="70" spans="1:6" x14ac:dyDescent="0.25">
      <c r="A70" s="190" t="s">
        <v>236</v>
      </c>
      <c r="B70" s="219" t="s">
        <v>930</v>
      </c>
      <c r="C70" s="17">
        <v>4.03</v>
      </c>
      <c r="D70" s="225">
        <v>1.0794999999999999</v>
      </c>
      <c r="E70" s="223" t="s">
        <v>196</v>
      </c>
      <c r="F70" s="64">
        <v>11</v>
      </c>
    </row>
    <row r="71" spans="1:6" x14ac:dyDescent="0.25">
      <c r="A71" s="190" t="s">
        <v>237</v>
      </c>
      <c r="B71" s="219" t="s">
        <v>931</v>
      </c>
      <c r="C71" s="17">
        <v>3.04</v>
      </c>
      <c r="D71" s="225">
        <v>0.8599</v>
      </c>
      <c r="E71" s="223" t="s">
        <v>196</v>
      </c>
      <c r="F71" s="64">
        <v>27</v>
      </c>
    </row>
    <row r="72" spans="1:6" x14ac:dyDescent="0.25">
      <c r="A72" s="190" t="s">
        <v>238</v>
      </c>
      <c r="B72" s="219" t="s">
        <v>932</v>
      </c>
      <c r="C72" s="17">
        <v>4.3</v>
      </c>
      <c r="D72" s="225">
        <v>2.4762</v>
      </c>
      <c r="E72" s="223" t="s">
        <v>14</v>
      </c>
      <c r="F72" s="64">
        <v>3</v>
      </c>
    </row>
    <row r="73" spans="1:6" x14ac:dyDescent="0.25">
      <c r="A73" s="191" t="s">
        <v>239</v>
      </c>
      <c r="B73" s="220" t="s">
        <v>933</v>
      </c>
      <c r="C73" s="65">
        <v>3.2</v>
      </c>
      <c r="D73" s="226">
        <v>1.5646</v>
      </c>
      <c r="E73" s="224" t="s">
        <v>14</v>
      </c>
      <c r="F73" s="66">
        <v>9</v>
      </c>
    </row>
    <row r="74" spans="1:6" x14ac:dyDescent="0.25">
      <c r="A74" s="190" t="s">
        <v>240</v>
      </c>
      <c r="B74" s="219" t="s">
        <v>934</v>
      </c>
      <c r="C74" s="17">
        <v>2.2999999999999998</v>
      </c>
      <c r="D74" s="225">
        <v>1.2104999999999999</v>
      </c>
      <c r="E74" s="223" t="s">
        <v>14</v>
      </c>
      <c r="F74" s="64">
        <v>3</v>
      </c>
    </row>
    <row r="75" spans="1:6" x14ac:dyDescent="0.25">
      <c r="A75" s="190" t="s">
        <v>241</v>
      </c>
      <c r="B75" s="219" t="s">
        <v>935</v>
      </c>
      <c r="C75" s="17">
        <v>4.5</v>
      </c>
      <c r="D75" s="225">
        <v>2.7361</v>
      </c>
      <c r="E75" s="223" t="s">
        <v>14</v>
      </c>
      <c r="F75" s="64">
        <v>2</v>
      </c>
    </row>
    <row r="76" spans="1:6" x14ac:dyDescent="0.25">
      <c r="A76" s="190" t="s">
        <v>242</v>
      </c>
      <c r="B76" s="219" t="s">
        <v>936</v>
      </c>
      <c r="C76" s="17">
        <v>2.2999999999999998</v>
      </c>
      <c r="D76" s="225">
        <v>0.70389999999999997</v>
      </c>
      <c r="E76" s="223" t="s">
        <v>196</v>
      </c>
      <c r="F76" s="64">
        <v>20</v>
      </c>
    </row>
    <row r="77" spans="1:6" x14ac:dyDescent="0.25">
      <c r="A77" s="190" t="s">
        <v>243</v>
      </c>
      <c r="B77" s="219" t="s">
        <v>937</v>
      </c>
      <c r="C77" s="17">
        <v>4.0999999999999996</v>
      </c>
      <c r="D77" s="225">
        <v>2.7136</v>
      </c>
      <c r="E77" s="223" t="s">
        <v>196</v>
      </c>
      <c r="F77" s="64">
        <v>35</v>
      </c>
    </row>
    <row r="78" spans="1:6" x14ac:dyDescent="0.25">
      <c r="A78" s="191" t="s">
        <v>244</v>
      </c>
      <c r="B78" s="220" t="s">
        <v>938</v>
      </c>
      <c r="C78" s="65">
        <v>2.67</v>
      </c>
      <c r="D78" s="226">
        <v>1.5046999999999999</v>
      </c>
      <c r="E78" s="224" t="s">
        <v>196</v>
      </c>
      <c r="F78" s="66">
        <v>24</v>
      </c>
    </row>
    <row r="79" spans="1:6" x14ac:dyDescent="0.25">
      <c r="A79" s="190" t="s">
        <v>245</v>
      </c>
      <c r="B79" s="219" t="s">
        <v>939</v>
      </c>
      <c r="C79" s="17">
        <v>1.79</v>
      </c>
      <c r="D79" s="225">
        <v>1.0389999999999999</v>
      </c>
      <c r="E79" s="223" t="s">
        <v>196</v>
      </c>
      <c r="F79" s="64">
        <v>38</v>
      </c>
    </row>
    <row r="80" spans="1:6" x14ac:dyDescent="0.25">
      <c r="A80" s="190" t="s">
        <v>246</v>
      </c>
      <c r="B80" s="219" t="s">
        <v>940</v>
      </c>
      <c r="C80" s="17">
        <v>6.64</v>
      </c>
      <c r="D80" s="225">
        <v>3.1101000000000001</v>
      </c>
      <c r="E80" s="223" t="s">
        <v>196</v>
      </c>
      <c r="F80" s="64">
        <v>24</v>
      </c>
    </row>
    <row r="81" spans="1:6" x14ac:dyDescent="0.25">
      <c r="A81" s="190" t="s">
        <v>247</v>
      </c>
      <c r="B81" s="219" t="s">
        <v>941</v>
      </c>
      <c r="C81" s="17">
        <v>2.3199999999999998</v>
      </c>
      <c r="D81" s="225">
        <v>1.1146</v>
      </c>
      <c r="E81" s="223" t="s">
        <v>196</v>
      </c>
      <c r="F81" s="64">
        <v>37</v>
      </c>
    </row>
    <row r="82" spans="1:6" x14ac:dyDescent="0.25">
      <c r="A82" s="190" t="s">
        <v>248</v>
      </c>
      <c r="B82" s="219" t="s">
        <v>942</v>
      </c>
      <c r="C82" s="17">
        <v>1.66</v>
      </c>
      <c r="D82" s="225">
        <v>0.84730000000000005</v>
      </c>
      <c r="E82" s="223" t="s">
        <v>196</v>
      </c>
      <c r="F82" s="64">
        <v>47</v>
      </c>
    </row>
    <row r="83" spans="1:6" x14ac:dyDescent="0.25">
      <c r="A83" s="191" t="s">
        <v>250</v>
      </c>
      <c r="B83" s="220" t="s">
        <v>943</v>
      </c>
      <c r="C83" s="65">
        <v>3.5</v>
      </c>
      <c r="D83" s="226">
        <v>2.2122999999999999</v>
      </c>
      <c r="E83" s="224" t="s">
        <v>14</v>
      </c>
      <c r="F83" s="66">
        <v>8</v>
      </c>
    </row>
    <row r="84" spans="1:6" x14ac:dyDescent="0.25">
      <c r="A84" s="190" t="s">
        <v>251</v>
      </c>
      <c r="B84" s="219" t="s">
        <v>944</v>
      </c>
      <c r="C84" s="17">
        <v>1.95</v>
      </c>
      <c r="D84" s="225">
        <v>1.1106</v>
      </c>
      <c r="E84" s="223" t="s">
        <v>196</v>
      </c>
      <c r="F84" s="64">
        <v>24</v>
      </c>
    </row>
    <row r="85" spans="1:6" x14ac:dyDescent="0.25">
      <c r="A85" s="190" t="s">
        <v>252</v>
      </c>
      <c r="B85" s="219" t="s">
        <v>945</v>
      </c>
      <c r="C85" s="17">
        <v>1.3</v>
      </c>
      <c r="D85" s="225">
        <v>0.82679999999999998</v>
      </c>
      <c r="E85" s="223" t="s">
        <v>196</v>
      </c>
      <c r="F85" s="64">
        <v>28</v>
      </c>
    </row>
    <row r="86" spans="1:6" x14ac:dyDescent="0.25">
      <c r="A86" s="190" t="s">
        <v>351</v>
      </c>
      <c r="B86" s="219" t="s">
        <v>946</v>
      </c>
      <c r="C86" s="17">
        <v>6.26</v>
      </c>
      <c r="D86" s="225">
        <v>2.2519999999999998</v>
      </c>
      <c r="E86" s="223" t="s">
        <v>196</v>
      </c>
      <c r="F86" s="64">
        <v>36</v>
      </c>
    </row>
    <row r="87" spans="1:6" x14ac:dyDescent="0.25">
      <c r="A87" s="190" t="s">
        <v>367</v>
      </c>
      <c r="B87" s="219" t="s">
        <v>947</v>
      </c>
      <c r="C87" s="17">
        <v>2.17</v>
      </c>
      <c r="D87" s="225">
        <v>0.90580000000000005</v>
      </c>
      <c r="E87" s="223" t="s">
        <v>196</v>
      </c>
      <c r="F87" s="64">
        <v>64</v>
      </c>
    </row>
    <row r="88" spans="1:6" x14ac:dyDescent="0.25">
      <c r="A88" s="191" t="s">
        <v>368</v>
      </c>
      <c r="B88" s="220" t="s">
        <v>948</v>
      </c>
      <c r="C88" s="65">
        <v>1.79</v>
      </c>
      <c r="D88" s="226">
        <v>0.79830000000000001</v>
      </c>
      <c r="E88" s="224" t="s">
        <v>196</v>
      </c>
      <c r="F88" s="66">
        <v>50</v>
      </c>
    </row>
    <row r="89" spans="1:6" x14ac:dyDescent="0.25">
      <c r="A89" s="190" t="s">
        <v>369</v>
      </c>
      <c r="B89" s="219" t="s">
        <v>949</v>
      </c>
      <c r="C89" s="17">
        <v>7.7</v>
      </c>
      <c r="D89" s="225">
        <v>5.3791000000000002</v>
      </c>
      <c r="E89" s="223" t="s">
        <v>14</v>
      </c>
      <c r="F89" s="64">
        <v>7</v>
      </c>
    </row>
    <row r="90" spans="1:6" x14ac:dyDescent="0.25">
      <c r="A90" s="190" t="s">
        <v>370</v>
      </c>
      <c r="B90" s="219" t="s">
        <v>950</v>
      </c>
      <c r="C90" s="17">
        <v>7.24</v>
      </c>
      <c r="D90" s="225">
        <v>3.008</v>
      </c>
      <c r="E90" s="223" t="s">
        <v>196</v>
      </c>
      <c r="F90" s="64">
        <v>16</v>
      </c>
    </row>
    <row r="91" spans="1:6" x14ac:dyDescent="0.25">
      <c r="A91" s="190" t="s">
        <v>371</v>
      </c>
      <c r="B91" s="219" t="s">
        <v>951</v>
      </c>
      <c r="C91" s="17">
        <v>4.7</v>
      </c>
      <c r="D91" s="225">
        <v>2.3530000000000002</v>
      </c>
      <c r="E91" s="223" t="s">
        <v>14</v>
      </c>
      <c r="F91" s="64">
        <v>7</v>
      </c>
    </row>
    <row r="92" spans="1:6" x14ac:dyDescent="0.25">
      <c r="A92" s="190" t="s">
        <v>372</v>
      </c>
      <c r="B92" s="219" t="s">
        <v>952</v>
      </c>
      <c r="C92" s="17">
        <v>7.35</v>
      </c>
      <c r="D92" s="225">
        <v>4.5242000000000004</v>
      </c>
      <c r="E92" s="223" t="s">
        <v>196</v>
      </c>
      <c r="F92" s="64">
        <v>10</v>
      </c>
    </row>
    <row r="93" spans="1:6" x14ac:dyDescent="0.25">
      <c r="A93" s="191" t="s">
        <v>373</v>
      </c>
      <c r="B93" s="220" t="s">
        <v>953</v>
      </c>
      <c r="C93" s="65">
        <v>5.5</v>
      </c>
      <c r="D93" s="226">
        <v>2.9514</v>
      </c>
      <c r="E93" s="224" t="s">
        <v>14</v>
      </c>
      <c r="F93" s="66">
        <v>5</v>
      </c>
    </row>
    <row r="94" spans="1:6" x14ac:dyDescent="0.25">
      <c r="A94" s="190" t="s">
        <v>374</v>
      </c>
      <c r="B94" s="219" t="s">
        <v>954</v>
      </c>
      <c r="C94" s="17">
        <v>2.59</v>
      </c>
      <c r="D94" s="225">
        <v>0.96079999999999999</v>
      </c>
      <c r="E94" s="223" t="s">
        <v>196</v>
      </c>
      <c r="F94" s="64">
        <v>10</v>
      </c>
    </row>
    <row r="95" spans="1:6" x14ac:dyDescent="0.25">
      <c r="A95" s="190" t="s">
        <v>375</v>
      </c>
      <c r="B95" s="219" t="s">
        <v>955</v>
      </c>
      <c r="C95" s="17">
        <v>3.23</v>
      </c>
      <c r="D95" s="225">
        <v>1.3319000000000001</v>
      </c>
      <c r="E95" s="223" t="s">
        <v>196</v>
      </c>
      <c r="F95" s="64">
        <v>198</v>
      </c>
    </row>
    <row r="96" spans="1:6" x14ac:dyDescent="0.25">
      <c r="A96" s="190" t="s">
        <v>376</v>
      </c>
      <c r="B96" s="219" t="s">
        <v>956</v>
      </c>
      <c r="C96" s="17">
        <v>2.09</v>
      </c>
      <c r="D96" s="225">
        <v>0.71489999999999998</v>
      </c>
      <c r="E96" s="223" t="s">
        <v>196</v>
      </c>
      <c r="F96" s="64">
        <v>588</v>
      </c>
    </row>
    <row r="97" spans="1:6" x14ac:dyDescent="0.25">
      <c r="A97" s="190" t="s">
        <v>377</v>
      </c>
      <c r="B97" s="219" t="s">
        <v>957</v>
      </c>
      <c r="C97" s="17">
        <v>1.99</v>
      </c>
      <c r="D97" s="225">
        <v>1.1214999999999999</v>
      </c>
      <c r="E97" s="223" t="s">
        <v>196</v>
      </c>
      <c r="F97" s="64">
        <v>10</v>
      </c>
    </row>
    <row r="98" spans="1:6" x14ac:dyDescent="0.25">
      <c r="A98" s="191" t="s">
        <v>378</v>
      </c>
      <c r="B98" s="220" t="s">
        <v>958</v>
      </c>
      <c r="C98" s="65">
        <v>1.82</v>
      </c>
      <c r="D98" s="226">
        <v>0.67589999999999995</v>
      </c>
      <c r="E98" s="224" t="s">
        <v>196</v>
      </c>
      <c r="F98" s="66">
        <v>136</v>
      </c>
    </row>
    <row r="99" spans="1:6" x14ac:dyDescent="0.25">
      <c r="A99" s="190" t="s">
        <v>380</v>
      </c>
      <c r="B99" s="219" t="s">
        <v>959</v>
      </c>
      <c r="C99" s="17">
        <v>4.2</v>
      </c>
      <c r="D99" s="225">
        <v>3.4441000000000002</v>
      </c>
      <c r="E99" s="223" t="s">
        <v>14</v>
      </c>
      <c r="F99" s="64">
        <v>4</v>
      </c>
    </row>
    <row r="100" spans="1:6" x14ac:dyDescent="0.25">
      <c r="A100" s="190" t="s">
        <v>381</v>
      </c>
      <c r="B100" s="219" t="s">
        <v>960</v>
      </c>
      <c r="C100" s="17">
        <v>2.2999999999999998</v>
      </c>
      <c r="D100" s="225">
        <v>2.016</v>
      </c>
      <c r="E100" s="223" t="s">
        <v>14</v>
      </c>
      <c r="F100" s="64">
        <v>3</v>
      </c>
    </row>
    <row r="101" spans="1:6" x14ac:dyDescent="0.25">
      <c r="A101" s="190" t="s">
        <v>382</v>
      </c>
      <c r="B101" s="219" t="s">
        <v>147</v>
      </c>
      <c r="C101" s="17">
        <v>3.9</v>
      </c>
      <c r="D101" s="225">
        <v>2.3532999999999999</v>
      </c>
      <c r="E101" s="223" t="s">
        <v>14</v>
      </c>
      <c r="F101" s="64">
        <v>2</v>
      </c>
    </row>
    <row r="102" spans="1:6" x14ac:dyDescent="0.25">
      <c r="A102" s="190" t="s">
        <v>383</v>
      </c>
      <c r="B102" s="219" t="s">
        <v>961</v>
      </c>
      <c r="C102" s="17">
        <v>5.25</v>
      </c>
      <c r="D102" s="225">
        <v>2.0415000000000001</v>
      </c>
      <c r="E102" s="223" t="s">
        <v>196</v>
      </c>
      <c r="F102" s="64">
        <v>14</v>
      </c>
    </row>
    <row r="103" spans="1:6" x14ac:dyDescent="0.25">
      <c r="A103" s="191" t="s">
        <v>384</v>
      </c>
      <c r="B103" s="220" t="s">
        <v>962</v>
      </c>
      <c r="C103" s="65">
        <v>2.1</v>
      </c>
      <c r="D103" s="226">
        <v>1.5721000000000001</v>
      </c>
      <c r="E103" s="224" t="s">
        <v>14</v>
      </c>
      <c r="F103" s="66">
        <v>2</v>
      </c>
    </row>
    <row r="104" spans="1:6" x14ac:dyDescent="0.25">
      <c r="A104" s="190" t="s">
        <v>387</v>
      </c>
      <c r="B104" s="219" t="s">
        <v>963</v>
      </c>
      <c r="C104" s="17">
        <v>3.7</v>
      </c>
      <c r="D104" s="225">
        <v>1.5533999999999999</v>
      </c>
      <c r="E104" s="223" t="s">
        <v>14</v>
      </c>
      <c r="F104" s="64">
        <v>7</v>
      </c>
    </row>
    <row r="105" spans="1:6" x14ac:dyDescent="0.25">
      <c r="A105" s="190" t="s">
        <v>388</v>
      </c>
      <c r="B105" s="219" t="s">
        <v>964</v>
      </c>
      <c r="C105" s="17">
        <v>3.3</v>
      </c>
      <c r="D105" s="225">
        <v>1.2030000000000001</v>
      </c>
      <c r="E105" s="223" t="s">
        <v>14</v>
      </c>
      <c r="F105" s="64">
        <v>5</v>
      </c>
    </row>
    <row r="106" spans="1:6" x14ac:dyDescent="0.25">
      <c r="A106" s="190" t="s">
        <v>389</v>
      </c>
      <c r="B106" s="219" t="s">
        <v>322</v>
      </c>
      <c r="C106" s="17">
        <v>1.77</v>
      </c>
      <c r="D106" s="225">
        <v>0.80769999999999997</v>
      </c>
      <c r="E106" s="223" t="s">
        <v>196</v>
      </c>
      <c r="F106" s="64">
        <v>25</v>
      </c>
    </row>
    <row r="107" spans="1:6" x14ac:dyDescent="0.25">
      <c r="A107" s="190" t="s">
        <v>390</v>
      </c>
      <c r="B107" s="219" t="s">
        <v>965</v>
      </c>
      <c r="C107" s="17">
        <v>3.6</v>
      </c>
      <c r="D107" s="225">
        <v>1.9676</v>
      </c>
      <c r="E107" s="223" t="s">
        <v>14</v>
      </c>
      <c r="F107" s="64">
        <v>3</v>
      </c>
    </row>
    <row r="108" spans="1:6" x14ac:dyDescent="0.25">
      <c r="A108" s="191" t="s">
        <v>391</v>
      </c>
      <c r="B108" s="220" t="s">
        <v>966</v>
      </c>
      <c r="C108" s="65">
        <v>2.58</v>
      </c>
      <c r="D108" s="226">
        <v>0.80110000000000003</v>
      </c>
      <c r="E108" s="224" t="s">
        <v>196</v>
      </c>
      <c r="F108" s="66">
        <v>23</v>
      </c>
    </row>
    <row r="109" spans="1:6" x14ac:dyDescent="0.25">
      <c r="A109" s="190" t="s">
        <v>392</v>
      </c>
      <c r="B109" s="219" t="s">
        <v>967</v>
      </c>
      <c r="C109" s="17">
        <v>2.38</v>
      </c>
      <c r="D109" s="225">
        <v>2.9632000000000001</v>
      </c>
      <c r="E109" s="223" t="s">
        <v>196</v>
      </c>
      <c r="F109" s="64">
        <v>10</v>
      </c>
    </row>
    <row r="110" spans="1:6" x14ac:dyDescent="0.25">
      <c r="A110" s="190" t="s">
        <v>393</v>
      </c>
      <c r="B110" s="219" t="s">
        <v>968</v>
      </c>
      <c r="C110" s="17">
        <v>2.88</v>
      </c>
      <c r="D110" s="225">
        <v>1.871</v>
      </c>
      <c r="E110" s="223" t="s">
        <v>196</v>
      </c>
      <c r="F110" s="64">
        <v>12</v>
      </c>
    </row>
    <row r="111" spans="1:6" x14ac:dyDescent="0.25">
      <c r="A111" s="190" t="s">
        <v>394</v>
      </c>
      <c r="B111" s="219" t="s">
        <v>969</v>
      </c>
      <c r="C111" s="17">
        <v>3.31</v>
      </c>
      <c r="D111" s="225">
        <v>3.6097999999999999</v>
      </c>
      <c r="E111" s="223" t="s">
        <v>196</v>
      </c>
      <c r="F111" s="64">
        <v>42</v>
      </c>
    </row>
    <row r="112" spans="1:6" x14ac:dyDescent="0.25">
      <c r="A112" s="190" t="s">
        <v>395</v>
      </c>
      <c r="B112" s="219" t="s">
        <v>970</v>
      </c>
      <c r="C112" s="17">
        <v>1.76</v>
      </c>
      <c r="D112" s="225">
        <v>2.1316999999999999</v>
      </c>
      <c r="E112" s="223" t="s">
        <v>196</v>
      </c>
      <c r="F112" s="64">
        <v>32</v>
      </c>
    </row>
    <row r="113" spans="1:6" x14ac:dyDescent="0.25">
      <c r="A113" s="191" t="s">
        <v>396</v>
      </c>
      <c r="B113" s="220" t="s">
        <v>971</v>
      </c>
      <c r="C113" s="65">
        <v>1.93</v>
      </c>
      <c r="D113" s="226">
        <v>0.92390000000000005</v>
      </c>
      <c r="E113" s="224" t="s">
        <v>196</v>
      </c>
      <c r="F113" s="66">
        <v>54</v>
      </c>
    </row>
    <row r="114" spans="1:6" x14ac:dyDescent="0.25">
      <c r="A114" s="190" t="s">
        <v>397</v>
      </c>
      <c r="B114" s="219" t="s">
        <v>972</v>
      </c>
      <c r="C114" s="17">
        <v>1.3</v>
      </c>
      <c r="D114" s="225">
        <v>0.83799999999999997</v>
      </c>
      <c r="E114" s="223" t="s">
        <v>196</v>
      </c>
      <c r="F114" s="64">
        <v>68</v>
      </c>
    </row>
    <row r="115" spans="1:6" x14ac:dyDescent="0.25">
      <c r="A115" s="190" t="s">
        <v>398</v>
      </c>
      <c r="B115" s="219" t="s">
        <v>973</v>
      </c>
      <c r="C115" s="17">
        <v>4.5</v>
      </c>
      <c r="D115" s="225">
        <v>3.5775000000000001</v>
      </c>
      <c r="E115" s="223" t="s">
        <v>14</v>
      </c>
      <c r="F115" s="64">
        <v>4</v>
      </c>
    </row>
    <row r="116" spans="1:6" x14ac:dyDescent="0.25">
      <c r="A116" s="190" t="s">
        <v>399</v>
      </c>
      <c r="B116" s="219" t="s">
        <v>974</v>
      </c>
      <c r="C116" s="17">
        <v>2</v>
      </c>
      <c r="D116" s="225">
        <v>2.0461999999999998</v>
      </c>
      <c r="E116" s="223" t="s">
        <v>14</v>
      </c>
      <c r="F116" s="64">
        <v>1</v>
      </c>
    </row>
    <row r="117" spans="1:6" x14ac:dyDescent="0.25">
      <c r="A117" s="190" t="s">
        <v>400</v>
      </c>
      <c r="B117" s="219" t="s">
        <v>975</v>
      </c>
      <c r="C117" s="17">
        <v>1.98</v>
      </c>
      <c r="D117" s="225">
        <v>1.3196000000000001</v>
      </c>
      <c r="E117" s="223" t="s">
        <v>196</v>
      </c>
      <c r="F117" s="64">
        <v>13</v>
      </c>
    </row>
    <row r="118" spans="1:6" x14ac:dyDescent="0.25">
      <c r="A118" s="191" t="s">
        <v>401</v>
      </c>
      <c r="B118" s="220" t="s">
        <v>976</v>
      </c>
      <c r="C118" s="65">
        <v>2</v>
      </c>
      <c r="D118" s="226">
        <v>0.83320000000000005</v>
      </c>
      <c r="E118" s="224" t="s">
        <v>14</v>
      </c>
      <c r="F118" s="66">
        <v>9</v>
      </c>
    </row>
    <row r="119" spans="1:6" x14ac:dyDescent="0.25">
      <c r="A119" s="190" t="s">
        <v>402</v>
      </c>
      <c r="B119" s="219" t="s">
        <v>211</v>
      </c>
      <c r="C119" s="17">
        <v>1.55</v>
      </c>
      <c r="D119" s="225">
        <v>1.8181</v>
      </c>
      <c r="E119" s="223" t="s">
        <v>196</v>
      </c>
      <c r="F119" s="64">
        <v>14</v>
      </c>
    </row>
    <row r="120" spans="1:6" x14ac:dyDescent="0.25">
      <c r="A120" s="190" t="s">
        <v>405</v>
      </c>
      <c r="B120" s="219" t="s">
        <v>977</v>
      </c>
      <c r="C120" s="17">
        <v>5.4</v>
      </c>
      <c r="D120" s="225">
        <v>3.0284</v>
      </c>
      <c r="E120" s="223" t="s">
        <v>14</v>
      </c>
      <c r="F120" s="64">
        <v>5</v>
      </c>
    </row>
    <row r="121" spans="1:6" x14ac:dyDescent="0.25">
      <c r="A121" s="190" t="s">
        <v>406</v>
      </c>
      <c r="B121" s="219" t="s">
        <v>978</v>
      </c>
      <c r="C121" s="17">
        <v>3.7</v>
      </c>
      <c r="D121" s="225">
        <v>1.9698</v>
      </c>
      <c r="E121" s="223" t="s">
        <v>14</v>
      </c>
      <c r="F121" s="64">
        <v>9</v>
      </c>
    </row>
    <row r="122" spans="1:6" x14ac:dyDescent="0.25">
      <c r="A122" s="190" t="s">
        <v>407</v>
      </c>
      <c r="B122" s="219" t="s">
        <v>979</v>
      </c>
      <c r="C122" s="17">
        <v>2.2000000000000002</v>
      </c>
      <c r="D122" s="225">
        <v>1.2819</v>
      </c>
      <c r="E122" s="223" t="s">
        <v>14</v>
      </c>
      <c r="F122" s="64">
        <v>3</v>
      </c>
    </row>
    <row r="123" spans="1:6" x14ac:dyDescent="0.25">
      <c r="A123" s="191" t="s">
        <v>408</v>
      </c>
      <c r="B123" s="220" t="s">
        <v>226</v>
      </c>
      <c r="C123" s="65">
        <v>1.77</v>
      </c>
      <c r="D123" s="226">
        <v>0.84299999999999997</v>
      </c>
      <c r="E123" s="224" t="s">
        <v>196</v>
      </c>
      <c r="F123" s="66">
        <v>26</v>
      </c>
    </row>
    <row r="124" spans="1:6" x14ac:dyDescent="0.25">
      <c r="A124" s="190" t="s">
        <v>409</v>
      </c>
      <c r="B124" s="219" t="s">
        <v>980</v>
      </c>
      <c r="C124" s="17">
        <v>3.5</v>
      </c>
      <c r="D124" s="225">
        <v>2.0838000000000001</v>
      </c>
      <c r="E124" s="223" t="s">
        <v>14</v>
      </c>
      <c r="F124" s="64">
        <v>4</v>
      </c>
    </row>
    <row r="125" spans="1:6" x14ac:dyDescent="0.25">
      <c r="A125" s="190" t="s">
        <v>410</v>
      </c>
      <c r="B125" s="219" t="s">
        <v>981</v>
      </c>
      <c r="C125" s="17">
        <v>2.2999999999999998</v>
      </c>
      <c r="D125" s="225">
        <v>1.1531</v>
      </c>
      <c r="E125" s="223" t="s">
        <v>14</v>
      </c>
      <c r="F125" s="64">
        <v>5</v>
      </c>
    </row>
    <row r="126" spans="1:6" x14ac:dyDescent="0.25">
      <c r="A126" s="190" t="s">
        <v>411</v>
      </c>
      <c r="B126" s="219" t="s">
        <v>982</v>
      </c>
      <c r="C126" s="17">
        <v>2.72</v>
      </c>
      <c r="D126" s="225">
        <v>1.1333</v>
      </c>
      <c r="E126" s="223" t="s">
        <v>196</v>
      </c>
      <c r="F126" s="64">
        <v>15</v>
      </c>
    </row>
    <row r="127" spans="1:6" x14ac:dyDescent="0.25">
      <c r="A127" s="190" t="s">
        <v>412</v>
      </c>
      <c r="B127" s="219" t="s">
        <v>983</v>
      </c>
      <c r="C127" s="17">
        <v>1.92</v>
      </c>
      <c r="D127" s="225">
        <v>0.56479999999999997</v>
      </c>
      <c r="E127" s="223" t="s">
        <v>196</v>
      </c>
      <c r="F127" s="64">
        <v>152</v>
      </c>
    </row>
    <row r="128" spans="1:6" x14ac:dyDescent="0.25">
      <c r="A128" s="191" t="s">
        <v>413</v>
      </c>
      <c r="B128" s="220" t="s">
        <v>984</v>
      </c>
      <c r="C128" s="65">
        <v>4.0999999999999996</v>
      </c>
      <c r="D128" s="226">
        <v>2.077</v>
      </c>
      <c r="E128" s="224" t="s">
        <v>14</v>
      </c>
      <c r="F128" s="66">
        <v>8</v>
      </c>
    </row>
    <row r="129" spans="1:6" x14ac:dyDescent="0.25">
      <c r="A129" s="190" t="s">
        <v>414</v>
      </c>
      <c r="B129" s="219" t="s">
        <v>985</v>
      </c>
      <c r="C129" s="17">
        <v>2.2000000000000002</v>
      </c>
      <c r="D129" s="225">
        <v>0.84830000000000005</v>
      </c>
      <c r="E129" s="223" t="s">
        <v>196</v>
      </c>
      <c r="F129" s="64">
        <v>32</v>
      </c>
    </row>
    <row r="130" spans="1:6" x14ac:dyDescent="0.25">
      <c r="A130" s="190" t="s">
        <v>415</v>
      </c>
      <c r="B130" s="219" t="s">
        <v>986</v>
      </c>
      <c r="C130" s="17">
        <v>2.09</v>
      </c>
      <c r="D130" s="225">
        <v>0.56879999999999997</v>
      </c>
      <c r="E130" s="223" t="s">
        <v>196</v>
      </c>
      <c r="F130" s="64">
        <v>17</v>
      </c>
    </row>
    <row r="131" spans="1:6" x14ac:dyDescent="0.25">
      <c r="A131" s="190" t="s">
        <v>416</v>
      </c>
      <c r="B131" s="219" t="s">
        <v>987</v>
      </c>
      <c r="C131" s="17">
        <v>3.4</v>
      </c>
      <c r="D131" s="225">
        <v>1.3003</v>
      </c>
      <c r="E131" s="223" t="s">
        <v>196</v>
      </c>
      <c r="F131" s="64">
        <v>12</v>
      </c>
    </row>
    <row r="132" spans="1:6" x14ac:dyDescent="0.25">
      <c r="A132" s="190" t="s">
        <v>417</v>
      </c>
      <c r="B132" s="219" t="s">
        <v>988</v>
      </c>
      <c r="C132" s="17">
        <v>2.4900000000000002</v>
      </c>
      <c r="D132" s="225">
        <v>0.8679</v>
      </c>
      <c r="E132" s="223" t="s">
        <v>196</v>
      </c>
      <c r="F132" s="64">
        <v>51</v>
      </c>
    </row>
    <row r="133" spans="1:6" x14ac:dyDescent="0.25">
      <c r="A133" s="191" t="s">
        <v>418</v>
      </c>
      <c r="B133" s="220" t="s">
        <v>989</v>
      </c>
      <c r="C133" s="65">
        <v>2.2400000000000002</v>
      </c>
      <c r="D133" s="226">
        <v>0.58109999999999995</v>
      </c>
      <c r="E133" s="224" t="s">
        <v>196</v>
      </c>
      <c r="F133" s="66">
        <v>19</v>
      </c>
    </row>
    <row r="134" spans="1:6" x14ac:dyDescent="0.25">
      <c r="A134" s="190" t="s">
        <v>419</v>
      </c>
      <c r="B134" s="219" t="s">
        <v>990</v>
      </c>
      <c r="C134" s="17">
        <v>11.06</v>
      </c>
      <c r="D134" s="225">
        <v>5.0015999999999998</v>
      </c>
      <c r="E134" s="223" t="s">
        <v>196</v>
      </c>
      <c r="F134" s="64">
        <v>74</v>
      </c>
    </row>
    <row r="135" spans="1:6" x14ac:dyDescent="0.25">
      <c r="A135" s="190" t="s">
        <v>420</v>
      </c>
      <c r="B135" s="219" t="s">
        <v>991</v>
      </c>
      <c r="C135" s="17">
        <v>6.56</v>
      </c>
      <c r="D135" s="225">
        <v>3.3601000000000001</v>
      </c>
      <c r="E135" s="223" t="s">
        <v>196</v>
      </c>
      <c r="F135" s="64">
        <v>80</v>
      </c>
    </row>
    <row r="136" spans="1:6" x14ac:dyDescent="0.25">
      <c r="A136" s="190" t="s">
        <v>421</v>
      </c>
      <c r="B136" s="219" t="s">
        <v>992</v>
      </c>
      <c r="C136" s="17">
        <v>3.6</v>
      </c>
      <c r="D136" s="225">
        <v>1.9821</v>
      </c>
      <c r="E136" s="223" t="s">
        <v>196</v>
      </c>
      <c r="F136" s="64">
        <v>60</v>
      </c>
    </row>
    <row r="137" spans="1:6" x14ac:dyDescent="0.25">
      <c r="A137" s="190" t="s">
        <v>422</v>
      </c>
      <c r="B137" s="219" t="s">
        <v>993</v>
      </c>
      <c r="C137" s="17">
        <v>7.6</v>
      </c>
      <c r="D137" s="225">
        <v>3.6429999999999998</v>
      </c>
      <c r="E137" s="223" t="s">
        <v>196</v>
      </c>
      <c r="F137" s="64">
        <v>82</v>
      </c>
    </row>
    <row r="138" spans="1:6" x14ac:dyDescent="0.25">
      <c r="A138" s="191" t="s">
        <v>423</v>
      </c>
      <c r="B138" s="220" t="s">
        <v>994</v>
      </c>
      <c r="C138" s="65">
        <v>4.24</v>
      </c>
      <c r="D138" s="226">
        <v>2.0621999999999998</v>
      </c>
      <c r="E138" s="224" t="s">
        <v>196</v>
      </c>
      <c r="F138" s="66">
        <v>58</v>
      </c>
    </row>
    <row r="139" spans="1:6" x14ac:dyDescent="0.25">
      <c r="A139" s="190" t="s">
        <v>424</v>
      </c>
      <c r="B139" s="219" t="s">
        <v>995</v>
      </c>
      <c r="C139" s="17">
        <v>3.44</v>
      </c>
      <c r="D139" s="225">
        <v>1.7904</v>
      </c>
      <c r="E139" s="223" t="s">
        <v>196</v>
      </c>
      <c r="F139" s="64">
        <v>15</v>
      </c>
    </row>
    <row r="140" spans="1:6" x14ac:dyDescent="0.25">
      <c r="A140" s="190" t="s">
        <v>425</v>
      </c>
      <c r="B140" s="219" t="s">
        <v>996</v>
      </c>
      <c r="C140" s="17">
        <v>4.28</v>
      </c>
      <c r="D140" s="225">
        <v>1.5729</v>
      </c>
      <c r="E140" s="223" t="s">
        <v>196</v>
      </c>
      <c r="F140" s="64">
        <v>83</v>
      </c>
    </row>
    <row r="141" spans="1:6" x14ac:dyDescent="0.25">
      <c r="A141" s="190" t="s">
        <v>426</v>
      </c>
      <c r="B141" s="219" t="s">
        <v>997</v>
      </c>
      <c r="C141" s="17">
        <v>2.75</v>
      </c>
      <c r="D141" s="225">
        <v>1.0792999999999999</v>
      </c>
      <c r="E141" s="223" t="s">
        <v>196</v>
      </c>
      <c r="F141" s="64">
        <v>261</v>
      </c>
    </row>
    <row r="142" spans="1:6" x14ac:dyDescent="0.25">
      <c r="A142" s="190" t="s">
        <v>427</v>
      </c>
      <c r="B142" s="219" t="s">
        <v>998</v>
      </c>
      <c r="C142" s="17">
        <v>6.22</v>
      </c>
      <c r="D142" s="225">
        <v>2.1713</v>
      </c>
      <c r="E142" s="223" t="s">
        <v>196</v>
      </c>
      <c r="F142" s="64">
        <v>191</v>
      </c>
    </row>
    <row r="143" spans="1:6" x14ac:dyDescent="0.25">
      <c r="A143" s="191" t="s">
        <v>428</v>
      </c>
      <c r="B143" s="220" t="s">
        <v>999</v>
      </c>
      <c r="C143" s="65">
        <v>4.6399999999999997</v>
      </c>
      <c r="D143" s="226">
        <v>1.595</v>
      </c>
      <c r="E143" s="224" t="s">
        <v>196</v>
      </c>
      <c r="F143" s="66">
        <v>159</v>
      </c>
    </row>
    <row r="144" spans="1:6" x14ac:dyDescent="0.25">
      <c r="A144" s="190" t="s">
        <v>429</v>
      </c>
      <c r="B144" s="219" t="s">
        <v>1000</v>
      </c>
      <c r="C144" s="17">
        <v>3.27</v>
      </c>
      <c r="D144" s="225">
        <v>1.0893999999999999</v>
      </c>
      <c r="E144" s="223" t="s">
        <v>196</v>
      </c>
      <c r="F144" s="64">
        <v>38</v>
      </c>
    </row>
    <row r="145" spans="1:6" x14ac:dyDescent="0.25">
      <c r="A145" s="190" t="s">
        <v>430</v>
      </c>
      <c r="B145" s="219" t="s">
        <v>1001</v>
      </c>
      <c r="C145" s="17">
        <v>4.55</v>
      </c>
      <c r="D145" s="225">
        <v>1.9258999999999999</v>
      </c>
      <c r="E145" s="223" t="s">
        <v>196</v>
      </c>
      <c r="F145" s="64">
        <v>68</v>
      </c>
    </row>
    <row r="146" spans="1:6" x14ac:dyDescent="0.25">
      <c r="A146" s="190" t="s">
        <v>431</v>
      </c>
      <c r="B146" s="219" t="s">
        <v>1002</v>
      </c>
      <c r="C146" s="17">
        <v>3.14</v>
      </c>
      <c r="D146" s="225">
        <v>1.2886</v>
      </c>
      <c r="E146" s="223" t="s">
        <v>196</v>
      </c>
      <c r="F146" s="64">
        <v>49</v>
      </c>
    </row>
    <row r="147" spans="1:6" x14ac:dyDescent="0.25">
      <c r="A147" s="190" t="s">
        <v>432</v>
      </c>
      <c r="B147" s="219" t="s">
        <v>1003</v>
      </c>
      <c r="C147" s="17">
        <v>2.7</v>
      </c>
      <c r="D147" s="225">
        <v>1.1948000000000001</v>
      </c>
      <c r="E147" s="223" t="s">
        <v>196</v>
      </c>
      <c r="F147" s="64">
        <v>10</v>
      </c>
    </row>
    <row r="148" spans="1:6" x14ac:dyDescent="0.25">
      <c r="A148" s="191" t="s">
        <v>433</v>
      </c>
      <c r="B148" s="220" t="s">
        <v>1004</v>
      </c>
      <c r="C148" s="65">
        <v>4.8</v>
      </c>
      <c r="D148" s="226">
        <v>1.6629</v>
      </c>
      <c r="E148" s="224" t="s">
        <v>196</v>
      </c>
      <c r="F148" s="66">
        <v>14</v>
      </c>
    </row>
    <row r="149" spans="1:6" x14ac:dyDescent="0.25">
      <c r="A149" s="190" t="s">
        <v>434</v>
      </c>
      <c r="B149" s="219" t="s">
        <v>1005</v>
      </c>
      <c r="C149" s="17">
        <v>2.41</v>
      </c>
      <c r="D149" s="225">
        <v>1.1993</v>
      </c>
      <c r="E149" s="223" t="s">
        <v>196</v>
      </c>
      <c r="F149" s="64">
        <v>41</v>
      </c>
    </row>
    <row r="150" spans="1:6" x14ac:dyDescent="0.25">
      <c r="A150" s="190" t="s">
        <v>435</v>
      </c>
      <c r="B150" s="219" t="s">
        <v>1006</v>
      </c>
      <c r="C150" s="17">
        <v>2.5</v>
      </c>
      <c r="D150" s="225">
        <v>0.85960000000000003</v>
      </c>
      <c r="E150" s="223" t="s">
        <v>14</v>
      </c>
      <c r="F150" s="64">
        <v>8</v>
      </c>
    </row>
    <row r="151" spans="1:6" x14ac:dyDescent="0.25">
      <c r="A151" s="190" t="s">
        <v>436</v>
      </c>
      <c r="B151" s="219" t="s">
        <v>1007</v>
      </c>
      <c r="C151" s="17">
        <v>4.68</v>
      </c>
      <c r="D151" s="225">
        <v>1.5828</v>
      </c>
      <c r="E151" s="223" t="s">
        <v>196</v>
      </c>
      <c r="F151" s="64">
        <v>27</v>
      </c>
    </row>
    <row r="152" spans="1:6" x14ac:dyDescent="0.25">
      <c r="A152" s="190" t="s">
        <v>437</v>
      </c>
      <c r="B152" s="219" t="s">
        <v>1008</v>
      </c>
      <c r="C152" s="17">
        <v>3.55</v>
      </c>
      <c r="D152" s="225">
        <v>1.1472</v>
      </c>
      <c r="E152" s="223" t="s">
        <v>196</v>
      </c>
      <c r="F152" s="64">
        <v>39</v>
      </c>
    </row>
    <row r="153" spans="1:6" x14ac:dyDescent="0.25">
      <c r="A153" s="191" t="s">
        <v>438</v>
      </c>
      <c r="B153" s="220" t="s">
        <v>1009</v>
      </c>
      <c r="C153" s="65">
        <v>2.17</v>
      </c>
      <c r="D153" s="226">
        <v>0.80630000000000002</v>
      </c>
      <c r="E153" s="224" t="s">
        <v>196</v>
      </c>
      <c r="F153" s="66">
        <v>12</v>
      </c>
    </row>
    <row r="154" spans="1:6" x14ac:dyDescent="0.25">
      <c r="A154" s="190" t="s">
        <v>439</v>
      </c>
      <c r="B154" s="219" t="s">
        <v>249</v>
      </c>
      <c r="C154" s="17">
        <v>3.78</v>
      </c>
      <c r="D154" s="225">
        <v>1.3301000000000001</v>
      </c>
      <c r="E154" s="223" t="s">
        <v>196</v>
      </c>
      <c r="F154" s="64">
        <v>785</v>
      </c>
    </row>
    <row r="155" spans="1:6" x14ac:dyDescent="0.25">
      <c r="A155" s="190" t="s">
        <v>440</v>
      </c>
      <c r="B155" s="219" t="s">
        <v>1010</v>
      </c>
      <c r="C155" s="17">
        <v>3.6</v>
      </c>
      <c r="D155" s="225">
        <v>1.2217</v>
      </c>
      <c r="E155" s="223" t="s">
        <v>196</v>
      </c>
      <c r="F155" s="64">
        <v>684</v>
      </c>
    </row>
    <row r="156" spans="1:6" x14ac:dyDescent="0.25">
      <c r="A156" s="190" t="s">
        <v>441</v>
      </c>
      <c r="B156" s="219" t="s">
        <v>1011</v>
      </c>
      <c r="C156" s="17">
        <v>2.72</v>
      </c>
      <c r="D156" s="225">
        <v>0.87270000000000003</v>
      </c>
      <c r="E156" s="223" t="s">
        <v>196</v>
      </c>
      <c r="F156" s="64">
        <v>623</v>
      </c>
    </row>
    <row r="157" spans="1:6" x14ac:dyDescent="0.25">
      <c r="A157" s="190" t="s">
        <v>442</v>
      </c>
      <c r="B157" s="219" t="s">
        <v>1012</v>
      </c>
      <c r="C157" s="17">
        <v>2.44</v>
      </c>
      <c r="D157" s="225">
        <v>0.74609999999999999</v>
      </c>
      <c r="E157" s="223" t="s">
        <v>196</v>
      </c>
      <c r="F157" s="64">
        <v>417</v>
      </c>
    </row>
    <row r="158" spans="1:6" x14ac:dyDescent="0.25">
      <c r="A158" s="191" t="s">
        <v>443</v>
      </c>
      <c r="B158" s="220" t="s">
        <v>1013</v>
      </c>
      <c r="C158" s="65">
        <v>4.4800000000000004</v>
      </c>
      <c r="D158" s="226">
        <v>1.4599</v>
      </c>
      <c r="E158" s="224" t="s">
        <v>196</v>
      </c>
      <c r="F158" s="66">
        <v>466</v>
      </c>
    </row>
    <row r="159" spans="1:6" x14ac:dyDescent="0.25">
      <c r="A159" s="190" t="s">
        <v>444</v>
      </c>
      <c r="B159" s="219" t="s">
        <v>1014</v>
      </c>
      <c r="C159" s="17">
        <v>3.1</v>
      </c>
      <c r="D159" s="225">
        <v>0.97960000000000003</v>
      </c>
      <c r="E159" s="223" t="s">
        <v>196</v>
      </c>
      <c r="F159" s="64">
        <v>639</v>
      </c>
    </row>
    <row r="160" spans="1:6" x14ac:dyDescent="0.25">
      <c r="A160" s="190" t="s">
        <v>445</v>
      </c>
      <c r="B160" s="219" t="s">
        <v>1015</v>
      </c>
      <c r="C160" s="17">
        <v>2.27</v>
      </c>
      <c r="D160" s="225">
        <v>0.68369999999999997</v>
      </c>
      <c r="E160" s="223" t="s">
        <v>196</v>
      </c>
      <c r="F160" s="64">
        <v>289</v>
      </c>
    </row>
    <row r="161" spans="1:6" x14ac:dyDescent="0.25">
      <c r="A161" s="190" t="s">
        <v>446</v>
      </c>
      <c r="B161" s="219" t="s">
        <v>1016</v>
      </c>
      <c r="C161" s="17">
        <v>4.59</v>
      </c>
      <c r="D161" s="225">
        <v>1.8738999999999999</v>
      </c>
      <c r="E161" s="223" t="s">
        <v>196</v>
      </c>
      <c r="F161" s="64">
        <v>13</v>
      </c>
    </row>
    <row r="162" spans="1:6" x14ac:dyDescent="0.25">
      <c r="A162" s="190" t="s">
        <v>447</v>
      </c>
      <c r="B162" s="219" t="s">
        <v>1017</v>
      </c>
      <c r="C162" s="17">
        <v>3.25</v>
      </c>
      <c r="D162" s="225">
        <v>1.1868000000000001</v>
      </c>
      <c r="E162" s="223" t="s">
        <v>196</v>
      </c>
      <c r="F162" s="64">
        <v>10</v>
      </c>
    </row>
    <row r="163" spans="1:6" x14ac:dyDescent="0.25">
      <c r="A163" s="191" t="s">
        <v>448</v>
      </c>
      <c r="B163" s="220" t="s">
        <v>1018</v>
      </c>
      <c r="C163" s="65">
        <v>2.6</v>
      </c>
      <c r="D163" s="226">
        <v>0.85060000000000002</v>
      </c>
      <c r="E163" s="224" t="s">
        <v>14</v>
      </c>
      <c r="F163" s="66">
        <v>7</v>
      </c>
    </row>
    <row r="164" spans="1:6" x14ac:dyDescent="0.25">
      <c r="A164" s="190" t="s">
        <v>449</v>
      </c>
      <c r="B164" s="219" t="s">
        <v>1019</v>
      </c>
      <c r="C164" s="17">
        <v>4.5199999999999996</v>
      </c>
      <c r="D164" s="225">
        <v>1.8078000000000001</v>
      </c>
      <c r="E164" s="223" t="s">
        <v>196</v>
      </c>
      <c r="F164" s="64">
        <v>30</v>
      </c>
    </row>
    <row r="165" spans="1:6" x14ac:dyDescent="0.25">
      <c r="A165" s="190" t="s">
        <v>450</v>
      </c>
      <c r="B165" s="219" t="s">
        <v>1020</v>
      </c>
      <c r="C165" s="17">
        <v>3.49</v>
      </c>
      <c r="D165" s="225">
        <v>1.2072000000000001</v>
      </c>
      <c r="E165" s="223" t="s">
        <v>196</v>
      </c>
      <c r="F165" s="64">
        <v>86</v>
      </c>
    </row>
    <row r="166" spans="1:6" x14ac:dyDescent="0.25">
      <c r="A166" s="190" t="s">
        <v>451</v>
      </c>
      <c r="B166" s="219" t="s">
        <v>1021</v>
      </c>
      <c r="C166" s="17">
        <v>2.5499999999999998</v>
      </c>
      <c r="D166" s="225">
        <v>0.75170000000000003</v>
      </c>
      <c r="E166" s="223" t="s">
        <v>196</v>
      </c>
      <c r="F166" s="64">
        <v>46</v>
      </c>
    </row>
    <row r="167" spans="1:6" x14ac:dyDescent="0.25">
      <c r="A167" s="190" t="s">
        <v>452</v>
      </c>
      <c r="B167" s="219" t="s">
        <v>1022</v>
      </c>
      <c r="C167" s="17">
        <v>2.78</v>
      </c>
      <c r="D167" s="225">
        <v>0.91159999999999997</v>
      </c>
      <c r="E167" s="223" t="s">
        <v>196</v>
      </c>
      <c r="F167" s="64">
        <v>256</v>
      </c>
    </row>
    <row r="168" spans="1:6" x14ac:dyDescent="0.25">
      <c r="A168" s="191" t="s">
        <v>453</v>
      </c>
      <c r="B168" s="220" t="s">
        <v>1023</v>
      </c>
      <c r="C168" s="65">
        <v>2.09</v>
      </c>
      <c r="D168" s="226">
        <v>0.52200000000000002</v>
      </c>
      <c r="E168" s="224" t="s">
        <v>196</v>
      </c>
      <c r="F168" s="66">
        <v>269</v>
      </c>
    </row>
    <row r="169" spans="1:6" x14ac:dyDescent="0.25">
      <c r="A169" s="190" t="s">
        <v>454</v>
      </c>
      <c r="B169" s="219" t="s">
        <v>153</v>
      </c>
      <c r="C169" s="17">
        <v>2.17</v>
      </c>
      <c r="D169" s="225">
        <v>0.86380000000000001</v>
      </c>
      <c r="E169" s="223" t="s">
        <v>196</v>
      </c>
      <c r="F169" s="64">
        <v>67</v>
      </c>
    </row>
    <row r="170" spans="1:6" x14ac:dyDescent="0.25">
      <c r="A170" s="190" t="s">
        <v>455</v>
      </c>
      <c r="B170" s="219" t="s">
        <v>1024</v>
      </c>
      <c r="C170" s="17">
        <v>3.89</v>
      </c>
      <c r="D170" s="225">
        <v>1.4741</v>
      </c>
      <c r="E170" s="223" t="s">
        <v>196</v>
      </c>
      <c r="F170" s="64">
        <v>29</v>
      </c>
    </row>
    <row r="171" spans="1:6" x14ac:dyDescent="0.25">
      <c r="A171" s="190" t="s">
        <v>456</v>
      </c>
      <c r="B171" s="219" t="s">
        <v>1025</v>
      </c>
      <c r="C171" s="17">
        <v>2.4</v>
      </c>
      <c r="D171" s="225">
        <v>0.9335</v>
      </c>
      <c r="E171" s="223" t="s">
        <v>196</v>
      </c>
      <c r="F171" s="64">
        <v>52</v>
      </c>
    </row>
    <row r="172" spans="1:6" x14ac:dyDescent="0.25">
      <c r="A172" s="190" t="s">
        <v>457</v>
      </c>
      <c r="B172" s="219" t="s">
        <v>1600</v>
      </c>
      <c r="C172" s="17">
        <v>13.82</v>
      </c>
      <c r="D172" s="225">
        <v>6.4017999999999997</v>
      </c>
      <c r="E172" s="223" t="s">
        <v>196</v>
      </c>
      <c r="F172" s="64">
        <v>172</v>
      </c>
    </row>
    <row r="173" spans="1:6" x14ac:dyDescent="0.25">
      <c r="A173" s="191" t="s">
        <v>458</v>
      </c>
      <c r="B173" s="220" t="s">
        <v>1626</v>
      </c>
      <c r="C173" s="65">
        <v>5.09</v>
      </c>
      <c r="D173" s="226">
        <v>2.5246</v>
      </c>
      <c r="E173" s="224" t="s">
        <v>196</v>
      </c>
      <c r="F173" s="66">
        <v>423</v>
      </c>
    </row>
    <row r="174" spans="1:6" x14ac:dyDescent="0.25">
      <c r="A174" s="190" t="s">
        <v>459</v>
      </c>
      <c r="B174" s="219" t="s">
        <v>815</v>
      </c>
      <c r="C174" s="17">
        <v>7.2</v>
      </c>
      <c r="D174" s="225">
        <v>20.298100000000002</v>
      </c>
      <c r="E174" s="223" t="s">
        <v>14</v>
      </c>
      <c r="F174" s="64">
        <v>2</v>
      </c>
    </row>
    <row r="175" spans="1:6" x14ac:dyDescent="0.25">
      <c r="A175" s="190" t="s">
        <v>460</v>
      </c>
      <c r="B175" s="219" t="s">
        <v>1026</v>
      </c>
      <c r="C175" s="17">
        <v>15.31</v>
      </c>
      <c r="D175" s="225">
        <v>11.4491</v>
      </c>
      <c r="E175" s="223" t="s">
        <v>196</v>
      </c>
      <c r="F175" s="64">
        <v>28</v>
      </c>
    </row>
    <row r="176" spans="1:6" x14ac:dyDescent="0.25">
      <c r="A176" s="190" t="s">
        <v>461</v>
      </c>
      <c r="B176" s="219" t="s">
        <v>1027</v>
      </c>
      <c r="C176" s="17">
        <v>10.4</v>
      </c>
      <c r="D176" s="225">
        <v>8.8303999999999991</v>
      </c>
      <c r="E176" s="223" t="s">
        <v>196</v>
      </c>
      <c r="F176" s="64">
        <v>17</v>
      </c>
    </row>
    <row r="177" spans="1:6" x14ac:dyDescent="0.25">
      <c r="A177" s="190" t="s">
        <v>462</v>
      </c>
      <c r="B177" s="219" t="s">
        <v>1028</v>
      </c>
      <c r="C177" s="17">
        <v>4.7</v>
      </c>
      <c r="D177" s="225">
        <v>6.3296000000000001</v>
      </c>
      <c r="E177" s="223" t="s">
        <v>14</v>
      </c>
      <c r="F177" s="64">
        <v>2</v>
      </c>
    </row>
    <row r="178" spans="1:6" x14ac:dyDescent="0.25">
      <c r="A178" s="191" t="s">
        <v>463</v>
      </c>
      <c r="B178" s="220" t="s">
        <v>1029</v>
      </c>
      <c r="C178" s="65">
        <v>11.48</v>
      </c>
      <c r="D178" s="226">
        <v>8.6897000000000002</v>
      </c>
      <c r="E178" s="224" t="s">
        <v>196</v>
      </c>
      <c r="F178" s="66">
        <v>35</v>
      </c>
    </row>
    <row r="179" spans="1:6" x14ac:dyDescent="0.25">
      <c r="A179" s="190" t="s">
        <v>464</v>
      </c>
      <c r="B179" s="219" t="s">
        <v>1030</v>
      </c>
      <c r="C179" s="17">
        <v>6.67</v>
      </c>
      <c r="D179" s="225">
        <v>6.7350000000000003</v>
      </c>
      <c r="E179" s="223" t="s">
        <v>196</v>
      </c>
      <c r="F179" s="64">
        <v>60</v>
      </c>
    </row>
    <row r="180" spans="1:6" x14ac:dyDescent="0.25">
      <c r="A180" s="190" t="s">
        <v>465</v>
      </c>
      <c r="B180" s="219" t="s">
        <v>1031</v>
      </c>
      <c r="C180" s="17">
        <v>5.03</v>
      </c>
      <c r="D180" s="225">
        <v>4.4248000000000003</v>
      </c>
      <c r="E180" s="223" t="s">
        <v>196</v>
      </c>
      <c r="F180" s="64">
        <v>15</v>
      </c>
    </row>
    <row r="181" spans="1:6" x14ac:dyDescent="0.25">
      <c r="A181" s="190" t="s">
        <v>466</v>
      </c>
      <c r="B181" s="219" t="s">
        <v>1032</v>
      </c>
      <c r="C181" s="17">
        <v>10.1</v>
      </c>
      <c r="D181" s="225">
        <v>13.3674</v>
      </c>
      <c r="E181" s="223" t="s">
        <v>14</v>
      </c>
      <c r="F181" s="64">
        <v>2</v>
      </c>
    </row>
    <row r="182" spans="1:6" x14ac:dyDescent="0.25">
      <c r="A182" s="190" t="s">
        <v>467</v>
      </c>
      <c r="B182" s="219" t="s">
        <v>1033</v>
      </c>
      <c r="C182" s="17">
        <v>5.6</v>
      </c>
      <c r="D182" s="225">
        <v>10.148</v>
      </c>
      <c r="E182" s="223" t="s">
        <v>14</v>
      </c>
      <c r="F182" s="64">
        <v>3</v>
      </c>
    </row>
    <row r="183" spans="1:6" x14ac:dyDescent="0.25">
      <c r="A183" s="191" t="s">
        <v>468</v>
      </c>
      <c r="B183" s="220" t="s">
        <v>1034</v>
      </c>
      <c r="C183" s="65">
        <v>7.4</v>
      </c>
      <c r="D183" s="226">
        <v>11.564500000000001</v>
      </c>
      <c r="E183" s="224" t="s">
        <v>14</v>
      </c>
      <c r="F183" s="66">
        <v>2</v>
      </c>
    </row>
    <row r="184" spans="1:6" x14ac:dyDescent="0.25">
      <c r="A184" s="190" t="s">
        <v>469</v>
      </c>
      <c r="B184" s="219" t="s">
        <v>1035</v>
      </c>
      <c r="C184" s="17">
        <v>4.0999999999999996</v>
      </c>
      <c r="D184" s="225">
        <v>8.9185999999999996</v>
      </c>
      <c r="E184" s="223" t="s">
        <v>14</v>
      </c>
      <c r="F184" s="64">
        <v>6</v>
      </c>
    </row>
    <row r="185" spans="1:6" x14ac:dyDescent="0.25">
      <c r="A185" s="190" t="s">
        <v>470</v>
      </c>
      <c r="B185" s="219" t="s">
        <v>1036</v>
      </c>
      <c r="C185" s="17">
        <v>10.88</v>
      </c>
      <c r="D185" s="225">
        <v>6.9413</v>
      </c>
      <c r="E185" s="223" t="s">
        <v>196</v>
      </c>
      <c r="F185" s="64">
        <v>15</v>
      </c>
    </row>
    <row r="186" spans="1:6" x14ac:dyDescent="0.25">
      <c r="A186" s="190" t="s">
        <v>471</v>
      </c>
      <c r="B186" s="219" t="s">
        <v>1037</v>
      </c>
      <c r="C186" s="17">
        <v>3.02</v>
      </c>
      <c r="D186" s="225">
        <v>4.7449000000000003</v>
      </c>
      <c r="E186" s="223" t="s">
        <v>196</v>
      </c>
      <c r="F186" s="64">
        <v>36</v>
      </c>
    </row>
    <row r="187" spans="1:6" x14ac:dyDescent="0.25">
      <c r="A187" s="190" t="s">
        <v>472</v>
      </c>
      <c r="B187" s="219" t="s">
        <v>1038</v>
      </c>
      <c r="C187" s="17">
        <v>9.5399999999999991</v>
      </c>
      <c r="D187" s="225">
        <v>7.0716000000000001</v>
      </c>
      <c r="E187" s="223" t="s">
        <v>196</v>
      </c>
      <c r="F187" s="64">
        <v>14</v>
      </c>
    </row>
    <row r="188" spans="1:6" x14ac:dyDescent="0.25">
      <c r="A188" s="191" t="s">
        <v>473</v>
      </c>
      <c r="B188" s="220" t="s">
        <v>1627</v>
      </c>
      <c r="C188" s="65">
        <v>5.35</v>
      </c>
      <c r="D188" s="226">
        <v>4.4989999999999997</v>
      </c>
      <c r="E188" s="224" t="s">
        <v>196</v>
      </c>
      <c r="F188" s="66">
        <v>26</v>
      </c>
    </row>
    <row r="189" spans="1:6" x14ac:dyDescent="0.25">
      <c r="A189" s="190" t="s">
        <v>474</v>
      </c>
      <c r="B189" s="219" t="s">
        <v>1039</v>
      </c>
      <c r="C189" s="17">
        <v>10.199999999999999</v>
      </c>
      <c r="D189" s="225">
        <v>12.7797</v>
      </c>
      <c r="E189" s="223" t="s">
        <v>14</v>
      </c>
      <c r="F189" s="64">
        <v>9</v>
      </c>
    </row>
    <row r="190" spans="1:6" x14ac:dyDescent="0.25">
      <c r="A190" s="190" t="s">
        <v>475</v>
      </c>
      <c r="B190" s="219" t="s">
        <v>1040</v>
      </c>
      <c r="C190" s="17">
        <v>7.7</v>
      </c>
      <c r="D190" s="225">
        <v>9.1988000000000003</v>
      </c>
      <c r="E190" s="223" t="s">
        <v>14</v>
      </c>
      <c r="F190" s="64">
        <v>9</v>
      </c>
    </row>
    <row r="191" spans="1:6" x14ac:dyDescent="0.25">
      <c r="A191" s="190" t="s">
        <v>477</v>
      </c>
      <c r="B191" s="219" t="s">
        <v>1041</v>
      </c>
      <c r="C191" s="17">
        <v>12.61</v>
      </c>
      <c r="D191" s="225">
        <v>8.0235000000000003</v>
      </c>
      <c r="E191" s="223" t="s">
        <v>196</v>
      </c>
      <c r="F191" s="64">
        <v>69</v>
      </c>
    </row>
    <row r="192" spans="1:6" x14ac:dyDescent="0.25">
      <c r="A192" s="190" t="s">
        <v>478</v>
      </c>
      <c r="B192" s="219" t="s">
        <v>1042</v>
      </c>
      <c r="C192" s="17">
        <v>8.1300000000000008</v>
      </c>
      <c r="D192" s="225">
        <v>6.1738</v>
      </c>
      <c r="E192" s="223" t="s">
        <v>196</v>
      </c>
      <c r="F192" s="64">
        <v>185</v>
      </c>
    </row>
    <row r="193" spans="1:6" x14ac:dyDescent="0.25">
      <c r="A193" s="191" t="s">
        <v>479</v>
      </c>
      <c r="B193" s="220" t="s">
        <v>1043</v>
      </c>
      <c r="C193" s="65">
        <v>10.85</v>
      </c>
      <c r="D193" s="226">
        <v>7.0495000000000001</v>
      </c>
      <c r="E193" s="224" t="s">
        <v>196</v>
      </c>
      <c r="F193" s="66">
        <v>46</v>
      </c>
    </row>
    <row r="194" spans="1:6" x14ac:dyDescent="0.25">
      <c r="A194" s="190" t="s">
        <v>480</v>
      </c>
      <c r="B194" s="219" t="s">
        <v>1044</v>
      </c>
      <c r="C194" s="17">
        <v>6.49</v>
      </c>
      <c r="D194" s="225">
        <v>4.9873000000000003</v>
      </c>
      <c r="E194" s="223" t="s">
        <v>196</v>
      </c>
      <c r="F194" s="64">
        <v>220</v>
      </c>
    </row>
    <row r="195" spans="1:6" x14ac:dyDescent="0.25">
      <c r="A195" s="190" t="s">
        <v>481</v>
      </c>
      <c r="B195" s="219" t="s">
        <v>1045</v>
      </c>
      <c r="C195" s="17">
        <v>12.35</v>
      </c>
      <c r="D195" s="225">
        <v>5.3978999999999999</v>
      </c>
      <c r="E195" s="223" t="s">
        <v>196</v>
      </c>
      <c r="F195" s="64">
        <v>24</v>
      </c>
    </row>
    <row r="196" spans="1:6" x14ac:dyDescent="0.25">
      <c r="A196" s="190" t="s">
        <v>482</v>
      </c>
      <c r="B196" s="219" t="s">
        <v>1046</v>
      </c>
      <c r="C196" s="17">
        <v>7.99</v>
      </c>
      <c r="D196" s="225">
        <v>2.7429000000000001</v>
      </c>
      <c r="E196" s="223" t="s">
        <v>196</v>
      </c>
      <c r="F196" s="64">
        <v>34</v>
      </c>
    </row>
    <row r="197" spans="1:6" x14ac:dyDescent="0.25">
      <c r="A197" s="190" t="s">
        <v>483</v>
      </c>
      <c r="B197" s="219" t="s">
        <v>1047</v>
      </c>
      <c r="C197" s="17">
        <v>4.3</v>
      </c>
      <c r="D197" s="225">
        <v>2.3275000000000001</v>
      </c>
      <c r="E197" s="223" t="s">
        <v>14</v>
      </c>
      <c r="F197" s="64">
        <v>8</v>
      </c>
    </row>
    <row r="198" spans="1:6" x14ac:dyDescent="0.25">
      <c r="A198" s="191" t="s">
        <v>484</v>
      </c>
      <c r="B198" s="220" t="s">
        <v>1048</v>
      </c>
      <c r="C198" s="65">
        <v>6.63</v>
      </c>
      <c r="D198" s="226">
        <v>4.5332999999999997</v>
      </c>
      <c r="E198" s="224" t="s">
        <v>196</v>
      </c>
      <c r="F198" s="66">
        <v>24</v>
      </c>
    </row>
    <row r="199" spans="1:6" x14ac:dyDescent="0.25">
      <c r="A199" s="190" t="s">
        <v>485</v>
      </c>
      <c r="B199" s="219" t="s">
        <v>1049</v>
      </c>
      <c r="C199" s="17">
        <v>2.86</v>
      </c>
      <c r="D199" s="225">
        <v>2.9777999999999998</v>
      </c>
      <c r="E199" s="223" t="s">
        <v>196</v>
      </c>
      <c r="F199" s="64">
        <v>40</v>
      </c>
    </row>
    <row r="200" spans="1:6" x14ac:dyDescent="0.25">
      <c r="A200" s="190" t="s">
        <v>486</v>
      </c>
      <c r="B200" s="219" t="s">
        <v>1050</v>
      </c>
      <c r="C200" s="17">
        <v>2.5</v>
      </c>
      <c r="D200" s="225">
        <v>2.3953000000000002</v>
      </c>
      <c r="E200" s="223" t="s">
        <v>196</v>
      </c>
      <c r="F200" s="64">
        <v>28</v>
      </c>
    </row>
    <row r="201" spans="1:6" x14ac:dyDescent="0.25">
      <c r="A201" s="190" t="s">
        <v>487</v>
      </c>
      <c r="B201" s="219" t="s">
        <v>1554</v>
      </c>
      <c r="C201" s="17">
        <v>4.5</v>
      </c>
      <c r="D201" s="225">
        <v>8.0274000000000001</v>
      </c>
      <c r="E201" s="223" t="s">
        <v>14</v>
      </c>
      <c r="F201" s="64">
        <v>8</v>
      </c>
    </row>
    <row r="202" spans="1:6" x14ac:dyDescent="0.25">
      <c r="A202" s="190" t="s">
        <v>488</v>
      </c>
      <c r="B202" s="219" t="s">
        <v>1664</v>
      </c>
      <c r="C202" s="17">
        <v>3.69</v>
      </c>
      <c r="D202" s="225">
        <v>3.9115000000000002</v>
      </c>
      <c r="E202" s="223" t="s">
        <v>196</v>
      </c>
      <c r="F202" s="64">
        <v>168</v>
      </c>
    </row>
    <row r="203" spans="1:6" x14ac:dyDescent="0.25">
      <c r="A203" s="191" t="s">
        <v>489</v>
      </c>
      <c r="B203" s="220" t="s">
        <v>1051</v>
      </c>
      <c r="C203" s="65">
        <v>2.42</v>
      </c>
      <c r="D203" s="226">
        <v>2.8706</v>
      </c>
      <c r="E203" s="224" t="s">
        <v>196</v>
      </c>
      <c r="F203" s="66">
        <v>652</v>
      </c>
    </row>
    <row r="204" spans="1:6" x14ac:dyDescent="0.25">
      <c r="A204" s="190" t="s">
        <v>490</v>
      </c>
      <c r="B204" s="219" t="s">
        <v>1665</v>
      </c>
      <c r="C204" s="17">
        <v>3.98</v>
      </c>
      <c r="D204" s="225">
        <v>3.7225999999999999</v>
      </c>
      <c r="E204" s="223" t="s">
        <v>196</v>
      </c>
      <c r="F204" s="64">
        <v>27</v>
      </c>
    </row>
    <row r="205" spans="1:6" x14ac:dyDescent="0.25">
      <c r="A205" s="190" t="s">
        <v>491</v>
      </c>
      <c r="B205" s="219" t="s">
        <v>1052</v>
      </c>
      <c r="C205" s="17">
        <v>2.4900000000000002</v>
      </c>
      <c r="D205" s="225">
        <v>2.7696999999999998</v>
      </c>
      <c r="E205" s="223" t="s">
        <v>196</v>
      </c>
      <c r="F205" s="64">
        <v>111</v>
      </c>
    </row>
    <row r="206" spans="1:6" x14ac:dyDescent="0.25">
      <c r="A206" s="190" t="s">
        <v>783</v>
      </c>
      <c r="B206" s="219" t="s">
        <v>1053</v>
      </c>
      <c r="C206" s="17">
        <v>6.23</v>
      </c>
      <c r="D206" s="225">
        <v>3.8039000000000001</v>
      </c>
      <c r="E206" s="223" t="s">
        <v>196</v>
      </c>
      <c r="F206" s="64">
        <v>15</v>
      </c>
    </row>
    <row r="207" spans="1:6" x14ac:dyDescent="0.25">
      <c r="A207" s="190" t="s">
        <v>784</v>
      </c>
      <c r="B207" s="219" t="s">
        <v>1054</v>
      </c>
      <c r="C207" s="17">
        <v>2.25</v>
      </c>
      <c r="D207" s="225">
        <v>2.2911999999999999</v>
      </c>
      <c r="E207" s="223" t="s">
        <v>196</v>
      </c>
      <c r="F207" s="64">
        <v>44</v>
      </c>
    </row>
    <row r="208" spans="1:6" x14ac:dyDescent="0.25">
      <c r="A208" s="191" t="s">
        <v>785</v>
      </c>
      <c r="B208" s="220" t="s">
        <v>1055</v>
      </c>
      <c r="C208" s="65">
        <v>6.01</v>
      </c>
      <c r="D208" s="226">
        <v>3.6772</v>
      </c>
      <c r="E208" s="224" t="s">
        <v>196</v>
      </c>
      <c r="F208" s="66">
        <v>102</v>
      </c>
    </row>
    <row r="209" spans="1:6" x14ac:dyDescent="0.25">
      <c r="A209" s="190" t="s">
        <v>786</v>
      </c>
      <c r="B209" s="219" t="s">
        <v>1056</v>
      </c>
      <c r="C209" s="17">
        <v>4.3600000000000003</v>
      </c>
      <c r="D209" s="225">
        <v>3.3540999999999999</v>
      </c>
      <c r="E209" s="223" t="s">
        <v>196</v>
      </c>
      <c r="F209" s="64">
        <v>207</v>
      </c>
    </row>
    <row r="210" spans="1:6" x14ac:dyDescent="0.25">
      <c r="A210" s="190" t="s">
        <v>787</v>
      </c>
      <c r="B210" s="219" t="s">
        <v>1057</v>
      </c>
      <c r="C210" s="17">
        <v>2.67</v>
      </c>
      <c r="D210" s="225">
        <v>2.1997</v>
      </c>
      <c r="E210" s="223" t="s">
        <v>196</v>
      </c>
      <c r="F210" s="64">
        <v>112</v>
      </c>
    </row>
    <row r="211" spans="1:6" x14ac:dyDescent="0.25">
      <c r="A211" s="190" t="s">
        <v>788</v>
      </c>
      <c r="B211" s="219" t="s">
        <v>1058</v>
      </c>
      <c r="C211" s="17">
        <v>6.6</v>
      </c>
      <c r="D211" s="225">
        <v>3.6623999999999999</v>
      </c>
      <c r="E211" s="223" t="s">
        <v>14</v>
      </c>
      <c r="F211" s="64">
        <v>3</v>
      </c>
    </row>
    <row r="212" spans="1:6" x14ac:dyDescent="0.25">
      <c r="A212" s="190" t="s">
        <v>789</v>
      </c>
      <c r="B212" s="219" t="s">
        <v>1059</v>
      </c>
      <c r="C212" s="17">
        <v>5.16</v>
      </c>
      <c r="D212" s="225">
        <v>1.6368</v>
      </c>
      <c r="E212" s="223" t="s">
        <v>196</v>
      </c>
      <c r="F212" s="64">
        <v>22</v>
      </c>
    </row>
    <row r="213" spans="1:6" x14ac:dyDescent="0.25">
      <c r="A213" s="191" t="s">
        <v>790</v>
      </c>
      <c r="B213" s="220" t="s">
        <v>1060</v>
      </c>
      <c r="C213" s="65">
        <v>3.4</v>
      </c>
      <c r="D213" s="226">
        <v>1.1733</v>
      </c>
      <c r="E213" s="224" t="s">
        <v>14</v>
      </c>
      <c r="F213" s="66">
        <v>3</v>
      </c>
    </row>
    <row r="214" spans="1:6" x14ac:dyDescent="0.25">
      <c r="A214" s="190" t="s">
        <v>791</v>
      </c>
      <c r="B214" s="219" t="s">
        <v>1061</v>
      </c>
      <c r="C214" s="17">
        <v>4.9000000000000004</v>
      </c>
      <c r="D214" s="225">
        <v>4.8547000000000002</v>
      </c>
      <c r="E214" s="223" t="s">
        <v>14</v>
      </c>
      <c r="F214" s="64">
        <v>4</v>
      </c>
    </row>
    <row r="215" spans="1:6" x14ac:dyDescent="0.25">
      <c r="A215" s="190" t="s">
        <v>792</v>
      </c>
      <c r="B215" s="219" t="s">
        <v>1062</v>
      </c>
      <c r="C215" s="17">
        <v>2.8</v>
      </c>
      <c r="D215" s="225">
        <v>3.2875000000000001</v>
      </c>
      <c r="E215" s="223" t="s">
        <v>14</v>
      </c>
      <c r="F215" s="64">
        <v>3</v>
      </c>
    </row>
    <row r="216" spans="1:6" x14ac:dyDescent="0.25">
      <c r="A216" s="190" t="s">
        <v>793</v>
      </c>
      <c r="B216" s="219" t="s">
        <v>1063</v>
      </c>
      <c r="C216" s="17">
        <v>6.9</v>
      </c>
      <c r="D216" s="225">
        <v>5.6501000000000001</v>
      </c>
      <c r="E216" s="223" t="s">
        <v>14</v>
      </c>
      <c r="F216" s="64">
        <v>6</v>
      </c>
    </row>
    <row r="217" spans="1:6" x14ac:dyDescent="0.25">
      <c r="A217" s="190" t="s">
        <v>794</v>
      </c>
      <c r="B217" s="219" t="s">
        <v>1064</v>
      </c>
      <c r="C217" s="17">
        <v>3.3</v>
      </c>
      <c r="D217" s="225">
        <v>2.9735</v>
      </c>
      <c r="E217" s="223" t="s">
        <v>14</v>
      </c>
      <c r="F217" s="64">
        <v>9</v>
      </c>
    </row>
    <row r="218" spans="1:6" x14ac:dyDescent="0.25">
      <c r="A218" s="191" t="s">
        <v>795</v>
      </c>
      <c r="B218" s="220" t="s">
        <v>1065</v>
      </c>
      <c r="C218" s="65">
        <v>2.4</v>
      </c>
      <c r="D218" s="226">
        <v>2.6008</v>
      </c>
      <c r="E218" s="224" t="s">
        <v>14</v>
      </c>
      <c r="F218" s="66">
        <v>4</v>
      </c>
    </row>
    <row r="219" spans="1:6" x14ac:dyDescent="0.25">
      <c r="A219" s="190" t="s">
        <v>796</v>
      </c>
      <c r="B219" s="219" t="s">
        <v>385</v>
      </c>
      <c r="C219" s="17">
        <v>4.4000000000000004</v>
      </c>
      <c r="D219" s="225">
        <v>3.6817000000000002</v>
      </c>
      <c r="E219" s="223" t="s">
        <v>14</v>
      </c>
      <c r="F219" s="64">
        <v>5</v>
      </c>
    </row>
    <row r="220" spans="1:6" x14ac:dyDescent="0.25">
      <c r="A220" s="190" t="s">
        <v>797</v>
      </c>
      <c r="B220" s="219" t="s">
        <v>386</v>
      </c>
      <c r="C220" s="17">
        <v>5.07</v>
      </c>
      <c r="D220" s="225">
        <v>2.6623000000000001</v>
      </c>
      <c r="E220" s="223" t="s">
        <v>196</v>
      </c>
      <c r="F220" s="64">
        <v>53</v>
      </c>
    </row>
    <row r="221" spans="1:6" x14ac:dyDescent="0.25">
      <c r="A221" s="190" t="s">
        <v>798</v>
      </c>
      <c r="B221" s="219" t="s">
        <v>1555</v>
      </c>
      <c r="C221" s="17">
        <v>3.7</v>
      </c>
      <c r="D221" s="225">
        <v>5.2561</v>
      </c>
      <c r="E221" s="223" t="s">
        <v>14</v>
      </c>
      <c r="F221" s="64">
        <v>3</v>
      </c>
    </row>
    <row r="222" spans="1:6" x14ac:dyDescent="0.25">
      <c r="A222" s="190" t="s">
        <v>799</v>
      </c>
      <c r="B222" s="219" t="s">
        <v>1590</v>
      </c>
      <c r="C222" s="17">
        <v>5</v>
      </c>
      <c r="D222" s="225">
        <v>12.2104</v>
      </c>
      <c r="E222" s="223" t="s">
        <v>14</v>
      </c>
      <c r="F222" s="64">
        <v>3</v>
      </c>
    </row>
    <row r="223" spans="1:6" x14ac:dyDescent="0.25">
      <c r="A223" s="191" t="s">
        <v>800</v>
      </c>
      <c r="B223" s="220" t="s">
        <v>1591</v>
      </c>
      <c r="C223" s="65">
        <v>2.9</v>
      </c>
      <c r="D223" s="226">
        <v>9.6170000000000009</v>
      </c>
      <c r="E223" s="224" t="s">
        <v>14</v>
      </c>
      <c r="F223" s="66">
        <v>2</v>
      </c>
    </row>
    <row r="224" spans="1:6" x14ac:dyDescent="0.25">
      <c r="A224" s="190" t="s">
        <v>801</v>
      </c>
      <c r="B224" s="219" t="s">
        <v>1601</v>
      </c>
      <c r="C224" s="17">
        <v>7.43</v>
      </c>
      <c r="D224" s="225">
        <v>6.0913000000000004</v>
      </c>
      <c r="E224" s="223" t="s">
        <v>196</v>
      </c>
      <c r="F224" s="64">
        <v>12</v>
      </c>
    </row>
    <row r="225" spans="1:6" x14ac:dyDescent="0.25">
      <c r="A225" s="190" t="s">
        <v>802</v>
      </c>
      <c r="B225" s="219" t="s">
        <v>1602</v>
      </c>
      <c r="C225" s="17">
        <v>2.17</v>
      </c>
      <c r="D225" s="225">
        <v>4.1132</v>
      </c>
      <c r="E225" s="223" t="s">
        <v>196</v>
      </c>
      <c r="F225" s="64">
        <v>35</v>
      </c>
    </row>
    <row r="226" spans="1:6" x14ac:dyDescent="0.25">
      <c r="A226" s="190" t="s">
        <v>803</v>
      </c>
      <c r="B226" s="219" t="s">
        <v>1603</v>
      </c>
      <c r="C226" s="17">
        <v>6.97</v>
      </c>
      <c r="D226" s="225">
        <v>4.9673999999999996</v>
      </c>
      <c r="E226" s="223" t="s">
        <v>196</v>
      </c>
      <c r="F226" s="64">
        <v>67</v>
      </c>
    </row>
    <row r="227" spans="1:6" x14ac:dyDescent="0.25">
      <c r="A227" s="190" t="s">
        <v>804</v>
      </c>
      <c r="B227" s="219" t="s">
        <v>1604</v>
      </c>
      <c r="C227" s="17">
        <v>5.37</v>
      </c>
      <c r="D227" s="225">
        <v>4.2938000000000001</v>
      </c>
      <c r="E227" s="223" t="s">
        <v>196</v>
      </c>
      <c r="F227" s="64">
        <v>55</v>
      </c>
    </row>
    <row r="228" spans="1:6" x14ac:dyDescent="0.25">
      <c r="A228" s="191" t="s">
        <v>805</v>
      </c>
      <c r="B228" s="220" t="s">
        <v>1605</v>
      </c>
      <c r="C228" s="65">
        <v>2.71</v>
      </c>
      <c r="D228" s="226">
        <v>2.6490999999999998</v>
      </c>
      <c r="E228" s="224" t="s">
        <v>196</v>
      </c>
      <c r="F228" s="66">
        <v>14</v>
      </c>
    </row>
    <row r="229" spans="1:6" x14ac:dyDescent="0.25">
      <c r="A229" s="190" t="s">
        <v>806</v>
      </c>
      <c r="B229" s="219" t="s">
        <v>1606</v>
      </c>
      <c r="C229" s="17">
        <v>5.59</v>
      </c>
      <c r="D229" s="225">
        <v>4.3644999999999996</v>
      </c>
      <c r="E229" s="223" t="s">
        <v>196</v>
      </c>
      <c r="F229" s="64">
        <v>21</v>
      </c>
    </row>
    <row r="230" spans="1:6" x14ac:dyDescent="0.25">
      <c r="A230" s="190" t="s">
        <v>807</v>
      </c>
      <c r="B230" s="219" t="s">
        <v>1607</v>
      </c>
      <c r="C230" s="17">
        <v>2.9</v>
      </c>
      <c r="D230" s="225">
        <v>3.3967000000000001</v>
      </c>
      <c r="E230" s="223" t="s">
        <v>196</v>
      </c>
      <c r="F230" s="64">
        <v>67</v>
      </c>
    </row>
    <row r="231" spans="1:6" x14ac:dyDescent="0.25">
      <c r="A231" s="190" t="s">
        <v>808</v>
      </c>
      <c r="B231" s="219" t="s">
        <v>1066</v>
      </c>
      <c r="C231" s="17">
        <v>5.0199999999999996</v>
      </c>
      <c r="D231" s="225">
        <v>2.1644000000000001</v>
      </c>
      <c r="E231" s="223" t="s">
        <v>196</v>
      </c>
      <c r="F231" s="64">
        <v>151</v>
      </c>
    </row>
    <row r="232" spans="1:6" x14ac:dyDescent="0.25">
      <c r="A232" s="190" t="s">
        <v>809</v>
      </c>
      <c r="B232" s="219" t="s">
        <v>1067</v>
      </c>
      <c r="C232" s="17">
        <v>2.73</v>
      </c>
      <c r="D232" s="225">
        <v>1.3872</v>
      </c>
      <c r="E232" s="223" t="s">
        <v>196</v>
      </c>
      <c r="F232" s="64">
        <v>188</v>
      </c>
    </row>
    <row r="233" spans="1:6" x14ac:dyDescent="0.25">
      <c r="A233" s="191" t="s">
        <v>503</v>
      </c>
      <c r="B233" s="220" t="s">
        <v>1068</v>
      </c>
      <c r="C233" s="65">
        <v>1.93</v>
      </c>
      <c r="D233" s="226">
        <v>1.1873</v>
      </c>
      <c r="E233" s="224" t="s">
        <v>196</v>
      </c>
      <c r="F233" s="66">
        <v>115</v>
      </c>
    </row>
    <row r="234" spans="1:6" x14ac:dyDescent="0.25">
      <c r="A234" s="190" t="s">
        <v>504</v>
      </c>
      <c r="B234" s="219" t="s">
        <v>1069</v>
      </c>
      <c r="C234" s="17">
        <v>2.33</v>
      </c>
      <c r="D234" s="225">
        <v>1.7406999999999999</v>
      </c>
      <c r="E234" s="223" t="s">
        <v>196</v>
      </c>
      <c r="F234" s="64">
        <v>21</v>
      </c>
    </row>
    <row r="235" spans="1:6" x14ac:dyDescent="0.25">
      <c r="A235" s="190" t="s">
        <v>505</v>
      </c>
      <c r="B235" s="219" t="s">
        <v>1070</v>
      </c>
      <c r="C235" s="17">
        <v>1.7</v>
      </c>
      <c r="D235" s="225">
        <v>1.2401</v>
      </c>
      <c r="E235" s="223" t="s">
        <v>14</v>
      </c>
      <c r="F235" s="64">
        <v>2</v>
      </c>
    </row>
    <row r="236" spans="1:6" x14ac:dyDescent="0.25">
      <c r="A236" s="190" t="s">
        <v>506</v>
      </c>
      <c r="B236" s="219" t="s">
        <v>1071</v>
      </c>
      <c r="C236" s="17">
        <v>1.3</v>
      </c>
      <c r="D236" s="225">
        <v>0.87160000000000004</v>
      </c>
      <c r="E236" s="223" t="s">
        <v>14</v>
      </c>
      <c r="F236" s="64">
        <v>0</v>
      </c>
    </row>
    <row r="237" spans="1:6" x14ac:dyDescent="0.25">
      <c r="A237" s="190" t="s">
        <v>507</v>
      </c>
      <c r="B237" s="219" t="s">
        <v>1072</v>
      </c>
      <c r="C237" s="17">
        <v>4.3499999999999996</v>
      </c>
      <c r="D237" s="225">
        <v>2.1684999999999999</v>
      </c>
      <c r="E237" s="223" t="s">
        <v>196</v>
      </c>
      <c r="F237" s="64">
        <v>116</v>
      </c>
    </row>
    <row r="238" spans="1:6" x14ac:dyDescent="0.25">
      <c r="A238" s="191" t="s">
        <v>508</v>
      </c>
      <c r="B238" s="220" t="s">
        <v>1073</v>
      </c>
      <c r="C238" s="65">
        <v>2.4300000000000002</v>
      </c>
      <c r="D238" s="226">
        <v>1.4853000000000001</v>
      </c>
      <c r="E238" s="224" t="s">
        <v>196</v>
      </c>
      <c r="F238" s="66">
        <v>507</v>
      </c>
    </row>
    <row r="239" spans="1:6" x14ac:dyDescent="0.25">
      <c r="A239" s="190" t="s">
        <v>509</v>
      </c>
      <c r="B239" s="219" t="s">
        <v>1074</v>
      </c>
      <c r="C239" s="17">
        <v>10.37</v>
      </c>
      <c r="D239" s="225">
        <v>3.5562999999999998</v>
      </c>
      <c r="E239" s="223" t="s">
        <v>196</v>
      </c>
      <c r="F239" s="64">
        <v>14</v>
      </c>
    </row>
    <row r="240" spans="1:6" x14ac:dyDescent="0.25">
      <c r="A240" s="190" t="s">
        <v>510</v>
      </c>
      <c r="B240" s="219" t="s">
        <v>1075</v>
      </c>
      <c r="C240" s="17">
        <v>5.61</v>
      </c>
      <c r="D240" s="225">
        <v>1.8949</v>
      </c>
      <c r="E240" s="223" t="s">
        <v>196</v>
      </c>
      <c r="F240" s="64">
        <v>11</v>
      </c>
    </row>
    <row r="241" spans="1:6" x14ac:dyDescent="0.25">
      <c r="A241" s="190" t="s">
        <v>511</v>
      </c>
      <c r="B241" s="219" t="s">
        <v>1076</v>
      </c>
      <c r="C241" s="17">
        <v>3.9</v>
      </c>
      <c r="D241" s="225">
        <v>1.718</v>
      </c>
      <c r="E241" s="223" t="s">
        <v>14</v>
      </c>
      <c r="F241" s="64">
        <v>2</v>
      </c>
    </row>
    <row r="242" spans="1:6" x14ac:dyDescent="0.25">
      <c r="A242" s="190" t="s">
        <v>512</v>
      </c>
      <c r="B242" s="219" t="s">
        <v>1077</v>
      </c>
      <c r="C242" s="17">
        <v>4.9800000000000004</v>
      </c>
      <c r="D242" s="225">
        <v>1.7862</v>
      </c>
      <c r="E242" s="223" t="s">
        <v>196</v>
      </c>
      <c r="F242" s="64">
        <v>371</v>
      </c>
    </row>
    <row r="243" spans="1:6" x14ac:dyDescent="0.25">
      <c r="A243" s="191" t="s">
        <v>513</v>
      </c>
      <c r="B243" s="220" t="s">
        <v>1078</v>
      </c>
      <c r="C243" s="65">
        <v>3.37</v>
      </c>
      <c r="D243" s="226">
        <v>1.03</v>
      </c>
      <c r="E243" s="224" t="s">
        <v>196</v>
      </c>
      <c r="F243" s="66">
        <v>420</v>
      </c>
    </row>
    <row r="244" spans="1:6" x14ac:dyDescent="0.25">
      <c r="A244" s="190" t="s">
        <v>514</v>
      </c>
      <c r="B244" s="219" t="s">
        <v>1079</v>
      </c>
      <c r="C244" s="17">
        <v>2.33</v>
      </c>
      <c r="D244" s="225">
        <v>0.78949999999999998</v>
      </c>
      <c r="E244" s="223" t="s">
        <v>196</v>
      </c>
      <c r="F244" s="64">
        <v>82</v>
      </c>
    </row>
    <row r="245" spans="1:6" x14ac:dyDescent="0.25">
      <c r="A245" s="190" t="s">
        <v>515</v>
      </c>
      <c r="B245" s="219" t="s">
        <v>1080</v>
      </c>
      <c r="C245" s="17">
        <v>3.6</v>
      </c>
      <c r="D245" s="225">
        <v>1.6088</v>
      </c>
      <c r="E245" s="223" t="s">
        <v>14</v>
      </c>
      <c r="F245" s="64">
        <v>2</v>
      </c>
    </row>
    <row r="246" spans="1:6" x14ac:dyDescent="0.25">
      <c r="A246" s="190" t="s">
        <v>516</v>
      </c>
      <c r="B246" s="219" t="s">
        <v>1081</v>
      </c>
      <c r="C246" s="17">
        <v>3</v>
      </c>
      <c r="D246" s="225">
        <v>1.2374000000000001</v>
      </c>
      <c r="E246" s="223" t="s">
        <v>14</v>
      </c>
      <c r="F246" s="64">
        <v>1</v>
      </c>
    </row>
    <row r="247" spans="1:6" x14ac:dyDescent="0.25">
      <c r="A247" s="190" t="s">
        <v>517</v>
      </c>
      <c r="B247" s="219" t="s">
        <v>1082</v>
      </c>
      <c r="C247" s="17">
        <v>1.72</v>
      </c>
      <c r="D247" s="225">
        <v>1.7041999999999999</v>
      </c>
      <c r="E247" s="223" t="s">
        <v>196</v>
      </c>
      <c r="F247" s="64">
        <v>12</v>
      </c>
    </row>
    <row r="248" spans="1:6" x14ac:dyDescent="0.25">
      <c r="A248" s="191" t="s">
        <v>518</v>
      </c>
      <c r="B248" s="220" t="s">
        <v>1083</v>
      </c>
      <c r="C248" s="65">
        <v>1.3</v>
      </c>
      <c r="D248" s="226">
        <v>1.0347999999999999</v>
      </c>
      <c r="E248" s="224" t="s">
        <v>14</v>
      </c>
      <c r="F248" s="66">
        <v>2</v>
      </c>
    </row>
    <row r="249" spans="1:6" x14ac:dyDescent="0.25">
      <c r="A249" s="190" t="s">
        <v>519</v>
      </c>
      <c r="B249" s="219" t="s">
        <v>1084</v>
      </c>
      <c r="C249" s="17">
        <v>1.1000000000000001</v>
      </c>
      <c r="D249" s="225">
        <v>0.73919999999999997</v>
      </c>
      <c r="E249" s="223" t="s">
        <v>14</v>
      </c>
      <c r="F249" s="64">
        <v>0</v>
      </c>
    </row>
    <row r="250" spans="1:6" x14ac:dyDescent="0.25">
      <c r="A250" s="190" t="s">
        <v>520</v>
      </c>
      <c r="B250" s="219" t="s">
        <v>1085</v>
      </c>
      <c r="C250" s="17">
        <v>3.49</v>
      </c>
      <c r="D250" s="225">
        <v>1.4976</v>
      </c>
      <c r="E250" s="223" t="s">
        <v>196</v>
      </c>
      <c r="F250" s="64">
        <v>76</v>
      </c>
    </row>
    <row r="251" spans="1:6" x14ac:dyDescent="0.25">
      <c r="A251" s="190" t="s">
        <v>521</v>
      </c>
      <c r="B251" s="219" t="s">
        <v>1086</v>
      </c>
      <c r="C251" s="17">
        <v>2.96</v>
      </c>
      <c r="D251" s="225">
        <v>0.98740000000000006</v>
      </c>
      <c r="E251" s="223" t="s">
        <v>196</v>
      </c>
      <c r="F251" s="64">
        <v>201</v>
      </c>
    </row>
    <row r="252" spans="1:6" x14ac:dyDescent="0.25">
      <c r="A252" s="190" t="s">
        <v>522</v>
      </c>
      <c r="B252" s="219" t="s">
        <v>1087</v>
      </c>
      <c r="C252" s="17">
        <v>2.1800000000000002</v>
      </c>
      <c r="D252" s="225">
        <v>0.72970000000000002</v>
      </c>
      <c r="E252" s="223" t="s">
        <v>196</v>
      </c>
      <c r="F252" s="64">
        <v>85</v>
      </c>
    </row>
    <row r="253" spans="1:6" x14ac:dyDescent="0.25">
      <c r="A253" s="191" t="s">
        <v>523</v>
      </c>
      <c r="B253" s="220" t="s">
        <v>1088</v>
      </c>
      <c r="C253" s="65">
        <v>2.88</v>
      </c>
      <c r="D253" s="226">
        <v>1.1033999999999999</v>
      </c>
      <c r="E253" s="224" t="s">
        <v>196</v>
      </c>
      <c r="F253" s="66">
        <v>13</v>
      </c>
    </row>
    <row r="254" spans="1:6" x14ac:dyDescent="0.25">
      <c r="A254" s="190" t="s">
        <v>525</v>
      </c>
      <c r="B254" s="219" t="s">
        <v>1089</v>
      </c>
      <c r="C254" s="17">
        <v>2.06</v>
      </c>
      <c r="D254" s="225">
        <v>0.90400000000000003</v>
      </c>
      <c r="E254" s="223" t="s">
        <v>196</v>
      </c>
      <c r="F254" s="64">
        <v>100</v>
      </c>
    </row>
    <row r="255" spans="1:6" x14ac:dyDescent="0.25">
      <c r="A255" s="190" t="s">
        <v>526</v>
      </c>
      <c r="B255" s="219" t="s">
        <v>1090</v>
      </c>
      <c r="C255" s="17">
        <v>3.08</v>
      </c>
      <c r="D255" s="225">
        <v>1.4731000000000001</v>
      </c>
      <c r="E255" s="223" t="s">
        <v>196</v>
      </c>
      <c r="F255" s="64">
        <v>24</v>
      </c>
    </row>
    <row r="256" spans="1:6" x14ac:dyDescent="0.25">
      <c r="A256" s="190" t="s">
        <v>527</v>
      </c>
      <c r="B256" s="219" t="s">
        <v>1091</v>
      </c>
      <c r="C256" s="17">
        <v>1.91</v>
      </c>
      <c r="D256" s="225">
        <v>0.85170000000000001</v>
      </c>
      <c r="E256" s="223" t="s">
        <v>196</v>
      </c>
      <c r="F256" s="64">
        <v>169</v>
      </c>
    </row>
    <row r="257" spans="1:6" x14ac:dyDescent="0.25">
      <c r="A257" s="190" t="s">
        <v>528</v>
      </c>
      <c r="B257" s="219" t="s">
        <v>1092</v>
      </c>
      <c r="C257" s="17">
        <v>3.8</v>
      </c>
      <c r="D257" s="225">
        <v>2.1453000000000002</v>
      </c>
      <c r="E257" s="223" t="s">
        <v>14</v>
      </c>
      <c r="F257" s="64">
        <v>5</v>
      </c>
    </row>
    <row r="258" spans="1:6" x14ac:dyDescent="0.25">
      <c r="A258" s="191" t="s">
        <v>529</v>
      </c>
      <c r="B258" s="220" t="s">
        <v>1093</v>
      </c>
      <c r="C258" s="65">
        <v>1.8</v>
      </c>
      <c r="D258" s="226">
        <v>0.83550000000000002</v>
      </c>
      <c r="E258" s="224" t="s">
        <v>196</v>
      </c>
      <c r="F258" s="66">
        <v>11</v>
      </c>
    </row>
    <row r="259" spans="1:6" x14ac:dyDescent="0.25">
      <c r="A259" s="190" t="s">
        <v>530</v>
      </c>
      <c r="B259" s="219" t="s">
        <v>1094</v>
      </c>
      <c r="C259" s="17">
        <v>3.87</v>
      </c>
      <c r="D259" s="225">
        <v>1.4512</v>
      </c>
      <c r="E259" s="223" t="s">
        <v>196</v>
      </c>
      <c r="F259" s="64">
        <v>120</v>
      </c>
    </row>
    <row r="260" spans="1:6" x14ac:dyDescent="0.25">
      <c r="A260" s="190" t="s">
        <v>531</v>
      </c>
      <c r="B260" s="219" t="s">
        <v>1095</v>
      </c>
      <c r="C260" s="17">
        <v>2.4300000000000002</v>
      </c>
      <c r="D260" s="225">
        <v>0.80640000000000001</v>
      </c>
      <c r="E260" s="223" t="s">
        <v>196</v>
      </c>
      <c r="F260" s="64">
        <v>316</v>
      </c>
    </row>
    <row r="261" spans="1:6" x14ac:dyDescent="0.25">
      <c r="A261" s="190" t="s">
        <v>532</v>
      </c>
      <c r="B261" s="219" t="s">
        <v>1096</v>
      </c>
      <c r="C261" s="17">
        <v>1.99</v>
      </c>
      <c r="D261" s="225">
        <v>0.64800000000000002</v>
      </c>
      <c r="E261" s="223" t="s">
        <v>196</v>
      </c>
      <c r="F261" s="64">
        <v>304</v>
      </c>
    </row>
    <row r="262" spans="1:6" x14ac:dyDescent="0.25">
      <c r="A262" s="190" t="s">
        <v>533</v>
      </c>
      <c r="B262" s="219" t="s">
        <v>403</v>
      </c>
      <c r="C262" s="17">
        <v>1.62</v>
      </c>
      <c r="D262" s="225">
        <v>0.83909999999999996</v>
      </c>
      <c r="E262" s="223" t="s">
        <v>196</v>
      </c>
      <c r="F262" s="64">
        <v>29</v>
      </c>
    </row>
    <row r="263" spans="1:6" x14ac:dyDescent="0.25">
      <c r="A263" s="191" t="s">
        <v>534</v>
      </c>
      <c r="B263" s="220" t="s">
        <v>254</v>
      </c>
      <c r="C263" s="65">
        <v>2.1800000000000002</v>
      </c>
      <c r="D263" s="226">
        <v>0.9577</v>
      </c>
      <c r="E263" s="224" t="s">
        <v>196</v>
      </c>
      <c r="F263" s="66">
        <v>195</v>
      </c>
    </row>
    <row r="264" spans="1:6" x14ac:dyDescent="0.25">
      <c r="A264" s="190" t="s">
        <v>535</v>
      </c>
      <c r="B264" s="219" t="s">
        <v>404</v>
      </c>
      <c r="C264" s="17">
        <v>1.79</v>
      </c>
      <c r="D264" s="225">
        <v>0.86660000000000004</v>
      </c>
      <c r="E264" s="223" t="s">
        <v>196</v>
      </c>
      <c r="F264" s="64">
        <v>392</v>
      </c>
    </row>
    <row r="265" spans="1:6" x14ac:dyDescent="0.25">
      <c r="A265" s="190" t="s">
        <v>840</v>
      </c>
      <c r="B265" s="219" t="s">
        <v>1097</v>
      </c>
      <c r="C265" s="17">
        <v>5.68</v>
      </c>
      <c r="D265" s="225">
        <v>1.7305999999999999</v>
      </c>
      <c r="E265" s="223" t="s">
        <v>196</v>
      </c>
      <c r="F265" s="64">
        <v>168</v>
      </c>
    </row>
    <row r="266" spans="1:6" x14ac:dyDescent="0.25">
      <c r="A266" s="190" t="s">
        <v>841</v>
      </c>
      <c r="B266" s="219" t="s">
        <v>1098</v>
      </c>
      <c r="C266" s="17">
        <v>2.79</v>
      </c>
      <c r="D266" s="225">
        <v>0.94569999999999999</v>
      </c>
      <c r="E266" s="223" t="s">
        <v>196</v>
      </c>
      <c r="F266" s="64">
        <v>114</v>
      </c>
    </row>
    <row r="267" spans="1:6" x14ac:dyDescent="0.25">
      <c r="A267" s="190" t="s">
        <v>842</v>
      </c>
      <c r="B267" s="219" t="s">
        <v>1099</v>
      </c>
      <c r="C267" s="17">
        <v>1.62</v>
      </c>
      <c r="D267" s="225">
        <v>0.68440000000000001</v>
      </c>
      <c r="E267" s="223" t="s">
        <v>196</v>
      </c>
      <c r="F267" s="64">
        <v>31</v>
      </c>
    </row>
    <row r="268" spans="1:6" x14ac:dyDescent="0.25">
      <c r="A268" s="191" t="s">
        <v>843</v>
      </c>
      <c r="B268" s="220" t="s">
        <v>1100</v>
      </c>
      <c r="C268" s="65">
        <v>9.09</v>
      </c>
      <c r="D268" s="226">
        <v>4.2999000000000001</v>
      </c>
      <c r="E268" s="224" t="s">
        <v>196</v>
      </c>
      <c r="F268" s="66">
        <v>51</v>
      </c>
    </row>
    <row r="269" spans="1:6" x14ac:dyDescent="0.25">
      <c r="A269" s="190" t="s">
        <v>844</v>
      </c>
      <c r="B269" s="219" t="s">
        <v>1101</v>
      </c>
      <c r="C269" s="17">
        <v>4.5599999999999996</v>
      </c>
      <c r="D269" s="225">
        <v>2.5299999999999998</v>
      </c>
      <c r="E269" s="223" t="s">
        <v>196</v>
      </c>
      <c r="F269" s="64">
        <v>70</v>
      </c>
    </row>
    <row r="270" spans="1:6" x14ac:dyDescent="0.25">
      <c r="A270" s="190" t="s">
        <v>845</v>
      </c>
      <c r="B270" s="219" t="s">
        <v>1102</v>
      </c>
      <c r="C270" s="17">
        <v>2.14</v>
      </c>
      <c r="D270" s="225">
        <v>1.4097999999999999</v>
      </c>
      <c r="E270" s="223" t="s">
        <v>196</v>
      </c>
      <c r="F270" s="64">
        <v>123</v>
      </c>
    </row>
    <row r="271" spans="1:6" x14ac:dyDescent="0.25">
      <c r="A271" s="190" t="s">
        <v>846</v>
      </c>
      <c r="B271" s="219" t="s">
        <v>1103</v>
      </c>
      <c r="C271" s="17">
        <v>10.75</v>
      </c>
      <c r="D271" s="225">
        <v>4.8105000000000002</v>
      </c>
      <c r="E271" s="223" t="s">
        <v>196</v>
      </c>
      <c r="F271" s="64">
        <v>166</v>
      </c>
    </row>
    <row r="272" spans="1:6" x14ac:dyDescent="0.25">
      <c r="A272" s="190" t="s">
        <v>847</v>
      </c>
      <c r="B272" s="219" t="s">
        <v>1104</v>
      </c>
      <c r="C272" s="17">
        <v>6.42</v>
      </c>
      <c r="D272" s="225">
        <v>2.9493999999999998</v>
      </c>
      <c r="E272" s="223" t="s">
        <v>196</v>
      </c>
      <c r="F272" s="64">
        <v>297</v>
      </c>
    </row>
    <row r="273" spans="1:6" x14ac:dyDescent="0.25">
      <c r="A273" s="191" t="s">
        <v>848</v>
      </c>
      <c r="B273" s="220" t="s">
        <v>1105</v>
      </c>
      <c r="C273" s="65">
        <v>4.57</v>
      </c>
      <c r="D273" s="226">
        <v>2.1747999999999998</v>
      </c>
      <c r="E273" s="224" t="s">
        <v>196</v>
      </c>
      <c r="F273" s="66">
        <v>167</v>
      </c>
    </row>
    <row r="274" spans="1:6" x14ac:dyDescent="0.25">
      <c r="A274" s="190" t="s">
        <v>849</v>
      </c>
      <c r="B274" s="219" t="s">
        <v>1106</v>
      </c>
      <c r="C274" s="17">
        <v>7.7</v>
      </c>
      <c r="D274" s="225">
        <v>6.0194999999999999</v>
      </c>
      <c r="E274" s="223" t="s">
        <v>14</v>
      </c>
      <c r="F274" s="64">
        <v>3</v>
      </c>
    </row>
    <row r="275" spans="1:6" x14ac:dyDescent="0.25">
      <c r="A275" s="190" t="s">
        <v>850</v>
      </c>
      <c r="B275" s="219" t="s">
        <v>1107</v>
      </c>
      <c r="C275" s="17">
        <v>7.76</v>
      </c>
      <c r="D275" s="225">
        <v>2.9832999999999998</v>
      </c>
      <c r="E275" s="223" t="s">
        <v>196</v>
      </c>
      <c r="F275" s="64">
        <v>12</v>
      </c>
    </row>
    <row r="276" spans="1:6" x14ac:dyDescent="0.25">
      <c r="A276" s="190" t="s">
        <v>851</v>
      </c>
      <c r="B276" s="219" t="s">
        <v>1108</v>
      </c>
      <c r="C276" s="17">
        <v>5.21</v>
      </c>
      <c r="D276" s="225">
        <v>2.1352000000000002</v>
      </c>
      <c r="E276" s="223" t="s">
        <v>196</v>
      </c>
      <c r="F276" s="64">
        <v>10</v>
      </c>
    </row>
    <row r="277" spans="1:6" x14ac:dyDescent="0.25">
      <c r="A277" s="190" t="s">
        <v>852</v>
      </c>
      <c r="B277" s="219" t="s">
        <v>1109</v>
      </c>
      <c r="C277" s="17">
        <v>10.01</v>
      </c>
      <c r="D277" s="225">
        <v>3.9645999999999999</v>
      </c>
      <c r="E277" s="223" t="s">
        <v>196</v>
      </c>
      <c r="F277" s="64">
        <v>19</v>
      </c>
    </row>
    <row r="278" spans="1:6" x14ac:dyDescent="0.25">
      <c r="A278" s="191" t="s">
        <v>853</v>
      </c>
      <c r="B278" s="220" t="s">
        <v>1110</v>
      </c>
      <c r="C278" s="65">
        <v>5.68</v>
      </c>
      <c r="D278" s="226">
        <v>2.5263</v>
      </c>
      <c r="E278" s="224" t="s">
        <v>196</v>
      </c>
      <c r="F278" s="66">
        <v>70</v>
      </c>
    </row>
    <row r="279" spans="1:6" x14ac:dyDescent="0.25">
      <c r="A279" s="190" t="s">
        <v>854</v>
      </c>
      <c r="B279" s="219" t="s">
        <v>1111</v>
      </c>
      <c r="C279" s="17">
        <v>3.65</v>
      </c>
      <c r="D279" s="225">
        <v>1.7051000000000001</v>
      </c>
      <c r="E279" s="223" t="s">
        <v>196</v>
      </c>
      <c r="F279" s="64">
        <v>42</v>
      </c>
    </row>
    <row r="280" spans="1:6" x14ac:dyDescent="0.25">
      <c r="A280" s="190" t="s">
        <v>855</v>
      </c>
      <c r="B280" s="219" t="s">
        <v>1112</v>
      </c>
      <c r="C280" s="17">
        <v>6.5</v>
      </c>
      <c r="D280" s="225">
        <v>4.3541999999999996</v>
      </c>
      <c r="E280" s="223" t="s">
        <v>14</v>
      </c>
      <c r="F280" s="64">
        <v>8</v>
      </c>
    </row>
    <row r="281" spans="1:6" x14ac:dyDescent="0.25">
      <c r="A281" s="190" t="s">
        <v>856</v>
      </c>
      <c r="B281" s="219" t="s">
        <v>1113</v>
      </c>
      <c r="C281" s="17">
        <v>4.43</v>
      </c>
      <c r="D281" s="225">
        <v>1.8159000000000001</v>
      </c>
      <c r="E281" s="223" t="s">
        <v>196</v>
      </c>
      <c r="F281" s="64">
        <v>31</v>
      </c>
    </row>
    <row r="282" spans="1:6" x14ac:dyDescent="0.25">
      <c r="A282" s="190" t="s">
        <v>857</v>
      </c>
      <c r="B282" s="219" t="s">
        <v>1114</v>
      </c>
      <c r="C282" s="17">
        <v>2.76</v>
      </c>
      <c r="D282" s="225">
        <v>1.4454</v>
      </c>
      <c r="E282" s="223" t="s">
        <v>196</v>
      </c>
      <c r="F282" s="64">
        <v>70</v>
      </c>
    </row>
    <row r="283" spans="1:6" x14ac:dyDescent="0.25">
      <c r="A283" s="191" t="s">
        <v>858</v>
      </c>
      <c r="B283" s="220" t="s">
        <v>1115</v>
      </c>
      <c r="C283" s="65">
        <v>3.24</v>
      </c>
      <c r="D283" s="226">
        <v>2.1604000000000001</v>
      </c>
      <c r="E283" s="224" t="s">
        <v>196</v>
      </c>
      <c r="F283" s="66">
        <v>12</v>
      </c>
    </row>
    <row r="284" spans="1:6" x14ac:dyDescent="0.25">
      <c r="A284" s="190" t="s">
        <v>859</v>
      </c>
      <c r="B284" s="219" t="s">
        <v>1116</v>
      </c>
      <c r="C284" s="17">
        <v>2.2599999999999998</v>
      </c>
      <c r="D284" s="225">
        <v>1.5570999999999999</v>
      </c>
      <c r="E284" s="223" t="s">
        <v>196</v>
      </c>
      <c r="F284" s="64">
        <v>33</v>
      </c>
    </row>
    <row r="285" spans="1:6" x14ac:dyDescent="0.25">
      <c r="A285" s="190" t="s">
        <v>860</v>
      </c>
      <c r="B285" s="219" t="s">
        <v>1117</v>
      </c>
      <c r="C285" s="17">
        <v>1.45</v>
      </c>
      <c r="D285" s="225">
        <v>1.3362000000000001</v>
      </c>
      <c r="E285" s="223" t="s">
        <v>196</v>
      </c>
      <c r="F285" s="64">
        <v>92</v>
      </c>
    </row>
    <row r="286" spans="1:6" x14ac:dyDescent="0.25">
      <c r="A286" s="190" t="s">
        <v>861</v>
      </c>
      <c r="B286" s="219" t="s">
        <v>1118</v>
      </c>
      <c r="C286" s="17">
        <v>7.2</v>
      </c>
      <c r="D286" s="225">
        <v>4.3342999999999998</v>
      </c>
      <c r="E286" s="223" t="s">
        <v>14</v>
      </c>
      <c r="F286" s="64">
        <v>6</v>
      </c>
    </row>
    <row r="287" spans="1:6" x14ac:dyDescent="0.25">
      <c r="A287" s="190" t="s">
        <v>863</v>
      </c>
      <c r="B287" s="219" t="s">
        <v>1119</v>
      </c>
      <c r="C287" s="17">
        <v>5.69</v>
      </c>
      <c r="D287" s="225">
        <v>2.0411999999999999</v>
      </c>
      <c r="E287" s="223" t="s">
        <v>196</v>
      </c>
      <c r="F287" s="64">
        <v>21</v>
      </c>
    </row>
    <row r="288" spans="1:6" x14ac:dyDescent="0.25">
      <c r="A288" s="191" t="s">
        <v>574</v>
      </c>
      <c r="B288" s="220" t="s">
        <v>1120</v>
      </c>
      <c r="C288" s="65">
        <v>3.04</v>
      </c>
      <c r="D288" s="226">
        <v>1.1500999999999999</v>
      </c>
      <c r="E288" s="224" t="s">
        <v>196</v>
      </c>
      <c r="F288" s="66">
        <v>29</v>
      </c>
    </row>
    <row r="289" spans="1:6" x14ac:dyDescent="0.25">
      <c r="A289" s="190" t="s">
        <v>575</v>
      </c>
      <c r="B289" s="219" t="s">
        <v>1121</v>
      </c>
      <c r="C289" s="17">
        <v>6.3</v>
      </c>
      <c r="D289" s="225">
        <v>4.141</v>
      </c>
      <c r="E289" s="223" t="s">
        <v>14</v>
      </c>
      <c r="F289" s="64">
        <v>8</v>
      </c>
    </row>
    <row r="290" spans="1:6" x14ac:dyDescent="0.25">
      <c r="A290" s="190" t="s">
        <v>576</v>
      </c>
      <c r="B290" s="219" t="s">
        <v>1122</v>
      </c>
      <c r="C290" s="17">
        <v>3.82</v>
      </c>
      <c r="D290" s="225">
        <v>1.4974000000000001</v>
      </c>
      <c r="E290" s="223" t="s">
        <v>196</v>
      </c>
      <c r="F290" s="64">
        <v>31</v>
      </c>
    </row>
    <row r="291" spans="1:6" x14ac:dyDescent="0.25">
      <c r="A291" s="190" t="s">
        <v>580</v>
      </c>
      <c r="B291" s="219" t="s">
        <v>1123</v>
      </c>
      <c r="C291" s="17">
        <v>2.72</v>
      </c>
      <c r="D291" s="225">
        <v>1.0294000000000001</v>
      </c>
      <c r="E291" s="223" t="s">
        <v>196</v>
      </c>
      <c r="F291" s="64">
        <v>30</v>
      </c>
    </row>
    <row r="292" spans="1:6" x14ac:dyDescent="0.25">
      <c r="A292" s="190" t="s">
        <v>581</v>
      </c>
      <c r="B292" s="219" t="s">
        <v>1124</v>
      </c>
      <c r="C292" s="17">
        <v>5.2</v>
      </c>
      <c r="D292" s="225">
        <v>3.8757000000000001</v>
      </c>
      <c r="E292" s="223" t="s">
        <v>14</v>
      </c>
      <c r="F292" s="64">
        <v>3</v>
      </c>
    </row>
    <row r="293" spans="1:6" x14ac:dyDescent="0.25">
      <c r="A293" s="191" t="s">
        <v>582</v>
      </c>
      <c r="B293" s="220" t="s">
        <v>1125</v>
      </c>
      <c r="C293" s="65">
        <v>3.4</v>
      </c>
      <c r="D293" s="226">
        <v>2.3460000000000001</v>
      </c>
      <c r="E293" s="224" t="s">
        <v>14</v>
      </c>
      <c r="F293" s="66">
        <v>8</v>
      </c>
    </row>
    <row r="294" spans="1:6" x14ac:dyDescent="0.25">
      <c r="A294" s="190" t="s">
        <v>583</v>
      </c>
      <c r="B294" s="219" t="s">
        <v>1126</v>
      </c>
      <c r="C294" s="17">
        <v>2.1</v>
      </c>
      <c r="D294" s="225">
        <v>1.6343000000000001</v>
      </c>
      <c r="E294" s="223" t="s">
        <v>14</v>
      </c>
      <c r="F294" s="64">
        <v>7</v>
      </c>
    </row>
    <row r="295" spans="1:6" x14ac:dyDescent="0.25">
      <c r="A295" s="190" t="s">
        <v>584</v>
      </c>
      <c r="B295" s="219" t="s">
        <v>1127</v>
      </c>
      <c r="C295" s="17">
        <v>6.82</v>
      </c>
      <c r="D295" s="225">
        <v>3.1505000000000001</v>
      </c>
      <c r="E295" s="223" t="s">
        <v>196</v>
      </c>
      <c r="F295" s="64">
        <v>12</v>
      </c>
    </row>
    <row r="296" spans="1:6" x14ac:dyDescent="0.25">
      <c r="A296" s="190" t="s">
        <v>585</v>
      </c>
      <c r="B296" s="219" t="s">
        <v>1128</v>
      </c>
      <c r="C296" s="17">
        <v>3.28</v>
      </c>
      <c r="D296" s="225">
        <v>1.8069</v>
      </c>
      <c r="E296" s="223" t="s">
        <v>196</v>
      </c>
      <c r="F296" s="64">
        <v>58</v>
      </c>
    </row>
    <row r="297" spans="1:6" x14ac:dyDescent="0.25">
      <c r="A297" s="190" t="s">
        <v>586</v>
      </c>
      <c r="B297" s="219" t="s">
        <v>1129</v>
      </c>
      <c r="C297" s="17">
        <v>2.2799999999999998</v>
      </c>
      <c r="D297" s="225">
        <v>1.48</v>
      </c>
      <c r="E297" s="223" t="s">
        <v>196</v>
      </c>
      <c r="F297" s="64">
        <v>64</v>
      </c>
    </row>
    <row r="298" spans="1:6" x14ac:dyDescent="0.25">
      <c r="A298" s="191" t="s">
        <v>587</v>
      </c>
      <c r="B298" s="220" t="s">
        <v>1130</v>
      </c>
      <c r="C298" s="65">
        <v>7.28</v>
      </c>
      <c r="D298" s="226">
        <v>3.1539999999999999</v>
      </c>
      <c r="E298" s="224" t="s">
        <v>196</v>
      </c>
      <c r="F298" s="66">
        <v>25</v>
      </c>
    </row>
    <row r="299" spans="1:6" x14ac:dyDescent="0.25">
      <c r="A299" s="190" t="s">
        <v>589</v>
      </c>
      <c r="B299" s="219" t="s">
        <v>1131</v>
      </c>
      <c r="C299" s="17">
        <v>4.3899999999999997</v>
      </c>
      <c r="D299" s="225">
        <v>1.9845999999999999</v>
      </c>
      <c r="E299" s="223" t="s">
        <v>196</v>
      </c>
      <c r="F299" s="64">
        <v>32</v>
      </c>
    </row>
    <row r="300" spans="1:6" x14ac:dyDescent="0.25">
      <c r="A300" s="190" t="s">
        <v>590</v>
      </c>
      <c r="B300" s="219" t="s">
        <v>1132</v>
      </c>
      <c r="C300" s="17">
        <v>3.57</v>
      </c>
      <c r="D300" s="225">
        <v>1.4923999999999999</v>
      </c>
      <c r="E300" s="223" t="s">
        <v>196</v>
      </c>
      <c r="F300" s="64">
        <v>18</v>
      </c>
    </row>
    <row r="301" spans="1:6" x14ac:dyDescent="0.25">
      <c r="A301" s="190" t="s">
        <v>591</v>
      </c>
      <c r="B301" s="219" t="s">
        <v>1133</v>
      </c>
      <c r="C301" s="17">
        <v>5.28</v>
      </c>
      <c r="D301" s="225">
        <v>2.1419999999999999</v>
      </c>
      <c r="E301" s="223" t="s">
        <v>196</v>
      </c>
      <c r="F301" s="64">
        <v>13</v>
      </c>
    </row>
    <row r="302" spans="1:6" x14ac:dyDescent="0.25">
      <c r="A302" s="190" t="s">
        <v>592</v>
      </c>
      <c r="B302" s="219" t="s">
        <v>1134</v>
      </c>
      <c r="C302" s="17">
        <v>2.4700000000000002</v>
      </c>
      <c r="D302" s="225">
        <v>1.0607</v>
      </c>
      <c r="E302" s="223" t="s">
        <v>196</v>
      </c>
      <c r="F302" s="64">
        <v>31</v>
      </c>
    </row>
    <row r="303" spans="1:6" x14ac:dyDescent="0.25">
      <c r="A303" s="191" t="s">
        <v>593</v>
      </c>
      <c r="B303" s="220" t="s">
        <v>1135</v>
      </c>
      <c r="C303" s="65">
        <v>2.2999999999999998</v>
      </c>
      <c r="D303" s="226">
        <v>0.7601</v>
      </c>
      <c r="E303" s="224" t="s">
        <v>14</v>
      </c>
      <c r="F303" s="66">
        <v>4</v>
      </c>
    </row>
    <row r="304" spans="1:6" x14ac:dyDescent="0.25">
      <c r="A304" s="190" t="s">
        <v>594</v>
      </c>
      <c r="B304" s="219" t="s">
        <v>1136</v>
      </c>
      <c r="C304" s="17">
        <v>5.22</v>
      </c>
      <c r="D304" s="225">
        <v>1.7929999999999999</v>
      </c>
      <c r="E304" s="223" t="s">
        <v>196</v>
      </c>
      <c r="F304" s="64">
        <v>47</v>
      </c>
    </row>
    <row r="305" spans="1:6" x14ac:dyDescent="0.25">
      <c r="A305" s="190" t="s">
        <v>595</v>
      </c>
      <c r="B305" s="219" t="s">
        <v>1137</v>
      </c>
      <c r="C305" s="17">
        <v>3.8</v>
      </c>
      <c r="D305" s="225">
        <v>0.97130000000000005</v>
      </c>
      <c r="E305" s="223" t="s">
        <v>196</v>
      </c>
      <c r="F305" s="64">
        <v>130</v>
      </c>
    </row>
    <row r="306" spans="1:6" x14ac:dyDescent="0.25">
      <c r="A306" s="190" t="s">
        <v>596</v>
      </c>
      <c r="B306" s="219" t="s">
        <v>1138</v>
      </c>
      <c r="C306" s="17">
        <v>2.66</v>
      </c>
      <c r="D306" s="225">
        <v>0.86040000000000005</v>
      </c>
      <c r="E306" s="223" t="s">
        <v>196</v>
      </c>
      <c r="F306" s="64">
        <v>58</v>
      </c>
    </row>
    <row r="307" spans="1:6" x14ac:dyDescent="0.25">
      <c r="A307" s="190" t="s">
        <v>598</v>
      </c>
      <c r="B307" s="219" t="s">
        <v>1139</v>
      </c>
      <c r="C307" s="17">
        <v>6.96</v>
      </c>
      <c r="D307" s="225">
        <v>2.3855</v>
      </c>
      <c r="E307" s="223" t="s">
        <v>196</v>
      </c>
      <c r="F307" s="64">
        <v>28</v>
      </c>
    </row>
    <row r="308" spans="1:6" x14ac:dyDescent="0.25">
      <c r="A308" s="191" t="s">
        <v>599</v>
      </c>
      <c r="B308" s="220" t="s">
        <v>1140</v>
      </c>
      <c r="C308" s="65">
        <v>4.95</v>
      </c>
      <c r="D308" s="226">
        <v>1.6797</v>
      </c>
      <c r="E308" s="224" t="s">
        <v>196</v>
      </c>
      <c r="F308" s="66">
        <v>45</v>
      </c>
    </row>
    <row r="309" spans="1:6" x14ac:dyDescent="0.25">
      <c r="A309" s="190" t="s">
        <v>600</v>
      </c>
      <c r="B309" s="219" t="s">
        <v>1141</v>
      </c>
      <c r="C309" s="17">
        <v>2.6</v>
      </c>
      <c r="D309" s="225">
        <v>1.4811000000000001</v>
      </c>
      <c r="E309" s="223" t="s">
        <v>14</v>
      </c>
      <c r="F309" s="64">
        <v>7</v>
      </c>
    </row>
    <row r="310" spans="1:6" x14ac:dyDescent="0.25">
      <c r="A310" s="190" t="s">
        <v>601</v>
      </c>
      <c r="B310" s="219" t="s">
        <v>1142</v>
      </c>
      <c r="C310" s="17">
        <v>5.28</v>
      </c>
      <c r="D310" s="225">
        <v>2.2869999999999999</v>
      </c>
      <c r="E310" s="223" t="s">
        <v>196</v>
      </c>
      <c r="F310" s="64">
        <v>122</v>
      </c>
    </row>
    <row r="311" spans="1:6" x14ac:dyDescent="0.25">
      <c r="A311" s="190" t="s">
        <v>602</v>
      </c>
      <c r="B311" s="219" t="s">
        <v>1143</v>
      </c>
      <c r="C311" s="17">
        <v>3.03</v>
      </c>
      <c r="D311" s="225">
        <v>1.1392</v>
      </c>
      <c r="E311" s="223" t="s">
        <v>196</v>
      </c>
      <c r="F311" s="64">
        <v>368</v>
      </c>
    </row>
    <row r="312" spans="1:6" x14ac:dyDescent="0.25">
      <c r="A312" s="190" t="s">
        <v>80</v>
      </c>
      <c r="B312" s="219" t="s">
        <v>1144</v>
      </c>
      <c r="C312" s="17">
        <v>1.87</v>
      </c>
      <c r="D312" s="225">
        <v>0.69099999999999995</v>
      </c>
      <c r="E312" s="223" t="s">
        <v>196</v>
      </c>
      <c r="F312" s="64">
        <v>98</v>
      </c>
    </row>
    <row r="313" spans="1:6" x14ac:dyDescent="0.25">
      <c r="A313" s="191" t="s">
        <v>82</v>
      </c>
      <c r="B313" s="220" t="s">
        <v>1145</v>
      </c>
      <c r="C313" s="65">
        <v>4.42</v>
      </c>
      <c r="D313" s="226">
        <v>1.4134</v>
      </c>
      <c r="E313" s="224" t="s">
        <v>196</v>
      </c>
      <c r="F313" s="66">
        <v>13</v>
      </c>
    </row>
    <row r="314" spans="1:6" x14ac:dyDescent="0.25">
      <c r="A314" s="190" t="s">
        <v>83</v>
      </c>
      <c r="B314" s="219" t="s">
        <v>1146</v>
      </c>
      <c r="C314" s="17">
        <v>2.9</v>
      </c>
      <c r="D314" s="225">
        <v>1.1889000000000001</v>
      </c>
      <c r="E314" s="223" t="s">
        <v>196</v>
      </c>
      <c r="F314" s="64">
        <v>23</v>
      </c>
    </row>
    <row r="315" spans="1:6" x14ac:dyDescent="0.25">
      <c r="A315" s="190" t="s">
        <v>87</v>
      </c>
      <c r="B315" s="219" t="s">
        <v>1147</v>
      </c>
      <c r="C315" s="17">
        <v>2.5</v>
      </c>
      <c r="D315" s="225">
        <v>0.85229999999999995</v>
      </c>
      <c r="E315" s="223" t="s">
        <v>14</v>
      </c>
      <c r="F315" s="64">
        <v>9</v>
      </c>
    </row>
    <row r="316" spans="1:6" x14ac:dyDescent="0.25">
      <c r="A316" s="190" t="s">
        <v>89</v>
      </c>
      <c r="B316" s="219" t="s">
        <v>1148</v>
      </c>
      <c r="C316" s="17">
        <v>3.9</v>
      </c>
      <c r="D316" s="225">
        <v>2.1187</v>
      </c>
      <c r="E316" s="223" t="s">
        <v>14</v>
      </c>
      <c r="F316" s="64">
        <v>4</v>
      </c>
    </row>
    <row r="317" spans="1:6" x14ac:dyDescent="0.25">
      <c r="A317" s="190" t="s">
        <v>90</v>
      </c>
      <c r="B317" s="219" t="s">
        <v>1149</v>
      </c>
      <c r="C317" s="17">
        <v>2.58</v>
      </c>
      <c r="D317" s="225">
        <v>0.99139999999999995</v>
      </c>
      <c r="E317" s="223" t="s">
        <v>196</v>
      </c>
      <c r="F317" s="64">
        <v>30</v>
      </c>
    </row>
    <row r="318" spans="1:6" x14ac:dyDescent="0.25">
      <c r="A318" s="191" t="s">
        <v>92</v>
      </c>
      <c r="B318" s="220" t="s">
        <v>1150</v>
      </c>
      <c r="C318" s="65">
        <v>5.4</v>
      </c>
      <c r="D318" s="226">
        <v>2.6046</v>
      </c>
      <c r="E318" s="224" t="s">
        <v>14</v>
      </c>
      <c r="F318" s="66">
        <v>9</v>
      </c>
    </row>
    <row r="319" spans="1:6" x14ac:dyDescent="0.25">
      <c r="A319" s="190" t="s">
        <v>93</v>
      </c>
      <c r="B319" s="219" t="s">
        <v>1151</v>
      </c>
      <c r="C319" s="17">
        <v>3.04</v>
      </c>
      <c r="D319" s="225">
        <v>0.92669999999999997</v>
      </c>
      <c r="E319" s="223" t="s">
        <v>196</v>
      </c>
      <c r="F319" s="64">
        <v>128</v>
      </c>
    </row>
    <row r="320" spans="1:6" x14ac:dyDescent="0.25">
      <c r="A320" s="190" t="s">
        <v>94</v>
      </c>
      <c r="B320" s="219" t="s">
        <v>1152</v>
      </c>
      <c r="C320" s="17">
        <v>2.36</v>
      </c>
      <c r="D320" s="225">
        <v>0.70440000000000003</v>
      </c>
      <c r="E320" s="223" t="s">
        <v>196</v>
      </c>
      <c r="F320" s="64">
        <v>59</v>
      </c>
    </row>
    <row r="321" spans="1:6" x14ac:dyDescent="0.25">
      <c r="A321" s="190" t="s">
        <v>95</v>
      </c>
      <c r="B321" s="219" t="s">
        <v>1153</v>
      </c>
      <c r="C321" s="17">
        <v>4.07</v>
      </c>
      <c r="D321" s="225">
        <v>1.2347999999999999</v>
      </c>
      <c r="E321" s="223" t="s">
        <v>196</v>
      </c>
      <c r="F321" s="64">
        <v>42</v>
      </c>
    </row>
    <row r="322" spans="1:6" x14ac:dyDescent="0.25">
      <c r="A322" s="190" t="s">
        <v>97</v>
      </c>
      <c r="B322" s="219" t="s">
        <v>1154</v>
      </c>
      <c r="C322" s="17">
        <v>3.12</v>
      </c>
      <c r="D322" s="225">
        <v>0.82230000000000003</v>
      </c>
      <c r="E322" s="223" t="s">
        <v>196</v>
      </c>
      <c r="F322" s="64">
        <v>244</v>
      </c>
    </row>
    <row r="323" spans="1:6" x14ac:dyDescent="0.25">
      <c r="A323" s="191" t="s">
        <v>98</v>
      </c>
      <c r="B323" s="220" t="s">
        <v>1155</v>
      </c>
      <c r="C323" s="65">
        <v>2.4500000000000002</v>
      </c>
      <c r="D323" s="226">
        <v>0.66830000000000001</v>
      </c>
      <c r="E323" s="224" t="s">
        <v>196</v>
      </c>
      <c r="F323" s="66">
        <v>182</v>
      </c>
    </row>
    <row r="324" spans="1:6" x14ac:dyDescent="0.25">
      <c r="A324" s="190" t="s">
        <v>99</v>
      </c>
      <c r="B324" s="219" t="s">
        <v>1156</v>
      </c>
      <c r="C324" s="17">
        <v>3.65</v>
      </c>
      <c r="D324" s="225">
        <v>1.2508999999999999</v>
      </c>
      <c r="E324" s="223" t="s">
        <v>196</v>
      </c>
      <c r="F324" s="64">
        <v>167</v>
      </c>
    </row>
    <row r="325" spans="1:6" x14ac:dyDescent="0.25">
      <c r="A325" s="190" t="s">
        <v>100</v>
      </c>
      <c r="B325" s="219" t="s">
        <v>1157</v>
      </c>
      <c r="C325" s="17">
        <v>2.37</v>
      </c>
      <c r="D325" s="225">
        <v>0.75260000000000005</v>
      </c>
      <c r="E325" s="223" t="s">
        <v>196</v>
      </c>
      <c r="F325" s="64">
        <v>1246</v>
      </c>
    </row>
    <row r="326" spans="1:6" x14ac:dyDescent="0.25">
      <c r="A326" s="190" t="s">
        <v>101</v>
      </c>
      <c r="B326" s="219" t="s">
        <v>1158</v>
      </c>
      <c r="C326" s="17">
        <v>4.87</v>
      </c>
      <c r="D326" s="225">
        <v>1.9212</v>
      </c>
      <c r="E326" s="223" t="s">
        <v>196</v>
      </c>
      <c r="F326" s="64">
        <v>55</v>
      </c>
    </row>
    <row r="327" spans="1:6" x14ac:dyDescent="0.25">
      <c r="A327" s="190" t="s">
        <v>102</v>
      </c>
      <c r="B327" s="219" t="s">
        <v>1159</v>
      </c>
      <c r="C327" s="17">
        <v>3.5</v>
      </c>
      <c r="D327" s="225">
        <v>1.1158999999999999</v>
      </c>
      <c r="E327" s="223" t="s">
        <v>196</v>
      </c>
      <c r="F327" s="64">
        <v>160</v>
      </c>
    </row>
    <row r="328" spans="1:6" x14ac:dyDescent="0.25">
      <c r="A328" s="191" t="s">
        <v>103</v>
      </c>
      <c r="B328" s="220" t="s">
        <v>1160</v>
      </c>
      <c r="C328" s="65">
        <v>2.25</v>
      </c>
      <c r="D328" s="226">
        <v>0.78080000000000005</v>
      </c>
      <c r="E328" s="224" t="s">
        <v>196</v>
      </c>
      <c r="F328" s="66">
        <v>65</v>
      </c>
    </row>
    <row r="329" spans="1:6" x14ac:dyDescent="0.25">
      <c r="A329" s="190" t="s">
        <v>105</v>
      </c>
      <c r="B329" s="219" t="s">
        <v>1161</v>
      </c>
      <c r="C329" s="17">
        <v>8.6199999999999992</v>
      </c>
      <c r="D329" s="225">
        <v>4.7515999999999998</v>
      </c>
      <c r="E329" s="223" t="s">
        <v>196</v>
      </c>
      <c r="F329" s="64">
        <v>16</v>
      </c>
    </row>
    <row r="330" spans="1:6" x14ac:dyDescent="0.25">
      <c r="A330" s="190" t="s">
        <v>106</v>
      </c>
      <c r="B330" s="219" t="s">
        <v>1162</v>
      </c>
      <c r="C330" s="17">
        <v>4.8899999999999997</v>
      </c>
      <c r="D330" s="225">
        <v>3.1084000000000001</v>
      </c>
      <c r="E330" s="223" t="s">
        <v>196</v>
      </c>
      <c r="F330" s="64">
        <v>21</v>
      </c>
    </row>
    <row r="331" spans="1:6" x14ac:dyDescent="0.25">
      <c r="A331" s="190" t="s">
        <v>107</v>
      </c>
      <c r="B331" s="219" t="s">
        <v>1163</v>
      </c>
      <c r="C331" s="17">
        <v>3.27</v>
      </c>
      <c r="D331" s="225">
        <v>2.7799</v>
      </c>
      <c r="E331" s="223" t="s">
        <v>196</v>
      </c>
      <c r="F331" s="64">
        <v>11</v>
      </c>
    </row>
    <row r="332" spans="1:6" x14ac:dyDescent="0.25">
      <c r="A332" s="190" t="s">
        <v>108</v>
      </c>
      <c r="B332" s="219" t="s">
        <v>1164</v>
      </c>
      <c r="C332" s="17">
        <v>9.1999999999999993</v>
      </c>
      <c r="D332" s="225">
        <v>6.2152000000000003</v>
      </c>
      <c r="E332" s="223" t="s">
        <v>14</v>
      </c>
      <c r="F332" s="64">
        <v>8</v>
      </c>
    </row>
    <row r="333" spans="1:6" x14ac:dyDescent="0.25">
      <c r="A333" s="191" t="s">
        <v>109</v>
      </c>
      <c r="B333" s="220" t="s">
        <v>1165</v>
      </c>
      <c r="C333" s="65">
        <v>6</v>
      </c>
      <c r="D333" s="226">
        <v>3.6703999999999999</v>
      </c>
      <c r="E333" s="224" t="s">
        <v>14</v>
      </c>
      <c r="F333" s="66">
        <v>9</v>
      </c>
    </row>
    <row r="334" spans="1:6" x14ac:dyDescent="0.25">
      <c r="A334" s="190" t="s">
        <v>111</v>
      </c>
      <c r="B334" s="219" t="s">
        <v>1166</v>
      </c>
      <c r="C334" s="17">
        <v>4.2</v>
      </c>
      <c r="D334" s="225">
        <v>2.7222</v>
      </c>
      <c r="E334" s="223" t="s">
        <v>14</v>
      </c>
      <c r="F334" s="64">
        <v>3</v>
      </c>
    </row>
    <row r="335" spans="1:6" x14ac:dyDescent="0.25">
      <c r="A335" s="190" t="s">
        <v>112</v>
      </c>
      <c r="B335" s="219" t="s">
        <v>1167</v>
      </c>
      <c r="C335" s="17">
        <v>7.8</v>
      </c>
      <c r="D335" s="225">
        <v>5.1966000000000001</v>
      </c>
      <c r="E335" s="223" t="s">
        <v>14</v>
      </c>
      <c r="F335" s="64">
        <v>0</v>
      </c>
    </row>
    <row r="336" spans="1:6" x14ac:dyDescent="0.25">
      <c r="A336" s="190" t="s">
        <v>113</v>
      </c>
      <c r="B336" s="219" t="s">
        <v>1168</v>
      </c>
      <c r="C336" s="17">
        <v>5.5</v>
      </c>
      <c r="D336" s="225">
        <v>3.7406999999999999</v>
      </c>
      <c r="E336" s="223" t="s">
        <v>14</v>
      </c>
      <c r="F336" s="64">
        <v>3</v>
      </c>
    </row>
    <row r="337" spans="1:6" x14ac:dyDescent="0.25">
      <c r="A337" s="190" t="s">
        <v>114</v>
      </c>
      <c r="B337" s="219" t="s">
        <v>1169</v>
      </c>
      <c r="C337" s="17">
        <v>3.6</v>
      </c>
      <c r="D337" s="225">
        <v>2.657</v>
      </c>
      <c r="E337" s="223" t="s">
        <v>14</v>
      </c>
      <c r="F337" s="64">
        <v>5</v>
      </c>
    </row>
    <row r="338" spans="1:6" x14ac:dyDescent="0.25">
      <c r="A338" s="191" t="s">
        <v>115</v>
      </c>
      <c r="B338" s="220" t="s">
        <v>1170</v>
      </c>
      <c r="C338" s="65">
        <v>9.42</v>
      </c>
      <c r="D338" s="226">
        <v>4.0557999999999996</v>
      </c>
      <c r="E338" s="224" t="s">
        <v>196</v>
      </c>
      <c r="F338" s="66">
        <v>13</v>
      </c>
    </row>
    <row r="339" spans="1:6" x14ac:dyDescent="0.25">
      <c r="A339" s="190" t="s">
        <v>116</v>
      </c>
      <c r="B339" s="219" t="s">
        <v>1171</v>
      </c>
      <c r="C339" s="17">
        <v>3.72</v>
      </c>
      <c r="D339" s="225">
        <v>1.9679</v>
      </c>
      <c r="E339" s="223" t="s">
        <v>196</v>
      </c>
      <c r="F339" s="64">
        <v>29</v>
      </c>
    </row>
    <row r="340" spans="1:6" x14ac:dyDescent="0.25">
      <c r="A340" s="190" t="s">
        <v>117</v>
      </c>
      <c r="B340" s="219" t="s">
        <v>1172</v>
      </c>
      <c r="C340" s="17">
        <v>3.47</v>
      </c>
      <c r="D340" s="225">
        <v>1.7548999999999999</v>
      </c>
      <c r="E340" s="223" t="s">
        <v>196</v>
      </c>
      <c r="F340" s="64">
        <v>37</v>
      </c>
    </row>
    <row r="341" spans="1:6" x14ac:dyDescent="0.25">
      <c r="A341" s="190" t="s">
        <v>118</v>
      </c>
      <c r="B341" s="219" t="s">
        <v>1173</v>
      </c>
      <c r="C341" s="17">
        <v>4.26</v>
      </c>
      <c r="D341" s="225">
        <v>2.1520999999999999</v>
      </c>
      <c r="E341" s="223" t="s">
        <v>196</v>
      </c>
      <c r="F341" s="64">
        <v>79</v>
      </c>
    </row>
    <row r="342" spans="1:6" x14ac:dyDescent="0.25">
      <c r="A342" s="190" t="s">
        <v>119</v>
      </c>
      <c r="B342" s="219" t="s">
        <v>1174</v>
      </c>
      <c r="C342" s="17">
        <v>3.26</v>
      </c>
      <c r="D342" s="225">
        <v>1.8182</v>
      </c>
      <c r="E342" s="223" t="s">
        <v>196</v>
      </c>
      <c r="F342" s="64">
        <v>177</v>
      </c>
    </row>
    <row r="343" spans="1:6" x14ac:dyDescent="0.25">
      <c r="A343" s="191" t="s">
        <v>120</v>
      </c>
      <c r="B343" s="220" t="s">
        <v>1175</v>
      </c>
      <c r="C343" s="65">
        <v>2.06</v>
      </c>
      <c r="D343" s="226">
        <v>1.4006000000000001</v>
      </c>
      <c r="E343" s="224" t="s">
        <v>196</v>
      </c>
      <c r="F343" s="66">
        <v>225</v>
      </c>
    </row>
    <row r="344" spans="1:6" x14ac:dyDescent="0.25">
      <c r="A344" s="190" t="s">
        <v>121</v>
      </c>
      <c r="B344" s="219" t="s">
        <v>1176</v>
      </c>
      <c r="C344" s="17">
        <v>7.63</v>
      </c>
      <c r="D344" s="225">
        <v>3.0146999999999999</v>
      </c>
      <c r="E344" s="223" t="s">
        <v>196</v>
      </c>
      <c r="F344" s="64">
        <v>17</v>
      </c>
    </row>
    <row r="345" spans="1:6" x14ac:dyDescent="0.25">
      <c r="A345" s="190" t="s">
        <v>122</v>
      </c>
      <c r="B345" s="219" t="s">
        <v>1177</v>
      </c>
      <c r="C345" s="17">
        <v>4.99</v>
      </c>
      <c r="D345" s="225">
        <v>1.7656000000000001</v>
      </c>
      <c r="E345" s="223" t="s">
        <v>196</v>
      </c>
      <c r="F345" s="64">
        <v>19</v>
      </c>
    </row>
    <row r="346" spans="1:6" x14ac:dyDescent="0.25">
      <c r="A346" s="190" t="s">
        <v>123</v>
      </c>
      <c r="B346" s="219" t="s">
        <v>1178</v>
      </c>
      <c r="C346" s="17">
        <v>3.1</v>
      </c>
      <c r="D346" s="225">
        <v>1.9015</v>
      </c>
      <c r="E346" s="223" t="s">
        <v>14</v>
      </c>
      <c r="F346" s="64">
        <v>4</v>
      </c>
    </row>
    <row r="347" spans="1:6" x14ac:dyDescent="0.25">
      <c r="A347" s="190" t="s">
        <v>124</v>
      </c>
      <c r="B347" s="219" t="s">
        <v>1179</v>
      </c>
      <c r="C347" s="17">
        <v>8.5</v>
      </c>
      <c r="D347" s="225">
        <v>5.9625000000000004</v>
      </c>
      <c r="E347" s="223" t="s">
        <v>14</v>
      </c>
      <c r="F347" s="64">
        <v>8</v>
      </c>
    </row>
    <row r="348" spans="1:6" x14ac:dyDescent="0.25">
      <c r="A348" s="191" t="s">
        <v>125</v>
      </c>
      <c r="B348" s="220" t="s">
        <v>1180</v>
      </c>
      <c r="C348" s="65">
        <v>5.9</v>
      </c>
      <c r="D348" s="226">
        <v>3.5213000000000001</v>
      </c>
      <c r="E348" s="224" t="s">
        <v>14</v>
      </c>
      <c r="F348" s="66">
        <v>5</v>
      </c>
    </row>
    <row r="349" spans="1:6" x14ac:dyDescent="0.25">
      <c r="A349" s="190" t="s">
        <v>126</v>
      </c>
      <c r="B349" s="219" t="s">
        <v>1181</v>
      </c>
      <c r="C349" s="17">
        <v>3.6</v>
      </c>
      <c r="D349" s="225">
        <v>2.4424999999999999</v>
      </c>
      <c r="E349" s="223" t="s">
        <v>14</v>
      </c>
      <c r="F349" s="64">
        <v>0</v>
      </c>
    </row>
    <row r="350" spans="1:6" x14ac:dyDescent="0.25">
      <c r="A350" s="190" t="s">
        <v>130</v>
      </c>
      <c r="B350" s="219" t="s">
        <v>1182</v>
      </c>
      <c r="C350" s="17">
        <v>4.8899999999999997</v>
      </c>
      <c r="D350" s="225">
        <v>1.7944</v>
      </c>
      <c r="E350" s="223" t="s">
        <v>196</v>
      </c>
      <c r="F350" s="64">
        <v>146</v>
      </c>
    </row>
    <row r="351" spans="1:6" x14ac:dyDescent="0.25">
      <c r="A351" s="190" t="s">
        <v>132</v>
      </c>
      <c r="B351" s="219" t="s">
        <v>1183</v>
      </c>
      <c r="C351" s="17">
        <v>3.56</v>
      </c>
      <c r="D351" s="225">
        <v>1.1686000000000001</v>
      </c>
      <c r="E351" s="223" t="s">
        <v>196</v>
      </c>
      <c r="F351" s="64">
        <v>156</v>
      </c>
    </row>
    <row r="352" spans="1:6" x14ac:dyDescent="0.25">
      <c r="A352" s="190" t="s">
        <v>133</v>
      </c>
      <c r="B352" s="219" t="s">
        <v>1184</v>
      </c>
      <c r="C352" s="17">
        <v>2.2999999999999998</v>
      </c>
      <c r="D352" s="225">
        <v>0.98970000000000002</v>
      </c>
      <c r="E352" s="223" t="s">
        <v>14</v>
      </c>
      <c r="F352" s="64">
        <v>9</v>
      </c>
    </row>
    <row r="353" spans="1:6" x14ac:dyDescent="0.25">
      <c r="A353" s="191" t="s">
        <v>134</v>
      </c>
      <c r="B353" s="220" t="s">
        <v>1185</v>
      </c>
      <c r="C353" s="65">
        <v>5.31</v>
      </c>
      <c r="D353" s="226">
        <v>1.8787</v>
      </c>
      <c r="E353" s="224" t="s">
        <v>196</v>
      </c>
      <c r="F353" s="66">
        <v>37</v>
      </c>
    </row>
    <row r="354" spans="1:6" x14ac:dyDescent="0.25">
      <c r="A354" s="190" t="s">
        <v>135</v>
      </c>
      <c r="B354" s="219" t="s">
        <v>1186</v>
      </c>
      <c r="C354" s="17">
        <v>3.9</v>
      </c>
      <c r="D354" s="225">
        <v>1.3185</v>
      </c>
      <c r="E354" s="223" t="s">
        <v>196</v>
      </c>
      <c r="F354" s="64">
        <v>36</v>
      </c>
    </row>
    <row r="355" spans="1:6" x14ac:dyDescent="0.25">
      <c r="A355" s="190" t="s">
        <v>136</v>
      </c>
      <c r="B355" s="219" t="s">
        <v>1187</v>
      </c>
      <c r="C355" s="17">
        <v>2.6</v>
      </c>
      <c r="D355" s="225">
        <v>0.94510000000000005</v>
      </c>
      <c r="E355" s="223" t="s">
        <v>14</v>
      </c>
      <c r="F355" s="64">
        <v>2</v>
      </c>
    </row>
    <row r="356" spans="1:6" x14ac:dyDescent="0.25">
      <c r="A356" s="190" t="s">
        <v>137</v>
      </c>
      <c r="B356" s="219" t="s">
        <v>1188</v>
      </c>
      <c r="C356" s="17">
        <v>4.33</v>
      </c>
      <c r="D356" s="225">
        <v>1.4239999999999999</v>
      </c>
      <c r="E356" s="223" t="s">
        <v>196</v>
      </c>
      <c r="F356" s="64">
        <v>144</v>
      </c>
    </row>
    <row r="357" spans="1:6" x14ac:dyDescent="0.25">
      <c r="A357" s="190" t="s">
        <v>138</v>
      </c>
      <c r="B357" s="219" t="s">
        <v>1189</v>
      </c>
      <c r="C357" s="17">
        <v>3.3</v>
      </c>
      <c r="D357" s="225">
        <v>0.93059999999999998</v>
      </c>
      <c r="E357" s="223" t="s">
        <v>196</v>
      </c>
      <c r="F357" s="64">
        <v>518</v>
      </c>
    </row>
    <row r="358" spans="1:6" x14ac:dyDescent="0.25">
      <c r="A358" s="191" t="s">
        <v>139</v>
      </c>
      <c r="B358" s="220" t="s">
        <v>1190</v>
      </c>
      <c r="C358" s="65">
        <v>2.4500000000000002</v>
      </c>
      <c r="D358" s="226">
        <v>0.69830000000000003</v>
      </c>
      <c r="E358" s="224" t="s">
        <v>196</v>
      </c>
      <c r="F358" s="66">
        <v>316</v>
      </c>
    </row>
    <row r="359" spans="1:6" x14ac:dyDescent="0.25">
      <c r="A359" s="190" t="s">
        <v>140</v>
      </c>
      <c r="B359" s="219" t="s">
        <v>1191</v>
      </c>
      <c r="C359" s="17">
        <v>5.15</v>
      </c>
      <c r="D359" s="225">
        <v>2.0009000000000001</v>
      </c>
      <c r="E359" s="223" t="s">
        <v>196</v>
      </c>
      <c r="F359" s="64">
        <v>152</v>
      </c>
    </row>
    <row r="360" spans="1:6" x14ac:dyDescent="0.25">
      <c r="A360" s="190" t="s">
        <v>141</v>
      </c>
      <c r="B360" s="219" t="s">
        <v>1192</v>
      </c>
      <c r="C360" s="17">
        <v>2.77</v>
      </c>
      <c r="D360" s="225">
        <v>0.89119999999999999</v>
      </c>
      <c r="E360" s="223" t="s">
        <v>196</v>
      </c>
      <c r="F360" s="64">
        <v>278</v>
      </c>
    </row>
    <row r="361" spans="1:6" x14ac:dyDescent="0.25">
      <c r="A361" s="190" t="s">
        <v>142</v>
      </c>
      <c r="B361" s="219" t="s">
        <v>1193</v>
      </c>
      <c r="C361" s="17">
        <v>2.31</v>
      </c>
      <c r="D361" s="225">
        <v>0.75229999999999997</v>
      </c>
      <c r="E361" s="223" t="s">
        <v>196</v>
      </c>
      <c r="F361" s="64">
        <v>77</v>
      </c>
    </row>
    <row r="362" spans="1:6" x14ac:dyDescent="0.25">
      <c r="A362" s="190" t="s">
        <v>143</v>
      </c>
      <c r="B362" s="219" t="s">
        <v>1194</v>
      </c>
      <c r="C362" s="17">
        <v>3.87</v>
      </c>
      <c r="D362" s="225">
        <v>1.6147</v>
      </c>
      <c r="E362" s="223" t="s">
        <v>196</v>
      </c>
      <c r="F362" s="64">
        <v>41</v>
      </c>
    </row>
    <row r="363" spans="1:6" x14ac:dyDescent="0.25">
      <c r="A363" s="191" t="s">
        <v>144</v>
      </c>
      <c r="B363" s="220" t="s">
        <v>1195</v>
      </c>
      <c r="C363" s="65">
        <v>3.36</v>
      </c>
      <c r="D363" s="226">
        <v>1.2891999999999999</v>
      </c>
      <c r="E363" s="224" t="s">
        <v>196</v>
      </c>
      <c r="F363" s="66">
        <v>89</v>
      </c>
    </row>
    <row r="364" spans="1:6" x14ac:dyDescent="0.25">
      <c r="A364" s="190" t="s">
        <v>145</v>
      </c>
      <c r="B364" s="219" t="s">
        <v>1196</v>
      </c>
      <c r="C364" s="17">
        <v>2.16</v>
      </c>
      <c r="D364" s="225">
        <v>0.86429999999999996</v>
      </c>
      <c r="E364" s="223" t="s">
        <v>196</v>
      </c>
      <c r="F364" s="64">
        <v>61</v>
      </c>
    </row>
    <row r="365" spans="1:6" x14ac:dyDescent="0.25">
      <c r="A365" s="190" t="s">
        <v>156</v>
      </c>
      <c r="B365" s="219" t="s">
        <v>1197</v>
      </c>
      <c r="C365" s="17">
        <v>7.6</v>
      </c>
      <c r="D365" s="225">
        <v>15.343400000000001</v>
      </c>
      <c r="E365" s="223" t="s">
        <v>14</v>
      </c>
      <c r="F365" s="64">
        <v>4</v>
      </c>
    </row>
    <row r="366" spans="1:6" x14ac:dyDescent="0.25">
      <c r="A366" s="190" t="s">
        <v>157</v>
      </c>
      <c r="B366" s="219" t="s">
        <v>1198</v>
      </c>
      <c r="C366" s="17">
        <v>4.7699999999999996</v>
      </c>
      <c r="D366" s="225">
        <v>9.2578999999999994</v>
      </c>
      <c r="E366" s="223" t="s">
        <v>196</v>
      </c>
      <c r="F366" s="64">
        <v>20</v>
      </c>
    </row>
    <row r="367" spans="1:6" x14ac:dyDescent="0.25">
      <c r="A367" s="190" t="s">
        <v>158</v>
      </c>
      <c r="B367" s="219" t="s">
        <v>1199</v>
      </c>
      <c r="C367" s="17">
        <v>2.78</v>
      </c>
      <c r="D367" s="225">
        <v>7.9303999999999997</v>
      </c>
      <c r="E367" s="223" t="s">
        <v>196</v>
      </c>
      <c r="F367" s="64">
        <v>16</v>
      </c>
    </row>
    <row r="368" spans="1:6" x14ac:dyDescent="0.25">
      <c r="A368" s="191" t="s">
        <v>159</v>
      </c>
      <c r="B368" s="220" t="s">
        <v>1608</v>
      </c>
      <c r="C368" s="65">
        <v>13.19</v>
      </c>
      <c r="D368" s="226">
        <v>12.1273</v>
      </c>
      <c r="E368" s="224" t="s">
        <v>196</v>
      </c>
      <c r="F368" s="66">
        <v>12</v>
      </c>
    </row>
    <row r="369" spans="1:6" x14ac:dyDescent="0.25">
      <c r="A369" s="190" t="s">
        <v>160</v>
      </c>
      <c r="B369" s="219" t="s">
        <v>1609</v>
      </c>
      <c r="C369" s="17">
        <v>5.46</v>
      </c>
      <c r="D369" s="225">
        <v>9.6121999999999996</v>
      </c>
      <c r="E369" s="223" t="s">
        <v>196</v>
      </c>
      <c r="F369" s="64">
        <v>14</v>
      </c>
    </row>
    <row r="370" spans="1:6" x14ac:dyDescent="0.25">
      <c r="A370" s="190" t="s">
        <v>161</v>
      </c>
      <c r="B370" s="219" t="s">
        <v>1610</v>
      </c>
      <c r="C370" s="17">
        <v>3.36</v>
      </c>
      <c r="D370" s="225">
        <v>7.6435000000000004</v>
      </c>
      <c r="E370" s="223" t="s">
        <v>196</v>
      </c>
      <c r="F370" s="64">
        <v>14</v>
      </c>
    </row>
    <row r="371" spans="1:6" x14ac:dyDescent="0.25">
      <c r="A371" s="190" t="s">
        <v>162</v>
      </c>
      <c r="B371" s="219" t="s">
        <v>1200</v>
      </c>
      <c r="C371" s="17">
        <v>10.1</v>
      </c>
      <c r="D371" s="225">
        <v>7.8288000000000002</v>
      </c>
      <c r="E371" s="223" t="s">
        <v>196</v>
      </c>
      <c r="F371" s="64">
        <v>19</v>
      </c>
    </row>
    <row r="372" spans="1:6" x14ac:dyDescent="0.25">
      <c r="A372" s="190" t="s">
        <v>163</v>
      </c>
      <c r="B372" s="219" t="s">
        <v>1201</v>
      </c>
      <c r="C372" s="17">
        <v>2.5</v>
      </c>
      <c r="D372" s="225">
        <v>4.6121999999999996</v>
      </c>
      <c r="E372" s="223" t="s">
        <v>196</v>
      </c>
      <c r="F372" s="64">
        <v>222</v>
      </c>
    </row>
    <row r="373" spans="1:6" x14ac:dyDescent="0.25">
      <c r="A373" s="191" t="s">
        <v>164</v>
      </c>
      <c r="B373" s="220" t="s">
        <v>1202</v>
      </c>
      <c r="C373" s="65">
        <v>6.1</v>
      </c>
      <c r="D373" s="226">
        <v>7.4587000000000003</v>
      </c>
      <c r="E373" s="224" t="s">
        <v>14</v>
      </c>
      <c r="F373" s="66">
        <v>0</v>
      </c>
    </row>
    <row r="374" spans="1:6" x14ac:dyDescent="0.25">
      <c r="A374" s="190" t="s">
        <v>165</v>
      </c>
      <c r="B374" s="219" t="s">
        <v>1203</v>
      </c>
      <c r="C374" s="17">
        <v>3.01</v>
      </c>
      <c r="D374" s="225">
        <v>3.5078</v>
      </c>
      <c r="E374" s="223" t="s">
        <v>196</v>
      </c>
      <c r="F374" s="64">
        <v>52</v>
      </c>
    </row>
    <row r="375" spans="1:6" x14ac:dyDescent="0.25">
      <c r="A375" s="190" t="s">
        <v>166</v>
      </c>
      <c r="B375" s="219" t="s">
        <v>1204</v>
      </c>
      <c r="C375" s="17">
        <v>9.9</v>
      </c>
      <c r="D375" s="225">
        <v>4.3837000000000002</v>
      </c>
      <c r="E375" s="223" t="s">
        <v>196</v>
      </c>
      <c r="F375" s="64">
        <v>33</v>
      </c>
    </row>
    <row r="376" spans="1:6" x14ac:dyDescent="0.25">
      <c r="A376" s="190" t="s">
        <v>167</v>
      </c>
      <c r="B376" s="219" t="s">
        <v>1205</v>
      </c>
      <c r="C376" s="17">
        <v>6.54</v>
      </c>
      <c r="D376" s="225">
        <v>3.3791000000000002</v>
      </c>
      <c r="E376" s="223" t="s">
        <v>196</v>
      </c>
      <c r="F376" s="64">
        <v>78</v>
      </c>
    </row>
    <row r="377" spans="1:6" x14ac:dyDescent="0.25">
      <c r="A377" s="190" t="s">
        <v>168</v>
      </c>
      <c r="B377" s="219" t="s">
        <v>1206</v>
      </c>
      <c r="C377" s="17">
        <v>3.68</v>
      </c>
      <c r="D377" s="225">
        <v>2.5181</v>
      </c>
      <c r="E377" s="223" t="s">
        <v>196</v>
      </c>
      <c r="F377" s="64">
        <v>22</v>
      </c>
    </row>
    <row r="378" spans="1:6" x14ac:dyDescent="0.25">
      <c r="A378" s="191" t="s">
        <v>169</v>
      </c>
      <c r="B378" s="220" t="s">
        <v>1207</v>
      </c>
      <c r="C378" s="65">
        <v>6.7</v>
      </c>
      <c r="D378" s="226">
        <v>7.9424000000000001</v>
      </c>
      <c r="E378" s="224" t="s">
        <v>14</v>
      </c>
      <c r="F378" s="66">
        <v>2</v>
      </c>
    </row>
    <row r="379" spans="1:6" x14ac:dyDescent="0.25">
      <c r="A379" s="190" t="s">
        <v>170</v>
      </c>
      <c r="B379" s="219" t="s">
        <v>1208</v>
      </c>
      <c r="C379" s="17">
        <v>3.5</v>
      </c>
      <c r="D379" s="225">
        <v>4.0167000000000002</v>
      </c>
      <c r="E379" s="223" t="s">
        <v>196</v>
      </c>
      <c r="F379" s="64">
        <v>60</v>
      </c>
    </row>
    <row r="380" spans="1:6" x14ac:dyDescent="0.25">
      <c r="A380" s="190" t="s">
        <v>172</v>
      </c>
      <c r="B380" s="219" t="s">
        <v>1209</v>
      </c>
      <c r="C380" s="17">
        <v>2.0699999999999998</v>
      </c>
      <c r="D380" s="225">
        <v>3.0367999999999999</v>
      </c>
      <c r="E380" s="223" t="s">
        <v>196</v>
      </c>
      <c r="F380" s="64">
        <v>43</v>
      </c>
    </row>
    <row r="381" spans="1:6" x14ac:dyDescent="0.25">
      <c r="A381" s="190" t="s">
        <v>173</v>
      </c>
      <c r="B381" s="219" t="s">
        <v>1669</v>
      </c>
      <c r="C381" s="17">
        <v>4.4800000000000004</v>
      </c>
      <c r="D381" s="225">
        <v>3.6212</v>
      </c>
      <c r="E381" s="223" t="s">
        <v>196</v>
      </c>
      <c r="F381" s="64">
        <v>38</v>
      </c>
    </row>
    <row r="382" spans="1:6" x14ac:dyDescent="0.25">
      <c r="A382" s="190" t="s">
        <v>174</v>
      </c>
      <c r="B382" s="219" t="s">
        <v>1670</v>
      </c>
      <c r="C382" s="17">
        <v>2.27</v>
      </c>
      <c r="D382" s="225">
        <v>2.3877000000000002</v>
      </c>
      <c r="E382" s="223" t="s">
        <v>196</v>
      </c>
      <c r="F382" s="64">
        <v>1599</v>
      </c>
    </row>
    <row r="383" spans="1:6" x14ac:dyDescent="0.25">
      <c r="A383" s="191" t="s">
        <v>175</v>
      </c>
      <c r="B383" s="220" t="s">
        <v>1210</v>
      </c>
      <c r="C383" s="65">
        <v>3.74</v>
      </c>
      <c r="D383" s="226">
        <v>5.0646000000000004</v>
      </c>
      <c r="E383" s="224" t="s">
        <v>196</v>
      </c>
      <c r="F383" s="66">
        <v>13</v>
      </c>
    </row>
    <row r="384" spans="1:6" x14ac:dyDescent="0.25">
      <c r="A384" s="190" t="s">
        <v>176</v>
      </c>
      <c r="B384" s="219" t="s">
        <v>1211</v>
      </c>
      <c r="C384" s="17">
        <v>1.87</v>
      </c>
      <c r="D384" s="225">
        <v>3.4481999999999999</v>
      </c>
      <c r="E384" s="223" t="s">
        <v>196</v>
      </c>
      <c r="F384" s="64">
        <v>83</v>
      </c>
    </row>
    <row r="385" spans="1:6" x14ac:dyDescent="0.25">
      <c r="A385" s="190" t="s">
        <v>177</v>
      </c>
      <c r="B385" s="219" t="s">
        <v>1212</v>
      </c>
      <c r="C385" s="17">
        <v>1.26</v>
      </c>
      <c r="D385" s="225">
        <v>2.4093</v>
      </c>
      <c r="E385" s="223" t="s">
        <v>196</v>
      </c>
      <c r="F385" s="64">
        <v>233</v>
      </c>
    </row>
    <row r="386" spans="1:6" x14ac:dyDescent="0.25">
      <c r="A386" s="190" t="s">
        <v>178</v>
      </c>
      <c r="B386" s="219" t="s">
        <v>1213</v>
      </c>
      <c r="C386" s="17">
        <v>10.7</v>
      </c>
      <c r="D386" s="225">
        <v>3.7898999999999998</v>
      </c>
      <c r="E386" s="223" t="s">
        <v>196</v>
      </c>
      <c r="F386" s="64">
        <v>20</v>
      </c>
    </row>
    <row r="387" spans="1:6" x14ac:dyDescent="0.25">
      <c r="A387" s="190" t="s">
        <v>179</v>
      </c>
      <c r="B387" s="219" t="s">
        <v>1214</v>
      </c>
      <c r="C387" s="17">
        <v>7.35</v>
      </c>
      <c r="D387" s="225">
        <v>2.5003000000000002</v>
      </c>
      <c r="E387" s="223" t="s">
        <v>196</v>
      </c>
      <c r="F387" s="64">
        <v>47</v>
      </c>
    </row>
    <row r="388" spans="1:6" x14ac:dyDescent="0.25">
      <c r="A388" s="191" t="s">
        <v>180</v>
      </c>
      <c r="B388" s="220" t="s">
        <v>1215</v>
      </c>
      <c r="C388" s="65">
        <v>3.15</v>
      </c>
      <c r="D388" s="226">
        <v>1.3030999999999999</v>
      </c>
      <c r="E388" s="224" t="s">
        <v>196</v>
      </c>
      <c r="F388" s="66">
        <v>12</v>
      </c>
    </row>
    <row r="389" spans="1:6" x14ac:dyDescent="0.25">
      <c r="A389" s="190" t="s">
        <v>181</v>
      </c>
      <c r="B389" s="219" t="s">
        <v>1216</v>
      </c>
      <c r="C389" s="17">
        <v>9.36</v>
      </c>
      <c r="D389" s="225">
        <v>3.1608000000000001</v>
      </c>
      <c r="E389" s="223" t="s">
        <v>196</v>
      </c>
      <c r="F389" s="64">
        <v>12</v>
      </c>
    </row>
    <row r="390" spans="1:6" x14ac:dyDescent="0.25">
      <c r="A390" s="190" t="s">
        <v>182</v>
      </c>
      <c r="B390" s="219" t="s">
        <v>1217</v>
      </c>
      <c r="C390" s="17">
        <v>5.18</v>
      </c>
      <c r="D390" s="225">
        <v>2.4340000000000002</v>
      </c>
      <c r="E390" s="223" t="s">
        <v>196</v>
      </c>
      <c r="F390" s="64">
        <v>37</v>
      </c>
    </row>
    <row r="391" spans="1:6" x14ac:dyDescent="0.25">
      <c r="A391" s="190" t="s">
        <v>183</v>
      </c>
      <c r="B391" s="219" t="s">
        <v>1218</v>
      </c>
      <c r="C391" s="17">
        <v>2.7</v>
      </c>
      <c r="D391" s="225">
        <v>1.8224</v>
      </c>
      <c r="E391" s="223" t="s">
        <v>196</v>
      </c>
      <c r="F391" s="64">
        <v>15</v>
      </c>
    </row>
    <row r="392" spans="1:6" x14ac:dyDescent="0.25">
      <c r="A392" s="190" t="s">
        <v>184</v>
      </c>
      <c r="B392" s="219" t="s">
        <v>1219</v>
      </c>
      <c r="C392" s="17">
        <v>6.65</v>
      </c>
      <c r="D392" s="225">
        <v>4.1440000000000001</v>
      </c>
      <c r="E392" s="223" t="s">
        <v>196</v>
      </c>
      <c r="F392" s="64">
        <v>50</v>
      </c>
    </row>
    <row r="393" spans="1:6" x14ac:dyDescent="0.25">
      <c r="A393" s="191" t="s">
        <v>185</v>
      </c>
      <c r="B393" s="220" t="s">
        <v>1220</v>
      </c>
      <c r="C393" s="65">
        <v>3.82</v>
      </c>
      <c r="D393" s="226">
        <v>2.5464000000000002</v>
      </c>
      <c r="E393" s="224" t="s">
        <v>196</v>
      </c>
      <c r="F393" s="66">
        <v>159</v>
      </c>
    </row>
    <row r="394" spans="1:6" x14ac:dyDescent="0.25">
      <c r="A394" s="190" t="s">
        <v>186</v>
      </c>
      <c r="B394" s="219" t="s">
        <v>1221</v>
      </c>
      <c r="C394" s="17">
        <v>2.42</v>
      </c>
      <c r="D394" s="225">
        <v>1.8110999999999999</v>
      </c>
      <c r="E394" s="223" t="s">
        <v>196</v>
      </c>
      <c r="F394" s="64">
        <v>115</v>
      </c>
    </row>
    <row r="395" spans="1:6" x14ac:dyDescent="0.25">
      <c r="A395" s="190" t="s">
        <v>187</v>
      </c>
      <c r="B395" s="219" t="s">
        <v>1592</v>
      </c>
      <c r="C395" s="17">
        <v>1.66</v>
      </c>
      <c r="D395" s="225">
        <v>2.7911000000000001</v>
      </c>
      <c r="E395" s="223" t="s">
        <v>196</v>
      </c>
      <c r="F395" s="64">
        <v>90</v>
      </c>
    </row>
    <row r="396" spans="1:6" x14ac:dyDescent="0.25">
      <c r="A396" s="190" t="s">
        <v>188</v>
      </c>
      <c r="B396" s="219" t="s">
        <v>1222</v>
      </c>
      <c r="C396" s="17">
        <v>8.1999999999999993</v>
      </c>
      <c r="D396" s="225">
        <v>3.1695000000000002</v>
      </c>
      <c r="E396" s="223" t="s">
        <v>14</v>
      </c>
      <c r="F396" s="64">
        <v>4</v>
      </c>
    </row>
    <row r="397" spans="1:6" x14ac:dyDescent="0.25">
      <c r="A397" s="190" t="s">
        <v>189</v>
      </c>
      <c r="B397" s="219" t="s">
        <v>1223</v>
      </c>
      <c r="C397" s="17">
        <v>7.79</v>
      </c>
      <c r="D397" s="225">
        <v>1.8563000000000001</v>
      </c>
      <c r="E397" s="223" t="s">
        <v>196</v>
      </c>
      <c r="F397" s="64">
        <v>11</v>
      </c>
    </row>
    <row r="398" spans="1:6" x14ac:dyDescent="0.25">
      <c r="A398" s="191" t="s">
        <v>190</v>
      </c>
      <c r="B398" s="220" t="s">
        <v>1224</v>
      </c>
      <c r="C398" s="65">
        <v>4.03</v>
      </c>
      <c r="D398" s="226">
        <v>1.3306</v>
      </c>
      <c r="E398" s="224" t="s">
        <v>196</v>
      </c>
      <c r="F398" s="66">
        <v>11</v>
      </c>
    </row>
    <row r="399" spans="1:6" x14ac:dyDescent="0.25">
      <c r="A399" s="190" t="s">
        <v>191</v>
      </c>
      <c r="B399" s="219" t="s">
        <v>1225</v>
      </c>
      <c r="C399" s="17">
        <v>3.71</v>
      </c>
      <c r="D399" s="225">
        <v>2.9824999999999999</v>
      </c>
      <c r="E399" s="223" t="s">
        <v>196</v>
      </c>
      <c r="F399" s="64">
        <v>20</v>
      </c>
    </row>
    <row r="400" spans="1:6" x14ac:dyDescent="0.25">
      <c r="A400" s="190" t="s">
        <v>192</v>
      </c>
      <c r="B400" s="219" t="s">
        <v>1226</v>
      </c>
      <c r="C400" s="17">
        <v>1.9</v>
      </c>
      <c r="D400" s="225">
        <v>1.512</v>
      </c>
      <c r="E400" s="223" t="s">
        <v>196</v>
      </c>
      <c r="F400" s="64">
        <v>26</v>
      </c>
    </row>
    <row r="401" spans="1:6" x14ac:dyDescent="0.25">
      <c r="A401" s="190" t="s">
        <v>864</v>
      </c>
      <c r="B401" s="219" t="s">
        <v>1228</v>
      </c>
      <c r="C401" s="17">
        <v>5.22</v>
      </c>
      <c r="D401" s="225">
        <v>3.5185</v>
      </c>
      <c r="E401" s="223" t="s">
        <v>196</v>
      </c>
      <c r="F401" s="64">
        <v>37</v>
      </c>
    </row>
    <row r="402" spans="1:6" x14ac:dyDescent="0.25">
      <c r="A402" s="190" t="s">
        <v>865</v>
      </c>
      <c r="B402" s="219" t="s">
        <v>1229</v>
      </c>
      <c r="C402" s="17">
        <v>3.34</v>
      </c>
      <c r="D402" s="225">
        <v>2.6972</v>
      </c>
      <c r="E402" s="223" t="s">
        <v>196</v>
      </c>
      <c r="F402" s="64">
        <v>158</v>
      </c>
    </row>
    <row r="403" spans="1:6" x14ac:dyDescent="0.25">
      <c r="A403" s="191" t="s">
        <v>866</v>
      </c>
      <c r="B403" s="220" t="s">
        <v>1230</v>
      </c>
      <c r="C403" s="65">
        <v>1.97</v>
      </c>
      <c r="D403" s="226">
        <v>1.7451000000000001</v>
      </c>
      <c r="E403" s="224" t="s">
        <v>196</v>
      </c>
      <c r="F403" s="66">
        <v>249</v>
      </c>
    </row>
    <row r="404" spans="1:6" x14ac:dyDescent="0.25">
      <c r="A404" s="190" t="s">
        <v>867</v>
      </c>
      <c r="B404" s="219" t="s">
        <v>1231</v>
      </c>
      <c r="C404" s="17">
        <v>6.6</v>
      </c>
      <c r="D404" s="225">
        <v>4.2408999999999999</v>
      </c>
      <c r="E404" s="223" t="s">
        <v>196</v>
      </c>
      <c r="F404" s="64">
        <v>10</v>
      </c>
    </row>
    <row r="405" spans="1:6" x14ac:dyDescent="0.25">
      <c r="A405" s="190" t="s">
        <v>869</v>
      </c>
      <c r="B405" s="219" t="s">
        <v>1232</v>
      </c>
      <c r="C405" s="17">
        <v>4.4400000000000004</v>
      </c>
      <c r="D405" s="225">
        <v>1.9771000000000001</v>
      </c>
      <c r="E405" s="223" t="s">
        <v>196</v>
      </c>
      <c r="F405" s="64">
        <v>32</v>
      </c>
    </row>
    <row r="406" spans="1:6" x14ac:dyDescent="0.25">
      <c r="A406" s="190" t="s">
        <v>870</v>
      </c>
      <c r="B406" s="219" t="s">
        <v>1233</v>
      </c>
      <c r="C406" s="17">
        <v>1.96</v>
      </c>
      <c r="D406" s="225">
        <v>1.5366</v>
      </c>
      <c r="E406" s="223" t="s">
        <v>196</v>
      </c>
      <c r="F406" s="64">
        <v>30</v>
      </c>
    </row>
    <row r="407" spans="1:6" x14ac:dyDescent="0.25">
      <c r="A407" s="190" t="s">
        <v>871</v>
      </c>
      <c r="B407" s="219" t="s">
        <v>1234</v>
      </c>
      <c r="C407" s="17">
        <v>5.62</v>
      </c>
      <c r="D407" s="225">
        <v>3.5918000000000001</v>
      </c>
      <c r="E407" s="223" t="s">
        <v>196</v>
      </c>
      <c r="F407" s="64">
        <v>12</v>
      </c>
    </row>
    <row r="408" spans="1:6" x14ac:dyDescent="0.25">
      <c r="A408" s="191" t="s">
        <v>872</v>
      </c>
      <c r="B408" s="220" t="s">
        <v>1235</v>
      </c>
      <c r="C408" s="65">
        <v>2.2000000000000002</v>
      </c>
      <c r="D408" s="226">
        <v>1.9563999999999999</v>
      </c>
      <c r="E408" s="224" t="s">
        <v>14</v>
      </c>
      <c r="F408" s="66">
        <v>4</v>
      </c>
    </row>
    <row r="409" spans="1:6" x14ac:dyDescent="0.25">
      <c r="A409" s="190" t="s">
        <v>873</v>
      </c>
      <c r="B409" s="219" t="s">
        <v>1236</v>
      </c>
      <c r="C409" s="17">
        <v>8.14</v>
      </c>
      <c r="D409" s="225">
        <v>2.3351000000000002</v>
      </c>
      <c r="E409" s="223" t="s">
        <v>196</v>
      </c>
      <c r="F409" s="64">
        <v>11</v>
      </c>
    </row>
    <row r="410" spans="1:6" x14ac:dyDescent="0.25">
      <c r="A410" s="190" t="s">
        <v>874</v>
      </c>
      <c r="B410" s="219" t="s">
        <v>1237</v>
      </c>
      <c r="C410" s="17">
        <v>4.25</v>
      </c>
      <c r="D410" s="225">
        <v>1.9642999999999999</v>
      </c>
      <c r="E410" s="223" t="s">
        <v>196</v>
      </c>
      <c r="F410" s="64">
        <v>59</v>
      </c>
    </row>
    <row r="411" spans="1:6" x14ac:dyDescent="0.25">
      <c r="A411" s="190" t="s">
        <v>875</v>
      </c>
      <c r="B411" s="219" t="s">
        <v>1238</v>
      </c>
      <c r="C411" s="17">
        <v>2.17</v>
      </c>
      <c r="D411" s="225">
        <v>1.3755999999999999</v>
      </c>
      <c r="E411" s="223" t="s">
        <v>196</v>
      </c>
      <c r="F411" s="64">
        <v>33</v>
      </c>
    </row>
    <row r="412" spans="1:6" x14ac:dyDescent="0.25">
      <c r="A412" s="190" t="s">
        <v>876</v>
      </c>
      <c r="B412" s="219" t="s">
        <v>1239</v>
      </c>
      <c r="C412" s="17">
        <v>6.7</v>
      </c>
      <c r="D412" s="225">
        <v>3.9184000000000001</v>
      </c>
      <c r="E412" s="223" t="s">
        <v>14</v>
      </c>
      <c r="F412" s="64">
        <v>7</v>
      </c>
    </row>
    <row r="413" spans="1:6" x14ac:dyDescent="0.25">
      <c r="A413" s="191" t="s">
        <v>877</v>
      </c>
      <c r="B413" s="220" t="s">
        <v>1240</v>
      </c>
      <c r="C413" s="65">
        <v>4.45</v>
      </c>
      <c r="D413" s="226">
        <v>1.849</v>
      </c>
      <c r="E413" s="224" t="s">
        <v>196</v>
      </c>
      <c r="F413" s="66">
        <v>31</v>
      </c>
    </row>
    <row r="414" spans="1:6" x14ac:dyDescent="0.25">
      <c r="A414" s="190" t="s">
        <v>878</v>
      </c>
      <c r="B414" s="219" t="s">
        <v>1241</v>
      </c>
      <c r="C414" s="17">
        <v>2.92</v>
      </c>
      <c r="D414" s="225">
        <v>1.5256000000000001</v>
      </c>
      <c r="E414" s="223" t="s">
        <v>196</v>
      </c>
      <c r="F414" s="64">
        <v>34</v>
      </c>
    </row>
    <row r="415" spans="1:6" x14ac:dyDescent="0.25">
      <c r="A415" s="190" t="s">
        <v>0</v>
      </c>
      <c r="B415" s="219" t="s">
        <v>1242</v>
      </c>
      <c r="C415" s="17">
        <v>3.7</v>
      </c>
      <c r="D415" s="225">
        <v>2.1730999999999998</v>
      </c>
      <c r="E415" s="223" t="s">
        <v>14</v>
      </c>
      <c r="F415" s="64">
        <v>7</v>
      </c>
    </row>
    <row r="416" spans="1:6" x14ac:dyDescent="0.25">
      <c r="A416" s="190" t="s">
        <v>1</v>
      </c>
      <c r="B416" s="219" t="s">
        <v>1243</v>
      </c>
      <c r="C416" s="17">
        <v>4.3</v>
      </c>
      <c r="D416" s="225">
        <v>2.9557000000000002</v>
      </c>
      <c r="E416" s="223" t="s">
        <v>14</v>
      </c>
      <c r="F416" s="64">
        <v>9</v>
      </c>
    </row>
    <row r="417" spans="1:6" x14ac:dyDescent="0.25">
      <c r="A417" s="190" t="s">
        <v>2</v>
      </c>
      <c r="B417" s="219" t="s">
        <v>1244</v>
      </c>
      <c r="C417" s="17">
        <v>2.1</v>
      </c>
      <c r="D417" s="225">
        <v>2.4129999999999998</v>
      </c>
      <c r="E417" s="223" t="s">
        <v>14</v>
      </c>
      <c r="F417" s="64">
        <v>2</v>
      </c>
    </row>
    <row r="418" spans="1:6" x14ac:dyDescent="0.25">
      <c r="A418" s="191" t="s">
        <v>4</v>
      </c>
      <c r="B418" s="220" t="s">
        <v>476</v>
      </c>
      <c r="C418" s="65">
        <v>3.9</v>
      </c>
      <c r="D418" s="226">
        <v>2.8849</v>
      </c>
      <c r="E418" s="224" t="s">
        <v>14</v>
      </c>
      <c r="F418" s="66">
        <v>0</v>
      </c>
    </row>
    <row r="419" spans="1:6" x14ac:dyDescent="0.25">
      <c r="A419" s="190" t="s">
        <v>5</v>
      </c>
      <c r="B419" s="219" t="s">
        <v>1245</v>
      </c>
      <c r="C419" s="17">
        <v>4.9000000000000004</v>
      </c>
      <c r="D419" s="225">
        <v>3.9192999999999998</v>
      </c>
      <c r="E419" s="223" t="s">
        <v>14</v>
      </c>
      <c r="F419" s="64">
        <v>4</v>
      </c>
    </row>
    <row r="420" spans="1:6" x14ac:dyDescent="0.25">
      <c r="A420" s="190" t="s">
        <v>6</v>
      </c>
      <c r="B420" s="219" t="s">
        <v>1246</v>
      </c>
      <c r="C420" s="17">
        <v>2.17</v>
      </c>
      <c r="D420" s="225">
        <v>2.3050999999999999</v>
      </c>
      <c r="E420" s="223" t="s">
        <v>196</v>
      </c>
      <c r="F420" s="64">
        <v>24</v>
      </c>
    </row>
    <row r="421" spans="1:6" x14ac:dyDescent="0.25">
      <c r="A421" s="190" t="s">
        <v>68</v>
      </c>
      <c r="B421" s="219" t="s">
        <v>1247</v>
      </c>
      <c r="C421" s="17">
        <v>1.47</v>
      </c>
      <c r="D421" s="225">
        <v>1.4137</v>
      </c>
      <c r="E421" s="223" t="s">
        <v>196</v>
      </c>
      <c r="F421" s="64">
        <v>25</v>
      </c>
    </row>
    <row r="422" spans="1:6" x14ac:dyDescent="0.25">
      <c r="A422" s="190" t="s">
        <v>69</v>
      </c>
      <c r="B422" s="219" t="s">
        <v>1248</v>
      </c>
      <c r="C422" s="17">
        <v>3.24</v>
      </c>
      <c r="D422" s="225">
        <v>1.7390000000000001</v>
      </c>
      <c r="E422" s="223" t="s">
        <v>196</v>
      </c>
      <c r="F422" s="64">
        <v>17</v>
      </c>
    </row>
    <row r="423" spans="1:6" x14ac:dyDescent="0.25">
      <c r="A423" s="191" t="s">
        <v>71</v>
      </c>
      <c r="B423" s="220" t="s">
        <v>1249</v>
      </c>
      <c r="C423" s="65">
        <v>2.4</v>
      </c>
      <c r="D423" s="226">
        <v>1.0980000000000001</v>
      </c>
      <c r="E423" s="224" t="s">
        <v>14</v>
      </c>
      <c r="F423" s="66">
        <v>8</v>
      </c>
    </row>
    <row r="424" spans="1:6" x14ac:dyDescent="0.25">
      <c r="A424" s="190" t="s">
        <v>72</v>
      </c>
      <c r="B424" s="219" t="s">
        <v>1250</v>
      </c>
      <c r="C424" s="17">
        <v>5.34</v>
      </c>
      <c r="D424" s="225">
        <v>4.5693999999999999</v>
      </c>
      <c r="E424" s="223" t="s">
        <v>196</v>
      </c>
      <c r="F424" s="64">
        <v>13</v>
      </c>
    </row>
    <row r="425" spans="1:6" x14ac:dyDescent="0.25">
      <c r="A425" s="190" t="s">
        <v>73</v>
      </c>
      <c r="B425" s="219" t="s">
        <v>1251</v>
      </c>
      <c r="C425" s="17">
        <v>4.24</v>
      </c>
      <c r="D425" s="225">
        <v>2.7012</v>
      </c>
      <c r="E425" s="223" t="s">
        <v>196</v>
      </c>
      <c r="F425" s="64">
        <v>45</v>
      </c>
    </row>
    <row r="426" spans="1:6" x14ac:dyDescent="0.25">
      <c r="A426" s="190" t="s">
        <v>74</v>
      </c>
      <c r="B426" s="219" t="s">
        <v>1252</v>
      </c>
      <c r="C426" s="17">
        <v>2.14</v>
      </c>
      <c r="D426" s="225">
        <v>1.7473000000000001</v>
      </c>
      <c r="E426" s="223" t="s">
        <v>196</v>
      </c>
      <c r="F426" s="64">
        <v>41</v>
      </c>
    </row>
    <row r="427" spans="1:6" x14ac:dyDescent="0.25">
      <c r="A427" s="190" t="s">
        <v>1593</v>
      </c>
      <c r="B427" s="219" t="s">
        <v>1594</v>
      </c>
      <c r="C427" s="17">
        <v>3.2</v>
      </c>
      <c r="D427" s="225">
        <v>4.5566000000000004</v>
      </c>
      <c r="E427" s="223" t="s">
        <v>14</v>
      </c>
      <c r="F427" s="64">
        <v>9</v>
      </c>
    </row>
    <row r="428" spans="1:6" x14ac:dyDescent="0.25">
      <c r="A428" s="191" t="s">
        <v>1595</v>
      </c>
      <c r="B428" s="220" t="s">
        <v>1596</v>
      </c>
      <c r="C428" s="65">
        <v>3.78</v>
      </c>
      <c r="D428" s="226">
        <v>2.5236999999999998</v>
      </c>
      <c r="E428" s="224" t="s">
        <v>196</v>
      </c>
      <c r="F428" s="66">
        <v>43</v>
      </c>
    </row>
    <row r="429" spans="1:6" x14ac:dyDescent="0.25">
      <c r="A429" s="190" t="s">
        <v>1597</v>
      </c>
      <c r="B429" s="219" t="s">
        <v>1227</v>
      </c>
      <c r="C429" s="17">
        <v>1.54</v>
      </c>
      <c r="D429" s="225">
        <v>1.4325000000000001</v>
      </c>
      <c r="E429" s="223" t="s">
        <v>196</v>
      </c>
      <c r="F429" s="64">
        <v>75</v>
      </c>
    </row>
    <row r="430" spans="1:6" x14ac:dyDescent="0.25">
      <c r="A430" s="190" t="s">
        <v>832</v>
      </c>
      <c r="B430" s="219" t="s">
        <v>1253</v>
      </c>
      <c r="C430" s="17">
        <v>4.3</v>
      </c>
      <c r="D430" s="225">
        <v>2.1922999999999999</v>
      </c>
      <c r="E430" s="223" t="s">
        <v>14</v>
      </c>
      <c r="F430" s="64">
        <v>0</v>
      </c>
    </row>
    <row r="431" spans="1:6" x14ac:dyDescent="0.25">
      <c r="A431" s="190" t="s">
        <v>833</v>
      </c>
      <c r="B431" s="219" t="s">
        <v>1254</v>
      </c>
      <c r="C431" s="17">
        <v>2.9</v>
      </c>
      <c r="D431" s="225">
        <v>1.1987000000000001</v>
      </c>
      <c r="E431" s="223" t="s">
        <v>14</v>
      </c>
      <c r="F431" s="64">
        <v>6</v>
      </c>
    </row>
    <row r="432" spans="1:6" x14ac:dyDescent="0.25">
      <c r="A432" s="190" t="s">
        <v>834</v>
      </c>
      <c r="B432" s="219" t="s">
        <v>1255</v>
      </c>
      <c r="C432" s="17">
        <v>3.9</v>
      </c>
      <c r="D432" s="225">
        <v>1.9807999999999999</v>
      </c>
      <c r="E432" s="223" t="s">
        <v>14</v>
      </c>
      <c r="F432" s="64">
        <v>3</v>
      </c>
    </row>
    <row r="433" spans="1:6" x14ac:dyDescent="0.25">
      <c r="A433" s="191" t="s">
        <v>835</v>
      </c>
      <c r="B433" s="220" t="s">
        <v>1256</v>
      </c>
      <c r="C433" s="65">
        <v>3.21</v>
      </c>
      <c r="D433" s="226">
        <v>1.2810999999999999</v>
      </c>
      <c r="E433" s="224" t="s">
        <v>196</v>
      </c>
      <c r="F433" s="66">
        <v>24</v>
      </c>
    </row>
    <row r="434" spans="1:6" x14ac:dyDescent="0.25">
      <c r="A434" s="190" t="s">
        <v>836</v>
      </c>
      <c r="B434" s="219" t="s">
        <v>1556</v>
      </c>
      <c r="C434" s="17">
        <v>3.3</v>
      </c>
      <c r="D434" s="225">
        <v>1.5245</v>
      </c>
      <c r="E434" s="223" t="s">
        <v>14</v>
      </c>
      <c r="F434" s="64">
        <v>2</v>
      </c>
    </row>
    <row r="435" spans="1:6" x14ac:dyDescent="0.25">
      <c r="A435" s="190" t="s">
        <v>837</v>
      </c>
      <c r="B435" s="219" t="s">
        <v>1557</v>
      </c>
      <c r="C435" s="17">
        <v>2.5</v>
      </c>
      <c r="D435" s="225">
        <v>1.0656000000000001</v>
      </c>
      <c r="E435" s="223" t="s">
        <v>14</v>
      </c>
      <c r="F435" s="64">
        <v>1</v>
      </c>
    </row>
    <row r="436" spans="1:6" x14ac:dyDescent="0.25">
      <c r="A436" s="190" t="s">
        <v>838</v>
      </c>
      <c r="B436" s="219" t="s">
        <v>1257</v>
      </c>
      <c r="C436" s="17">
        <v>7.47</v>
      </c>
      <c r="D436" s="225">
        <v>2.2080000000000002</v>
      </c>
      <c r="E436" s="223" t="s">
        <v>196</v>
      </c>
      <c r="F436" s="64">
        <v>21</v>
      </c>
    </row>
    <row r="437" spans="1:6" x14ac:dyDescent="0.25">
      <c r="A437" s="190" t="s">
        <v>839</v>
      </c>
      <c r="B437" s="219" t="s">
        <v>1258</v>
      </c>
      <c r="C437" s="17">
        <v>5.22</v>
      </c>
      <c r="D437" s="225">
        <v>1.4681</v>
      </c>
      <c r="E437" s="223" t="s">
        <v>196</v>
      </c>
      <c r="F437" s="64">
        <v>54</v>
      </c>
    </row>
    <row r="438" spans="1:6" x14ac:dyDescent="0.25">
      <c r="A438" s="191" t="s">
        <v>577</v>
      </c>
      <c r="B438" s="220" t="s">
        <v>1259</v>
      </c>
      <c r="C438" s="65">
        <v>2.66</v>
      </c>
      <c r="D438" s="226">
        <v>0.88980000000000004</v>
      </c>
      <c r="E438" s="224" t="s">
        <v>196</v>
      </c>
      <c r="F438" s="66">
        <v>26</v>
      </c>
    </row>
    <row r="439" spans="1:6" x14ac:dyDescent="0.25">
      <c r="A439" s="190" t="s">
        <v>578</v>
      </c>
      <c r="B439" s="219" t="s">
        <v>1260</v>
      </c>
      <c r="C439" s="17">
        <v>7.07</v>
      </c>
      <c r="D439" s="225">
        <v>2.4725999999999999</v>
      </c>
      <c r="E439" s="223" t="s">
        <v>196</v>
      </c>
      <c r="F439" s="64">
        <v>12</v>
      </c>
    </row>
    <row r="440" spans="1:6" x14ac:dyDescent="0.25">
      <c r="A440" s="190" t="s">
        <v>579</v>
      </c>
      <c r="B440" s="219" t="s">
        <v>1261</v>
      </c>
      <c r="C440" s="17">
        <v>3.82</v>
      </c>
      <c r="D440" s="225">
        <v>1.3258000000000001</v>
      </c>
      <c r="E440" s="223" t="s">
        <v>196</v>
      </c>
      <c r="F440" s="64">
        <v>28</v>
      </c>
    </row>
    <row r="441" spans="1:6" x14ac:dyDescent="0.25">
      <c r="A441" s="190" t="s">
        <v>816</v>
      </c>
      <c r="B441" s="219" t="s">
        <v>1262</v>
      </c>
      <c r="C441" s="17">
        <v>3</v>
      </c>
      <c r="D441" s="225">
        <v>1.222</v>
      </c>
      <c r="E441" s="223" t="s">
        <v>14</v>
      </c>
      <c r="F441" s="64">
        <v>3</v>
      </c>
    </row>
    <row r="442" spans="1:6" x14ac:dyDescent="0.25">
      <c r="A442" s="190" t="s">
        <v>817</v>
      </c>
      <c r="B442" s="219" t="s">
        <v>1263</v>
      </c>
      <c r="C442" s="17">
        <v>5.8</v>
      </c>
      <c r="D442" s="225">
        <v>3.5423</v>
      </c>
      <c r="E442" s="223" t="s">
        <v>14</v>
      </c>
      <c r="F442" s="64">
        <v>9</v>
      </c>
    </row>
    <row r="443" spans="1:6" x14ac:dyDescent="0.25">
      <c r="A443" s="191" t="s">
        <v>818</v>
      </c>
      <c r="B443" s="220" t="s">
        <v>1264</v>
      </c>
      <c r="C443" s="65">
        <v>3.28</v>
      </c>
      <c r="D443" s="226">
        <v>1.2562</v>
      </c>
      <c r="E443" s="224" t="s">
        <v>196</v>
      </c>
      <c r="F443" s="66">
        <v>11</v>
      </c>
    </row>
    <row r="444" spans="1:6" x14ac:dyDescent="0.25">
      <c r="A444" s="190" t="s">
        <v>819</v>
      </c>
      <c r="B444" s="219" t="s">
        <v>1265</v>
      </c>
      <c r="C444" s="17">
        <v>2.6</v>
      </c>
      <c r="D444" s="225">
        <v>0.90059999999999996</v>
      </c>
      <c r="E444" s="223" t="s">
        <v>14</v>
      </c>
      <c r="F444" s="64">
        <v>8</v>
      </c>
    </row>
    <row r="445" spans="1:6" x14ac:dyDescent="0.25">
      <c r="A445" s="190" t="s">
        <v>820</v>
      </c>
      <c r="B445" s="219" t="s">
        <v>1266</v>
      </c>
      <c r="C445" s="17">
        <v>6</v>
      </c>
      <c r="D445" s="225">
        <v>3.2111000000000001</v>
      </c>
      <c r="E445" s="223" t="s">
        <v>14</v>
      </c>
      <c r="F445" s="64">
        <v>5</v>
      </c>
    </row>
    <row r="446" spans="1:6" x14ac:dyDescent="0.25">
      <c r="A446" s="190" t="s">
        <v>821</v>
      </c>
      <c r="B446" s="219" t="s">
        <v>1267</v>
      </c>
      <c r="C446" s="17">
        <v>4.0999999999999996</v>
      </c>
      <c r="D446" s="225">
        <v>1.8812</v>
      </c>
      <c r="E446" s="223" t="s">
        <v>14</v>
      </c>
      <c r="F446" s="64">
        <v>9</v>
      </c>
    </row>
    <row r="447" spans="1:6" x14ac:dyDescent="0.25">
      <c r="A447" s="190" t="s">
        <v>822</v>
      </c>
      <c r="B447" s="219" t="s">
        <v>1268</v>
      </c>
      <c r="C447" s="17">
        <v>3</v>
      </c>
      <c r="D447" s="225">
        <v>1.4187000000000001</v>
      </c>
      <c r="E447" s="223" t="s">
        <v>14</v>
      </c>
      <c r="F447" s="64">
        <v>2</v>
      </c>
    </row>
    <row r="448" spans="1:6" x14ac:dyDescent="0.25">
      <c r="A448" s="191" t="s">
        <v>823</v>
      </c>
      <c r="B448" s="220" t="s">
        <v>1269</v>
      </c>
      <c r="C448" s="65">
        <v>2.96</v>
      </c>
      <c r="D448" s="226">
        <v>1.3185</v>
      </c>
      <c r="E448" s="224" t="s">
        <v>196</v>
      </c>
      <c r="F448" s="66">
        <v>18</v>
      </c>
    </row>
    <row r="449" spans="1:6" x14ac:dyDescent="0.25">
      <c r="A449" s="190" t="s">
        <v>824</v>
      </c>
      <c r="B449" s="219" t="s">
        <v>1270</v>
      </c>
      <c r="C449" s="17">
        <v>2.31</v>
      </c>
      <c r="D449" s="225">
        <v>1.0196000000000001</v>
      </c>
      <c r="E449" s="223" t="s">
        <v>196</v>
      </c>
      <c r="F449" s="64">
        <v>158</v>
      </c>
    </row>
    <row r="450" spans="1:6" x14ac:dyDescent="0.25">
      <c r="A450" s="190" t="s">
        <v>825</v>
      </c>
      <c r="B450" s="219" t="s">
        <v>1271</v>
      </c>
      <c r="C450" s="17">
        <v>4</v>
      </c>
      <c r="D450" s="225">
        <v>1.8098000000000001</v>
      </c>
      <c r="E450" s="223" t="s">
        <v>14</v>
      </c>
      <c r="F450" s="64">
        <v>3</v>
      </c>
    </row>
    <row r="451" spans="1:6" x14ac:dyDescent="0.25">
      <c r="A451" s="190" t="s">
        <v>826</v>
      </c>
      <c r="B451" s="219" t="s">
        <v>1272</v>
      </c>
      <c r="C451" s="17">
        <v>2.48</v>
      </c>
      <c r="D451" s="225">
        <v>1.0907</v>
      </c>
      <c r="E451" s="223" t="s">
        <v>196</v>
      </c>
      <c r="F451" s="64">
        <v>19</v>
      </c>
    </row>
    <row r="452" spans="1:6" x14ac:dyDescent="0.25">
      <c r="A452" s="190" t="s">
        <v>827</v>
      </c>
      <c r="B452" s="219" t="s">
        <v>1273</v>
      </c>
      <c r="C452" s="17">
        <v>3.8</v>
      </c>
      <c r="D452" s="225">
        <v>1.4268000000000001</v>
      </c>
      <c r="E452" s="223" t="s">
        <v>14</v>
      </c>
      <c r="F452" s="64">
        <v>6</v>
      </c>
    </row>
    <row r="453" spans="1:6" x14ac:dyDescent="0.25">
      <c r="A453" s="191" t="s">
        <v>828</v>
      </c>
      <c r="B453" s="220" t="s">
        <v>1274</v>
      </c>
      <c r="C453" s="65">
        <v>2.59</v>
      </c>
      <c r="D453" s="226">
        <v>0.85980000000000001</v>
      </c>
      <c r="E453" s="224" t="s">
        <v>196</v>
      </c>
      <c r="F453" s="66">
        <v>56</v>
      </c>
    </row>
    <row r="454" spans="1:6" x14ac:dyDescent="0.25">
      <c r="A454" s="190" t="s">
        <v>829</v>
      </c>
      <c r="B454" s="219" t="s">
        <v>1275</v>
      </c>
      <c r="C454" s="17">
        <v>3.85</v>
      </c>
      <c r="D454" s="225">
        <v>1.1347</v>
      </c>
      <c r="E454" s="223" t="s">
        <v>196</v>
      </c>
      <c r="F454" s="64">
        <v>16</v>
      </c>
    </row>
    <row r="455" spans="1:6" x14ac:dyDescent="0.25">
      <c r="A455" s="190" t="s">
        <v>830</v>
      </c>
      <c r="B455" s="219" t="s">
        <v>1276</v>
      </c>
      <c r="C455" s="17">
        <v>2.68</v>
      </c>
      <c r="D455" s="225">
        <v>0.68910000000000005</v>
      </c>
      <c r="E455" s="223" t="s">
        <v>196</v>
      </c>
      <c r="F455" s="64">
        <v>101</v>
      </c>
    </row>
    <row r="456" spans="1:6" x14ac:dyDescent="0.25">
      <c r="A456" s="190" t="s">
        <v>831</v>
      </c>
      <c r="B456" s="219" t="s">
        <v>1277</v>
      </c>
      <c r="C456" s="17">
        <v>4.7</v>
      </c>
      <c r="D456" s="225">
        <v>2.6484999999999999</v>
      </c>
      <c r="E456" s="223" t="s">
        <v>14</v>
      </c>
      <c r="F456" s="64">
        <v>5</v>
      </c>
    </row>
    <row r="457" spans="1:6" x14ac:dyDescent="0.25">
      <c r="A457" s="190" t="s">
        <v>352</v>
      </c>
      <c r="B457" s="219" t="s">
        <v>1278</v>
      </c>
      <c r="C457" s="17">
        <v>5.24</v>
      </c>
      <c r="D457" s="225">
        <v>0.86619999999999997</v>
      </c>
      <c r="E457" s="223" t="s">
        <v>196</v>
      </c>
      <c r="F457" s="64">
        <v>23</v>
      </c>
    </row>
    <row r="458" spans="1:6" x14ac:dyDescent="0.25">
      <c r="A458" s="191" t="s">
        <v>353</v>
      </c>
      <c r="B458" s="220" t="s">
        <v>1279</v>
      </c>
      <c r="C458" s="65">
        <v>2.65</v>
      </c>
      <c r="D458" s="226">
        <v>0.66869999999999996</v>
      </c>
      <c r="E458" s="224" t="s">
        <v>196</v>
      </c>
      <c r="F458" s="66">
        <v>13</v>
      </c>
    </row>
    <row r="459" spans="1:6" x14ac:dyDescent="0.25">
      <c r="A459" s="190" t="s">
        <v>354</v>
      </c>
      <c r="B459" s="219" t="s">
        <v>1280</v>
      </c>
      <c r="C459" s="17">
        <v>3.18</v>
      </c>
      <c r="D459" s="225">
        <v>1.1075999999999999</v>
      </c>
      <c r="E459" s="223" t="s">
        <v>196</v>
      </c>
      <c r="F459" s="64">
        <v>12</v>
      </c>
    </row>
    <row r="460" spans="1:6" x14ac:dyDescent="0.25">
      <c r="A460" s="190" t="s">
        <v>355</v>
      </c>
      <c r="B460" s="219" t="s">
        <v>1281</v>
      </c>
      <c r="C460" s="17">
        <v>1.96</v>
      </c>
      <c r="D460" s="225">
        <v>0.8498</v>
      </c>
      <c r="E460" s="223" t="s">
        <v>196</v>
      </c>
      <c r="F460" s="64">
        <v>61</v>
      </c>
    </row>
    <row r="461" spans="1:6" x14ac:dyDescent="0.25">
      <c r="A461" s="190" t="s">
        <v>356</v>
      </c>
      <c r="B461" s="219" t="s">
        <v>1282</v>
      </c>
      <c r="C461" s="17">
        <v>5.82</v>
      </c>
      <c r="D461" s="225">
        <v>1.7607999999999999</v>
      </c>
      <c r="E461" s="223" t="s">
        <v>196</v>
      </c>
      <c r="F461" s="64">
        <v>14</v>
      </c>
    </row>
    <row r="462" spans="1:6" x14ac:dyDescent="0.25">
      <c r="A462" s="190" t="s">
        <v>357</v>
      </c>
      <c r="B462" s="219" t="s">
        <v>1283</v>
      </c>
      <c r="C462" s="17">
        <v>2.76</v>
      </c>
      <c r="D462" s="225">
        <v>0.88839999999999997</v>
      </c>
      <c r="E462" s="223" t="s">
        <v>196</v>
      </c>
      <c r="F462" s="64">
        <v>35</v>
      </c>
    </row>
    <row r="463" spans="1:6" x14ac:dyDescent="0.25">
      <c r="A463" s="191" t="s">
        <v>358</v>
      </c>
      <c r="B463" s="220" t="s">
        <v>1284</v>
      </c>
      <c r="C463" s="65">
        <v>2.87</v>
      </c>
      <c r="D463" s="226">
        <v>0.61970000000000003</v>
      </c>
      <c r="E463" s="224" t="s">
        <v>196</v>
      </c>
      <c r="F463" s="66">
        <v>15</v>
      </c>
    </row>
    <row r="464" spans="1:6" x14ac:dyDescent="0.25">
      <c r="A464" s="190" t="s">
        <v>1558</v>
      </c>
      <c r="B464" s="219" t="s">
        <v>1559</v>
      </c>
      <c r="C464" s="17">
        <v>7.27</v>
      </c>
      <c r="D464" s="225">
        <v>2.1760999999999999</v>
      </c>
      <c r="E464" s="223" t="s">
        <v>196</v>
      </c>
      <c r="F464" s="64">
        <v>36</v>
      </c>
    </row>
    <row r="465" spans="1:6" x14ac:dyDescent="0.25">
      <c r="A465" s="190" t="s">
        <v>1560</v>
      </c>
      <c r="B465" s="219" t="s">
        <v>1561</v>
      </c>
      <c r="C465" s="17">
        <v>4.21</v>
      </c>
      <c r="D465" s="225">
        <v>1.3771</v>
      </c>
      <c r="E465" s="223" t="s">
        <v>196</v>
      </c>
      <c r="F465" s="64">
        <v>70</v>
      </c>
    </row>
    <row r="466" spans="1:6" x14ac:dyDescent="0.25">
      <c r="A466" s="190" t="s">
        <v>1562</v>
      </c>
      <c r="B466" s="219" t="s">
        <v>1563</v>
      </c>
      <c r="C466" s="17">
        <v>2.71</v>
      </c>
      <c r="D466" s="225">
        <v>0.98570000000000002</v>
      </c>
      <c r="E466" s="223" t="s">
        <v>196</v>
      </c>
      <c r="F466" s="64">
        <v>43</v>
      </c>
    </row>
    <row r="467" spans="1:6" x14ac:dyDescent="0.25">
      <c r="A467" s="190" t="s">
        <v>359</v>
      </c>
      <c r="B467" s="219" t="s">
        <v>1564</v>
      </c>
      <c r="C467" s="17">
        <v>8.8000000000000007</v>
      </c>
      <c r="D467" s="225">
        <v>6.4006999999999996</v>
      </c>
      <c r="E467" s="223" t="s">
        <v>14</v>
      </c>
      <c r="F467" s="64">
        <v>6</v>
      </c>
    </row>
    <row r="468" spans="1:6" x14ac:dyDescent="0.25">
      <c r="A468" s="191" t="s">
        <v>360</v>
      </c>
      <c r="B468" s="220" t="s">
        <v>1565</v>
      </c>
      <c r="C468" s="65">
        <v>7.3</v>
      </c>
      <c r="D468" s="226">
        <v>4.6616</v>
      </c>
      <c r="E468" s="224" t="s">
        <v>14</v>
      </c>
      <c r="F468" s="66">
        <v>6</v>
      </c>
    </row>
    <row r="469" spans="1:6" x14ac:dyDescent="0.25">
      <c r="A469" s="190" t="s">
        <v>361</v>
      </c>
      <c r="B469" s="219" t="s">
        <v>1566</v>
      </c>
      <c r="C469" s="17">
        <v>4.5</v>
      </c>
      <c r="D469" s="225">
        <v>2.7444999999999999</v>
      </c>
      <c r="E469" s="223" t="s">
        <v>14</v>
      </c>
      <c r="F469" s="64">
        <v>4</v>
      </c>
    </row>
    <row r="470" spans="1:6" x14ac:dyDescent="0.25">
      <c r="A470" s="190" t="s">
        <v>362</v>
      </c>
      <c r="B470" s="219" t="s">
        <v>1567</v>
      </c>
      <c r="C470" s="17">
        <v>9</v>
      </c>
      <c r="D470" s="225">
        <v>7.1402000000000001</v>
      </c>
      <c r="E470" s="223" t="s">
        <v>14</v>
      </c>
      <c r="F470" s="64">
        <v>1</v>
      </c>
    </row>
    <row r="471" spans="1:6" x14ac:dyDescent="0.25">
      <c r="A471" s="190" t="s">
        <v>363</v>
      </c>
      <c r="B471" s="219" t="s">
        <v>1568</v>
      </c>
      <c r="C471" s="17">
        <v>4.3099999999999996</v>
      </c>
      <c r="D471" s="225">
        <v>2.5886999999999998</v>
      </c>
      <c r="E471" s="223" t="s">
        <v>196</v>
      </c>
      <c r="F471" s="64">
        <v>12</v>
      </c>
    </row>
    <row r="472" spans="1:6" x14ac:dyDescent="0.25">
      <c r="A472" s="190" t="s">
        <v>364</v>
      </c>
      <c r="B472" s="219" t="s">
        <v>1569</v>
      </c>
      <c r="C472" s="17">
        <v>2.0499999999999998</v>
      </c>
      <c r="D472" s="225">
        <v>1.4815</v>
      </c>
      <c r="E472" s="223" t="s">
        <v>196</v>
      </c>
      <c r="F472" s="64">
        <v>11</v>
      </c>
    </row>
    <row r="473" spans="1:6" x14ac:dyDescent="0.25">
      <c r="A473" s="191" t="s">
        <v>365</v>
      </c>
      <c r="B473" s="220" t="s">
        <v>1285</v>
      </c>
      <c r="C473" s="65">
        <v>7.06</v>
      </c>
      <c r="D473" s="226">
        <v>2.7686000000000002</v>
      </c>
      <c r="E473" s="224" t="s">
        <v>196</v>
      </c>
      <c r="F473" s="66">
        <v>48</v>
      </c>
    </row>
    <row r="474" spans="1:6" x14ac:dyDescent="0.25">
      <c r="A474" s="190" t="s">
        <v>492</v>
      </c>
      <c r="B474" s="219" t="s">
        <v>1286</v>
      </c>
      <c r="C474" s="17">
        <v>3.4</v>
      </c>
      <c r="D474" s="225">
        <v>1.7719</v>
      </c>
      <c r="E474" s="223" t="s">
        <v>196</v>
      </c>
      <c r="F474" s="64">
        <v>143</v>
      </c>
    </row>
    <row r="475" spans="1:6" x14ac:dyDescent="0.25">
      <c r="A475" s="190" t="s">
        <v>493</v>
      </c>
      <c r="B475" s="219" t="s">
        <v>1287</v>
      </c>
      <c r="C475" s="17">
        <v>2.3199999999999998</v>
      </c>
      <c r="D475" s="225">
        <v>1.5629</v>
      </c>
      <c r="E475" s="223" t="s">
        <v>196</v>
      </c>
      <c r="F475" s="64">
        <v>99</v>
      </c>
    </row>
    <row r="476" spans="1:6" x14ac:dyDescent="0.25">
      <c r="A476" s="190" t="s">
        <v>494</v>
      </c>
      <c r="B476" s="219" t="s">
        <v>1288</v>
      </c>
      <c r="C476" s="17">
        <v>2.2999999999999998</v>
      </c>
      <c r="D476" s="225">
        <v>2.3346</v>
      </c>
      <c r="E476" s="223" t="s">
        <v>14</v>
      </c>
      <c r="F476" s="64">
        <v>8</v>
      </c>
    </row>
    <row r="477" spans="1:6" x14ac:dyDescent="0.25">
      <c r="A477" s="190" t="s">
        <v>495</v>
      </c>
      <c r="B477" s="219" t="s">
        <v>1289</v>
      </c>
      <c r="C477" s="17">
        <v>1.22</v>
      </c>
      <c r="D477" s="225">
        <v>1.9830000000000001</v>
      </c>
      <c r="E477" s="223" t="s">
        <v>196</v>
      </c>
      <c r="F477" s="64">
        <v>16</v>
      </c>
    </row>
    <row r="478" spans="1:6" x14ac:dyDescent="0.25">
      <c r="A478" s="191" t="s">
        <v>496</v>
      </c>
      <c r="B478" s="220" t="s">
        <v>1290</v>
      </c>
      <c r="C478" s="65">
        <v>3.7</v>
      </c>
      <c r="D478" s="226">
        <v>2.9237000000000002</v>
      </c>
      <c r="E478" s="224" t="s">
        <v>14</v>
      </c>
      <c r="F478" s="66">
        <v>7</v>
      </c>
    </row>
    <row r="479" spans="1:6" x14ac:dyDescent="0.25">
      <c r="A479" s="190" t="s">
        <v>862</v>
      </c>
      <c r="B479" s="219" t="s">
        <v>1291</v>
      </c>
      <c r="C479" s="17">
        <v>2.35</v>
      </c>
      <c r="D479" s="225">
        <v>2.2860999999999998</v>
      </c>
      <c r="E479" s="223" t="s">
        <v>196</v>
      </c>
      <c r="F479" s="64">
        <v>21</v>
      </c>
    </row>
    <row r="480" spans="1:6" x14ac:dyDescent="0.25">
      <c r="A480" s="190" t="s">
        <v>497</v>
      </c>
      <c r="B480" s="219" t="s">
        <v>1292</v>
      </c>
      <c r="C480" s="17">
        <v>3.45</v>
      </c>
      <c r="D480" s="225">
        <v>1.0701000000000001</v>
      </c>
      <c r="E480" s="223" t="s">
        <v>196</v>
      </c>
      <c r="F480" s="64">
        <v>19</v>
      </c>
    </row>
    <row r="481" spans="1:6" x14ac:dyDescent="0.25">
      <c r="A481" s="190" t="s">
        <v>498</v>
      </c>
      <c r="B481" s="219" t="s">
        <v>1293</v>
      </c>
      <c r="C481" s="17">
        <v>3.87</v>
      </c>
      <c r="D481" s="225">
        <v>0.62690000000000001</v>
      </c>
      <c r="E481" s="223" t="s">
        <v>196</v>
      </c>
      <c r="F481" s="64">
        <v>13</v>
      </c>
    </row>
    <row r="482" spans="1:6" x14ac:dyDescent="0.25">
      <c r="A482" s="190" t="s">
        <v>499</v>
      </c>
      <c r="B482" s="219" t="s">
        <v>1294</v>
      </c>
      <c r="C482" s="17">
        <v>3</v>
      </c>
      <c r="D482" s="225">
        <v>0.44919999999999999</v>
      </c>
      <c r="E482" s="223" t="s">
        <v>14</v>
      </c>
      <c r="F482" s="64">
        <v>1</v>
      </c>
    </row>
    <row r="483" spans="1:6" x14ac:dyDescent="0.25">
      <c r="A483" s="191" t="s">
        <v>500</v>
      </c>
      <c r="B483" s="220" t="s">
        <v>1295</v>
      </c>
      <c r="C483" s="65">
        <v>5.5</v>
      </c>
      <c r="D483" s="226">
        <v>0.96619999999999995</v>
      </c>
      <c r="E483" s="224" t="s">
        <v>14</v>
      </c>
      <c r="F483" s="66">
        <v>0</v>
      </c>
    </row>
    <row r="484" spans="1:6" x14ac:dyDescent="0.25">
      <c r="A484" s="190" t="s">
        <v>501</v>
      </c>
      <c r="B484" s="219" t="s">
        <v>1296</v>
      </c>
      <c r="C484" s="17">
        <v>2.02</v>
      </c>
      <c r="D484" s="225">
        <v>0.2298</v>
      </c>
      <c r="E484" s="223" t="s">
        <v>196</v>
      </c>
      <c r="F484" s="64">
        <v>10</v>
      </c>
    </row>
    <row r="485" spans="1:6" x14ac:dyDescent="0.25">
      <c r="A485" s="190" t="s">
        <v>502</v>
      </c>
      <c r="B485" s="219" t="s">
        <v>1297</v>
      </c>
      <c r="C485" s="17">
        <v>5.2</v>
      </c>
      <c r="D485" s="225">
        <v>2.8408000000000002</v>
      </c>
      <c r="E485" s="223" t="s">
        <v>14</v>
      </c>
      <c r="F485" s="64">
        <v>4</v>
      </c>
    </row>
    <row r="486" spans="1:6" x14ac:dyDescent="0.25">
      <c r="A486" s="190" t="s">
        <v>256</v>
      </c>
      <c r="B486" s="219" t="s">
        <v>1298</v>
      </c>
      <c r="C486" s="17">
        <v>3.5</v>
      </c>
      <c r="D486" s="225">
        <v>1.7132000000000001</v>
      </c>
      <c r="E486" s="223" t="s">
        <v>14</v>
      </c>
      <c r="F486" s="64">
        <v>7</v>
      </c>
    </row>
    <row r="487" spans="1:6" x14ac:dyDescent="0.25">
      <c r="A487" s="190" t="s">
        <v>257</v>
      </c>
      <c r="B487" s="219" t="s">
        <v>1299</v>
      </c>
      <c r="C487" s="17">
        <v>2.4</v>
      </c>
      <c r="D487" s="225">
        <v>1.3758999999999999</v>
      </c>
      <c r="E487" s="223" t="s">
        <v>14</v>
      </c>
      <c r="F487" s="64">
        <v>2</v>
      </c>
    </row>
    <row r="488" spans="1:6" x14ac:dyDescent="0.25">
      <c r="A488" s="191" t="s">
        <v>258</v>
      </c>
      <c r="B488" s="220" t="s">
        <v>1300</v>
      </c>
      <c r="C488" s="65">
        <v>3.61</v>
      </c>
      <c r="D488" s="226">
        <v>0.81669999999999998</v>
      </c>
      <c r="E488" s="224" t="s">
        <v>196</v>
      </c>
      <c r="F488" s="66">
        <v>16</v>
      </c>
    </row>
    <row r="489" spans="1:6" x14ac:dyDescent="0.25">
      <c r="A489" s="190" t="s">
        <v>259</v>
      </c>
      <c r="B489" s="219" t="s">
        <v>1301</v>
      </c>
      <c r="C489" s="17">
        <v>2.7</v>
      </c>
      <c r="D489" s="225">
        <v>0.68059999999999998</v>
      </c>
      <c r="E489" s="223" t="s">
        <v>196</v>
      </c>
      <c r="F489" s="64">
        <v>24</v>
      </c>
    </row>
    <row r="490" spans="1:6" x14ac:dyDescent="0.25">
      <c r="A490" s="190" t="s">
        <v>260</v>
      </c>
      <c r="B490" s="219" t="s">
        <v>1302</v>
      </c>
      <c r="C490" s="17">
        <v>5.13</v>
      </c>
      <c r="D490" s="225">
        <v>1.4479</v>
      </c>
      <c r="E490" s="223" t="s">
        <v>196</v>
      </c>
      <c r="F490" s="64">
        <v>98</v>
      </c>
    </row>
    <row r="491" spans="1:6" x14ac:dyDescent="0.25">
      <c r="A491" s="190" t="s">
        <v>261</v>
      </c>
      <c r="B491" s="219" t="s">
        <v>1303</v>
      </c>
      <c r="C491" s="17">
        <v>2.83</v>
      </c>
      <c r="D491" s="225">
        <v>0.74870000000000003</v>
      </c>
      <c r="E491" s="223" t="s">
        <v>196</v>
      </c>
      <c r="F491" s="64">
        <v>1353</v>
      </c>
    </row>
    <row r="492" spans="1:6" x14ac:dyDescent="0.25">
      <c r="A492" s="190" t="s">
        <v>262</v>
      </c>
      <c r="B492" s="219" t="s">
        <v>1304</v>
      </c>
      <c r="C492" s="17">
        <v>2.46</v>
      </c>
      <c r="D492" s="225">
        <v>1.6309</v>
      </c>
      <c r="E492" s="223" t="s">
        <v>196</v>
      </c>
      <c r="F492" s="64">
        <v>10</v>
      </c>
    </row>
    <row r="493" spans="1:6" x14ac:dyDescent="0.25">
      <c r="A493" s="191" t="s">
        <v>263</v>
      </c>
      <c r="B493" s="220" t="s">
        <v>1305</v>
      </c>
      <c r="C493" s="65">
        <v>1.83</v>
      </c>
      <c r="D493" s="226">
        <v>0.85899999999999999</v>
      </c>
      <c r="E493" s="224" t="s">
        <v>196</v>
      </c>
      <c r="F493" s="66">
        <v>63</v>
      </c>
    </row>
    <row r="494" spans="1:6" x14ac:dyDescent="0.25">
      <c r="A494" s="190" t="s">
        <v>264</v>
      </c>
      <c r="B494" s="219" t="s">
        <v>1306</v>
      </c>
      <c r="C494" s="17">
        <v>4.2</v>
      </c>
      <c r="D494" s="225">
        <v>2.1772</v>
      </c>
      <c r="E494" s="223" t="s">
        <v>14</v>
      </c>
      <c r="F494" s="64">
        <v>7</v>
      </c>
    </row>
    <row r="495" spans="1:6" x14ac:dyDescent="0.25">
      <c r="A495" s="190" t="s">
        <v>265</v>
      </c>
      <c r="B495" s="219" t="s">
        <v>1307</v>
      </c>
      <c r="C495" s="17">
        <v>2.38</v>
      </c>
      <c r="D495" s="225">
        <v>0.61009999999999998</v>
      </c>
      <c r="E495" s="223" t="s">
        <v>196</v>
      </c>
      <c r="F495" s="64">
        <v>54</v>
      </c>
    </row>
    <row r="496" spans="1:6" x14ac:dyDescent="0.25">
      <c r="A496" s="190" t="s">
        <v>266</v>
      </c>
      <c r="B496" s="219" t="s">
        <v>1308</v>
      </c>
      <c r="C496" s="17">
        <v>2.74</v>
      </c>
      <c r="D496" s="225">
        <v>3.0939000000000001</v>
      </c>
      <c r="E496" s="223" t="s">
        <v>196</v>
      </c>
      <c r="F496" s="64">
        <v>12</v>
      </c>
    </row>
    <row r="497" spans="1:6" x14ac:dyDescent="0.25">
      <c r="A497" s="190" t="s">
        <v>267</v>
      </c>
      <c r="B497" s="219" t="s">
        <v>1309</v>
      </c>
      <c r="C497" s="17">
        <v>1.73</v>
      </c>
      <c r="D497" s="225">
        <v>2.2284999999999999</v>
      </c>
      <c r="E497" s="223" t="s">
        <v>196</v>
      </c>
      <c r="F497" s="64">
        <v>10</v>
      </c>
    </row>
    <row r="498" spans="1:6" x14ac:dyDescent="0.25">
      <c r="A498" s="191" t="s">
        <v>268</v>
      </c>
      <c r="B498" s="220" t="s">
        <v>1310</v>
      </c>
      <c r="C498" s="65">
        <v>9.8800000000000008</v>
      </c>
      <c r="D498" s="226">
        <v>3.5232000000000001</v>
      </c>
      <c r="E498" s="224" t="s">
        <v>196</v>
      </c>
      <c r="F498" s="66">
        <v>23</v>
      </c>
    </row>
    <row r="499" spans="1:6" x14ac:dyDescent="0.25">
      <c r="A499" s="190" t="s">
        <v>269</v>
      </c>
      <c r="B499" s="219" t="s">
        <v>1311</v>
      </c>
      <c r="C499" s="17">
        <v>6.82</v>
      </c>
      <c r="D499" s="225">
        <v>2.0939000000000001</v>
      </c>
      <c r="E499" s="223" t="s">
        <v>196</v>
      </c>
      <c r="F499" s="64">
        <v>119</v>
      </c>
    </row>
    <row r="500" spans="1:6" x14ac:dyDescent="0.25">
      <c r="A500" s="190" t="s">
        <v>270</v>
      </c>
      <c r="B500" s="219" t="s">
        <v>1312</v>
      </c>
      <c r="C500" s="17">
        <v>4</v>
      </c>
      <c r="D500" s="225">
        <v>1.8568</v>
      </c>
      <c r="E500" s="223" t="s">
        <v>14</v>
      </c>
      <c r="F500" s="64">
        <v>2</v>
      </c>
    </row>
    <row r="501" spans="1:6" x14ac:dyDescent="0.25">
      <c r="A501" s="190" t="s">
        <v>271</v>
      </c>
      <c r="B501" s="219" t="s">
        <v>1313</v>
      </c>
      <c r="C501" s="17">
        <v>3.5</v>
      </c>
      <c r="D501" s="225">
        <v>4.91</v>
      </c>
      <c r="E501" s="223" t="s">
        <v>14</v>
      </c>
      <c r="F501" s="64">
        <v>2</v>
      </c>
    </row>
    <row r="502" spans="1:6" x14ac:dyDescent="0.25">
      <c r="A502" s="190" t="s">
        <v>272</v>
      </c>
      <c r="B502" s="219" t="s">
        <v>1314</v>
      </c>
      <c r="C502" s="17">
        <v>2.71</v>
      </c>
      <c r="D502" s="225">
        <v>2.1267999999999998</v>
      </c>
      <c r="E502" s="223" t="s">
        <v>196</v>
      </c>
      <c r="F502" s="64">
        <v>11</v>
      </c>
    </row>
    <row r="503" spans="1:6" x14ac:dyDescent="0.25">
      <c r="A503" s="191" t="s">
        <v>273</v>
      </c>
      <c r="B503" s="220" t="s">
        <v>1315</v>
      </c>
      <c r="C503" s="65">
        <v>1.82</v>
      </c>
      <c r="D503" s="226">
        <v>1.9609000000000001</v>
      </c>
      <c r="E503" s="224" t="s">
        <v>196</v>
      </c>
      <c r="F503" s="66">
        <v>32</v>
      </c>
    </row>
    <row r="504" spans="1:6" x14ac:dyDescent="0.25">
      <c r="A504" s="190" t="s">
        <v>274</v>
      </c>
      <c r="B504" s="219" t="s">
        <v>1316</v>
      </c>
      <c r="C504" s="17">
        <v>8.4</v>
      </c>
      <c r="D504" s="225">
        <v>5.6896000000000004</v>
      </c>
      <c r="E504" s="223" t="s">
        <v>14</v>
      </c>
      <c r="F504" s="64">
        <v>7</v>
      </c>
    </row>
    <row r="505" spans="1:6" x14ac:dyDescent="0.25">
      <c r="A505" s="190" t="s">
        <v>275</v>
      </c>
      <c r="B505" s="219" t="s">
        <v>1317</v>
      </c>
      <c r="C505" s="17">
        <v>5.91</v>
      </c>
      <c r="D505" s="225">
        <v>1.9077</v>
      </c>
      <c r="E505" s="223" t="s">
        <v>196</v>
      </c>
      <c r="F505" s="64">
        <v>61</v>
      </c>
    </row>
    <row r="506" spans="1:6" x14ac:dyDescent="0.25">
      <c r="A506" s="190" t="s">
        <v>276</v>
      </c>
      <c r="B506" s="219" t="s">
        <v>1318</v>
      </c>
      <c r="C506" s="17">
        <v>3.3</v>
      </c>
      <c r="D506" s="225">
        <v>1.3673</v>
      </c>
      <c r="E506" s="223" t="s">
        <v>14</v>
      </c>
      <c r="F506" s="64">
        <v>8</v>
      </c>
    </row>
    <row r="507" spans="1:6" x14ac:dyDescent="0.25">
      <c r="A507" s="190" t="s">
        <v>277</v>
      </c>
      <c r="B507" s="219" t="s">
        <v>1319</v>
      </c>
      <c r="C507" s="17">
        <v>4.8</v>
      </c>
      <c r="D507" s="225">
        <v>4.2343999999999999</v>
      </c>
      <c r="E507" s="223" t="s">
        <v>14</v>
      </c>
      <c r="F507" s="64">
        <v>5</v>
      </c>
    </row>
    <row r="508" spans="1:6" x14ac:dyDescent="0.25">
      <c r="A508" s="191" t="s">
        <v>278</v>
      </c>
      <c r="B508" s="220" t="s">
        <v>1320</v>
      </c>
      <c r="C508" s="65">
        <v>1.87</v>
      </c>
      <c r="D508" s="226">
        <v>1.643</v>
      </c>
      <c r="E508" s="224" t="s">
        <v>196</v>
      </c>
      <c r="F508" s="66">
        <v>20</v>
      </c>
    </row>
    <row r="509" spans="1:6" x14ac:dyDescent="0.25">
      <c r="A509" s="190" t="s">
        <v>279</v>
      </c>
      <c r="B509" s="219" t="s">
        <v>1321</v>
      </c>
      <c r="C509" s="17">
        <v>1.39</v>
      </c>
      <c r="D509" s="225">
        <v>1.1819999999999999</v>
      </c>
      <c r="E509" s="223" t="s">
        <v>196</v>
      </c>
      <c r="F509" s="64">
        <v>66</v>
      </c>
    </row>
    <row r="510" spans="1:6" x14ac:dyDescent="0.25">
      <c r="A510" s="190" t="s">
        <v>280</v>
      </c>
      <c r="B510" s="219" t="s">
        <v>1322</v>
      </c>
      <c r="C510" s="17">
        <v>9.9499999999999993</v>
      </c>
      <c r="D510" s="225">
        <v>3.2427999999999999</v>
      </c>
      <c r="E510" s="223" t="s">
        <v>196</v>
      </c>
      <c r="F510" s="64">
        <v>16</v>
      </c>
    </row>
    <row r="511" spans="1:6" x14ac:dyDescent="0.25">
      <c r="A511" s="190" t="s">
        <v>281</v>
      </c>
      <c r="B511" s="219" t="s">
        <v>1323</v>
      </c>
      <c r="C511" s="17">
        <v>5.72</v>
      </c>
      <c r="D511" s="225">
        <v>2.0703</v>
      </c>
      <c r="E511" s="223" t="s">
        <v>196</v>
      </c>
      <c r="F511" s="64">
        <v>67</v>
      </c>
    </row>
    <row r="512" spans="1:6" x14ac:dyDescent="0.25">
      <c r="A512" s="190" t="s">
        <v>282</v>
      </c>
      <c r="B512" s="219" t="s">
        <v>1324</v>
      </c>
      <c r="C512" s="17">
        <v>2.7</v>
      </c>
      <c r="D512" s="225">
        <v>1.4839</v>
      </c>
      <c r="E512" s="223" t="s">
        <v>14</v>
      </c>
      <c r="F512" s="64">
        <v>2</v>
      </c>
    </row>
    <row r="513" spans="1:6" x14ac:dyDescent="0.25">
      <c r="A513" s="191" t="s">
        <v>283</v>
      </c>
      <c r="B513" s="220" t="s">
        <v>1325</v>
      </c>
      <c r="C513" s="65">
        <v>3.62</v>
      </c>
      <c r="D513" s="226">
        <v>1.4746999999999999</v>
      </c>
      <c r="E513" s="224" t="s">
        <v>196</v>
      </c>
      <c r="F513" s="66">
        <v>210</v>
      </c>
    </row>
    <row r="514" spans="1:6" x14ac:dyDescent="0.25">
      <c r="A514" s="190" t="s">
        <v>284</v>
      </c>
      <c r="B514" s="219" t="s">
        <v>1326</v>
      </c>
      <c r="C514" s="17">
        <v>2.65</v>
      </c>
      <c r="D514" s="225">
        <v>0.85260000000000002</v>
      </c>
      <c r="E514" s="223" t="s">
        <v>196</v>
      </c>
      <c r="F514" s="64">
        <v>727</v>
      </c>
    </row>
    <row r="515" spans="1:6" x14ac:dyDescent="0.25">
      <c r="A515" s="190" t="s">
        <v>285</v>
      </c>
      <c r="B515" s="219" t="s">
        <v>1327</v>
      </c>
      <c r="C515" s="17">
        <v>1.86</v>
      </c>
      <c r="D515" s="225">
        <v>0.62839999999999996</v>
      </c>
      <c r="E515" s="223" t="s">
        <v>196</v>
      </c>
      <c r="F515" s="64">
        <v>397</v>
      </c>
    </row>
    <row r="516" spans="1:6" x14ac:dyDescent="0.25">
      <c r="A516" s="190" t="s">
        <v>286</v>
      </c>
      <c r="B516" s="219" t="s">
        <v>1570</v>
      </c>
      <c r="C516" s="17">
        <v>3.46</v>
      </c>
      <c r="D516" s="225">
        <v>1.2349000000000001</v>
      </c>
      <c r="E516" s="223" t="s">
        <v>196</v>
      </c>
      <c r="F516" s="64">
        <v>171</v>
      </c>
    </row>
    <row r="517" spans="1:6" x14ac:dyDescent="0.25">
      <c r="A517" s="190" t="s">
        <v>287</v>
      </c>
      <c r="B517" s="219" t="s">
        <v>1571</v>
      </c>
      <c r="C517" s="17">
        <v>2.39</v>
      </c>
      <c r="D517" s="225">
        <v>0.72019999999999995</v>
      </c>
      <c r="E517" s="223" t="s">
        <v>196</v>
      </c>
      <c r="F517" s="64">
        <v>481</v>
      </c>
    </row>
    <row r="518" spans="1:6" x14ac:dyDescent="0.25">
      <c r="A518" s="191" t="s">
        <v>288</v>
      </c>
      <c r="B518" s="220" t="s">
        <v>1572</v>
      </c>
      <c r="C518" s="65">
        <v>2.4500000000000002</v>
      </c>
      <c r="D518" s="226">
        <v>0.4451</v>
      </c>
      <c r="E518" s="224" t="s">
        <v>196</v>
      </c>
      <c r="F518" s="66">
        <v>12</v>
      </c>
    </row>
    <row r="519" spans="1:6" x14ac:dyDescent="0.25">
      <c r="A519" s="190" t="s">
        <v>289</v>
      </c>
      <c r="B519" s="219" t="s">
        <v>1328</v>
      </c>
      <c r="C519" s="17">
        <v>5.22</v>
      </c>
      <c r="D519" s="225">
        <v>1.6936</v>
      </c>
      <c r="E519" s="223" t="s">
        <v>196</v>
      </c>
      <c r="F519" s="64">
        <v>24</v>
      </c>
    </row>
    <row r="520" spans="1:6" x14ac:dyDescent="0.25">
      <c r="A520" s="190" t="s">
        <v>290</v>
      </c>
      <c r="B520" s="219" t="s">
        <v>1329</v>
      </c>
      <c r="C520" s="17">
        <v>2.61</v>
      </c>
      <c r="D520" s="225">
        <v>0.82379999999999998</v>
      </c>
      <c r="E520" s="223" t="s">
        <v>196</v>
      </c>
      <c r="F520" s="64">
        <v>38</v>
      </c>
    </row>
    <row r="521" spans="1:6" x14ac:dyDescent="0.25">
      <c r="A521" s="190" t="s">
        <v>291</v>
      </c>
      <c r="B521" s="219" t="s">
        <v>1330</v>
      </c>
      <c r="C521" s="17">
        <v>2.08</v>
      </c>
      <c r="D521" s="225">
        <v>0.54810000000000003</v>
      </c>
      <c r="E521" s="223" t="s">
        <v>196</v>
      </c>
      <c r="F521" s="64">
        <v>21</v>
      </c>
    </row>
    <row r="522" spans="1:6" x14ac:dyDescent="0.25">
      <c r="A522" s="190" t="s">
        <v>292</v>
      </c>
      <c r="B522" s="219" t="s">
        <v>524</v>
      </c>
      <c r="C522" s="17">
        <v>5.5</v>
      </c>
      <c r="D522" s="225">
        <v>3.3187000000000002</v>
      </c>
      <c r="E522" s="223" t="s">
        <v>323</v>
      </c>
      <c r="F522" s="64">
        <v>0</v>
      </c>
    </row>
    <row r="523" spans="1:6" x14ac:dyDescent="0.25">
      <c r="A523" s="191" t="s">
        <v>293</v>
      </c>
      <c r="B523" s="220" t="s">
        <v>1331</v>
      </c>
      <c r="C523" s="65">
        <v>10.9</v>
      </c>
      <c r="D523" s="226">
        <v>8.7050999999999998</v>
      </c>
      <c r="E523" s="224" t="s">
        <v>14</v>
      </c>
      <c r="F523" s="66">
        <v>4</v>
      </c>
    </row>
    <row r="524" spans="1:6" x14ac:dyDescent="0.25">
      <c r="A524" s="190" t="s">
        <v>294</v>
      </c>
      <c r="B524" s="219" t="s">
        <v>1332</v>
      </c>
      <c r="C524" s="17">
        <v>5.0599999999999996</v>
      </c>
      <c r="D524" s="225">
        <v>3.2736000000000001</v>
      </c>
      <c r="E524" s="223" t="s">
        <v>196</v>
      </c>
      <c r="F524" s="64">
        <v>15</v>
      </c>
    </row>
    <row r="525" spans="1:6" x14ac:dyDescent="0.25">
      <c r="A525" s="190" t="s">
        <v>295</v>
      </c>
      <c r="B525" s="219" t="s">
        <v>1333</v>
      </c>
      <c r="C525" s="17">
        <v>5.92</v>
      </c>
      <c r="D525" s="225">
        <v>2.3464999999999998</v>
      </c>
      <c r="E525" s="223" t="s">
        <v>196</v>
      </c>
      <c r="F525" s="64">
        <v>4</v>
      </c>
    </row>
    <row r="526" spans="1:6" x14ac:dyDescent="0.25">
      <c r="A526" s="190" t="s">
        <v>296</v>
      </c>
      <c r="B526" s="219" t="s">
        <v>1334</v>
      </c>
      <c r="C526" s="17">
        <v>6</v>
      </c>
      <c r="D526" s="225">
        <v>5.1257999999999999</v>
      </c>
      <c r="E526" s="223" t="s">
        <v>14</v>
      </c>
      <c r="F526" s="64">
        <v>9</v>
      </c>
    </row>
    <row r="527" spans="1:6" x14ac:dyDescent="0.25">
      <c r="A527" s="190" t="s">
        <v>536</v>
      </c>
      <c r="B527" s="219" t="s">
        <v>1335</v>
      </c>
      <c r="C527" s="17">
        <v>3.41</v>
      </c>
      <c r="D527" s="225">
        <v>2.6198000000000001</v>
      </c>
      <c r="E527" s="223" t="s">
        <v>196</v>
      </c>
      <c r="F527" s="64">
        <v>42</v>
      </c>
    </row>
    <row r="528" spans="1:6" x14ac:dyDescent="0.25">
      <c r="A528" s="191" t="s">
        <v>537</v>
      </c>
      <c r="B528" s="220" t="s">
        <v>1336</v>
      </c>
      <c r="C528" s="65">
        <v>2.17</v>
      </c>
      <c r="D528" s="226">
        <v>1.9907999999999999</v>
      </c>
      <c r="E528" s="224" t="s">
        <v>196</v>
      </c>
      <c r="F528" s="66">
        <v>39</v>
      </c>
    </row>
    <row r="529" spans="1:6" x14ac:dyDescent="0.25">
      <c r="A529" s="190" t="s">
        <v>538</v>
      </c>
      <c r="B529" s="219" t="s">
        <v>1337</v>
      </c>
      <c r="C529" s="17">
        <v>6.56</v>
      </c>
      <c r="D529" s="225">
        <v>3.0007000000000001</v>
      </c>
      <c r="E529" s="223" t="s">
        <v>196</v>
      </c>
      <c r="F529" s="64">
        <v>21</v>
      </c>
    </row>
    <row r="530" spans="1:6" x14ac:dyDescent="0.25">
      <c r="A530" s="190" t="s">
        <v>539</v>
      </c>
      <c r="B530" s="219" t="s">
        <v>1338</v>
      </c>
      <c r="C530" s="17">
        <v>3.1</v>
      </c>
      <c r="D530" s="225">
        <v>2.2837999999999998</v>
      </c>
      <c r="E530" s="223" t="s">
        <v>196</v>
      </c>
      <c r="F530" s="64">
        <v>65</v>
      </c>
    </row>
    <row r="531" spans="1:6" x14ac:dyDescent="0.25">
      <c r="A531" s="190" t="s">
        <v>540</v>
      </c>
      <c r="B531" s="219" t="s">
        <v>1339</v>
      </c>
      <c r="C531" s="17">
        <v>2.04</v>
      </c>
      <c r="D531" s="225">
        <v>2.0581</v>
      </c>
      <c r="E531" s="223" t="s">
        <v>196</v>
      </c>
      <c r="F531" s="64">
        <v>36</v>
      </c>
    </row>
    <row r="532" spans="1:6" x14ac:dyDescent="0.25">
      <c r="A532" s="190" t="s">
        <v>541</v>
      </c>
      <c r="B532" s="219" t="s">
        <v>1340</v>
      </c>
      <c r="C532" s="17">
        <v>7.7</v>
      </c>
      <c r="D532" s="225">
        <v>4.7984</v>
      </c>
      <c r="E532" s="223" t="s">
        <v>14</v>
      </c>
      <c r="F532" s="64">
        <v>1</v>
      </c>
    </row>
    <row r="533" spans="1:6" x14ac:dyDescent="0.25">
      <c r="A533" s="191" t="s">
        <v>542</v>
      </c>
      <c r="B533" s="220" t="s">
        <v>1341</v>
      </c>
      <c r="C533" s="65">
        <v>3.9</v>
      </c>
      <c r="D533" s="226">
        <v>2.8050000000000002</v>
      </c>
      <c r="E533" s="224" t="s">
        <v>14</v>
      </c>
      <c r="F533" s="66">
        <v>3</v>
      </c>
    </row>
    <row r="534" spans="1:6" x14ac:dyDescent="0.25">
      <c r="A534" s="190" t="s">
        <v>543</v>
      </c>
      <c r="B534" s="219" t="s">
        <v>1342</v>
      </c>
      <c r="C534" s="17">
        <v>1</v>
      </c>
      <c r="D534" s="225">
        <v>1.0150999999999999</v>
      </c>
      <c r="E534" s="223" t="s">
        <v>196</v>
      </c>
      <c r="F534" s="64">
        <v>4</v>
      </c>
    </row>
    <row r="535" spans="1:6" x14ac:dyDescent="0.25">
      <c r="A535" s="190" t="s">
        <v>544</v>
      </c>
      <c r="B535" s="219" t="s">
        <v>1343</v>
      </c>
      <c r="C535" s="17">
        <v>8.1999999999999993</v>
      </c>
      <c r="D535" s="225">
        <v>4.9207000000000001</v>
      </c>
      <c r="E535" s="223" t="s">
        <v>14</v>
      </c>
      <c r="F535" s="64">
        <v>2</v>
      </c>
    </row>
    <row r="536" spans="1:6" x14ac:dyDescent="0.25">
      <c r="A536" s="190" t="s">
        <v>545</v>
      </c>
      <c r="B536" s="219" t="s">
        <v>1344</v>
      </c>
      <c r="C536" s="17">
        <v>4.4000000000000004</v>
      </c>
      <c r="D536" s="225">
        <v>2.7404000000000002</v>
      </c>
      <c r="E536" s="223" t="s">
        <v>14</v>
      </c>
      <c r="F536" s="64">
        <v>0</v>
      </c>
    </row>
    <row r="537" spans="1:6" x14ac:dyDescent="0.25">
      <c r="A537" s="190" t="s">
        <v>546</v>
      </c>
      <c r="B537" s="219" t="s">
        <v>1345</v>
      </c>
      <c r="C537" s="17">
        <v>2.2000000000000002</v>
      </c>
      <c r="D537" s="225">
        <v>1.5611999999999999</v>
      </c>
      <c r="E537" s="223" t="s">
        <v>14</v>
      </c>
      <c r="F537" s="64">
        <v>1</v>
      </c>
    </row>
    <row r="538" spans="1:6" x14ac:dyDescent="0.25">
      <c r="A538" s="191" t="s">
        <v>547</v>
      </c>
      <c r="B538" s="220" t="s">
        <v>1346</v>
      </c>
      <c r="C538" s="65">
        <v>3.09</v>
      </c>
      <c r="D538" s="226">
        <v>2.0745</v>
      </c>
      <c r="E538" s="224" t="s">
        <v>196</v>
      </c>
      <c r="F538" s="66">
        <v>11</v>
      </c>
    </row>
    <row r="539" spans="1:6" x14ac:dyDescent="0.25">
      <c r="A539" s="190" t="s">
        <v>548</v>
      </c>
      <c r="B539" s="219" t="s">
        <v>1347</v>
      </c>
      <c r="C539" s="17">
        <v>1.88</v>
      </c>
      <c r="D539" s="225">
        <v>1.278</v>
      </c>
      <c r="E539" s="223" t="s">
        <v>196</v>
      </c>
      <c r="F539" s="64">
        <v>106</v>
      </c>
    </row>
    <row r="540" spans="1:6" x14ac:dyDescent="0.25">
      <c r="A540" s="190" t="s">
        <v>549</v>
      </c>
      <c r="B540" s="219" t="s">
        <v>1348</v>
      </c>
      <c r="C540" s="17">
        <v>1.63</v>
      </c>
      <c r="D540" s="225">
        <v>1.0946</v>
      </c>
      <c r="E540" s="223" t="s">
        <v>196</v>
      </c>
      <c r="F540" s="64">
        <v>18</v>
      </c>
    </row>
    <row r="541" spans="1:6" x14ac:dyDescent="0.25">
      <c r="A541" s="190" t="s">
        <v>550</v>
      </c>
      <c r="B541" s="219" t="s">
        <v>1349</v>
      </c>
      <c r="C541" s="17">
        <v>3.8</v>
      </c>
      <c r="D541" s="225">
        <v>2.4165999999999999</v>
      </c>
      <c r="E541" s="223" t="s">
        <v>14</v>
      </c>
      <c r="F541" s="64">
        <v>4</v>
      </c>
    </row>
    <row r="542" spans="1:6" x14ac:dyDescent="0.25">
      <c r="A542" s="190" t="s">
        <v>551</v>
      </c>
      <c r="B542" s="219" t="s">
        <v>1350</v>
      </c>
      <c r="C542" s="17">
        <v>1.9</v>
      </c>
      <c r="D542" s="225">
        <v>1.6108</v>
      </c>
      <c r="E542" s="223" t="s">
        <v>14</v>
      </c>
      <c r="F542" s="64">
        <v>1</v>
      </c>
    </row>
    <row r="543" spans="1:6" x14ac:dyDescent="0.25">
      <c r="A543" s="191" t="s">
        <v>552</v>
      </c>
      <c r="B543" s="220" t="s">
        <v>1351</v>
      </c>
      <c r="C543" s="65">
        <v>8.43</v>
      </c>
      <c r="D543" s="226">
        <v>4.2160000000000002</v>
      </c>
      <c r="E543" s="224" t="s">
        <v>196</v>
      </c>
      <c r="F543" s="66">
        <v>33</v>
      </c>
    </row>
    <row r="544" spans="1:6" x14ac:dyDescent="0.25">
      <c r="A544" s="190" t="s">
        <v>553</v>
      </c>
      <c r="B544" s="219" t="s">
        <v>1352</v>
      </c>
      <c r="C544" s="17">
        <v>7.31</v>
      </c>
      <c r="D544" s="225">
        <v>2.9578000000000002</v>
      </c>
      <c r="E544" s="223" t="s">
        <v>196</v>
      </c>
      <c r="F544" s="64">
        <v>20</v>
      </c>
    </row>
    <row r="545" spans="1:6" x14ac:dyDescent="0.25">
      <c r="A545" s="190" t="s">
        <v>554</v>
      </c>
      <c r="B545" s="219" t="s">
        <v>1353</v>
      </c>
      <c r="C545" s="17">
        <v>2.6</v>
      </c>
      <c r="D545" s="225">
        <v>2.5838999999999999</v>
      </c>
      <c r="E545" s="223" t="s">
        <v>14</v>
      </c>
      <c r="F545" s="64">
        <v>1</v>
      </c>
    </row>
    <row r="546" spans="1:6" x14ac:dyDescent="0.25">
      <c r="A546" s="190" t="s">
        <v>555</v>
      </c>
      <c r="B546" s="219" t="s">
        <v>1354</v>
      </c>
      <c r="C546" s="17">
        <v>4.32</v>
      </c>
      <c r="D546" s="225">
        <v>1.4943</v>
      </c>
      <c r="E546" s="223" t="s">
        <v>196</v>
      </c>
      <c r="F546" s="64">
        <v>334</v>
      </c>
    </row>
    <row r="547" spans="1:6" x14ac:dyDescent="0.25">
      <c r="A547" s="190" t="s">
        <v>556</v>
      </c>
      <c r="B547" s="219" t="s">
        <v>1355</v>
      </c>
      <c r="C547" s="17">
        <v>3.02</v>
      </c>
      <c r="D547" s="225">
        <v>0.97230000000000005</v>
      </c>
      <c r="E547" s="223" t="s">
        <v>196</v>
      </c>
      <c r="F547" s="64">
        <v>550</v>
      </c>
    </row>
    <row r="548" spans="1:6" x14ac:dyDescent="0.25">
      <c r="A548" s="191" t="s">
        <v>557</v>
      </c>
      <c r="B548" s="220" t="s">
        <v>1356</v>
      </c>
      <c r="C548" s="65">
        <v>1.85</v>
      </c>
      <c r="D548" s="226">
        <v>0.56559999999999999</v>
      </c>
      <c r="E548" s="224" t="s">
        <v>196</v>
      </c>
      <c r="F548" s="66">
        <v>114</v>
      </c>
    </row>
    <row r="549" spans="1:6" x14ac:dyDescent="0.25">
      <c r="A549" s="190" t="s">
        <v>558</v>
      </c>
      <c r="B549" s="219" t="s">
        <v>1357</v>
      </c>
      <c r="C549" s="17">
        <v>2.7</v>
      </c>
      <c r="D549" s="225">
        <v>1.6619999999999999</v>
      </c>
      <c r="E549" s="223" t="s">
        <v>14</v>
      </c>
      <c r="F549" s="64">
        <v>4</v>
      </c>
    </row>
    <row r="550" spans="1:6" x14ac:dyDescent="0.25">
      <c r="A550" s="190" t="s">
        <v>559</v>
      </c>
      <c r="B550" s="219" t="s">
        <v>1358</v>
      </c>
      <c r="C550" s="17">
        <v>5.0999999999999996</v>
      </c>
      <c r="D550" s="225">
        <v>2.7210999999999999</v>
      </c>
      <c r="E550" s="223" t="s">
        <v>14</v>
      </c>
      <c r="F550" s="64">
        <v>5</v>
      </c>
    </row>
    <row r="551" spans="1:6" x14ac:dyDescent="0.25">
      <c r="A551" s="190" t="s">
        <v>560</v>
      </c>
      <c r="B551" s="219" t="s">
        <v>1359</v>
      </c>
      <c r="C551" s="17">
        <v>2.75</v>
      </c>
      <c r="D551" s="225">
        <v>1.2855000000000001</v>
      </c>
      <c r="E551" s="223" t="s">
        <v>196</v>
      </c>
      <c r="F551" s="64">
        <v>14</v>
      </c>
    </row>
    <row r="552" spans="1:6" x14ac:dyDescent="0.25">
      <c r="A552" s="190" t="s">
        <v>561</v>
      </c>
      <c r="B552" s="219" t="s">
        <v>1360</v>
      </c>
      <c r="C552" s="17">
        <v>2</v>
      </c>
      <c r="D552" s="225">
        <v>0.92159999999999997</v>
      </c>
      <c r="E552" s="223" t="s">
        <v>14</v>
      </c>
      <c r="F552" s="64">
        <v>4</v>
      </c>
    </row>
    <row r="553" spans="1:6" x14ac:dyDescent="0.25">
      <c r="A553" s="191" t="s">
        <v>562</v>
      </c>
      <c r="B553" s="220" t="s">
        <v>1361</v>
      </c>
      <c r="C553" s="65">
        <v>3.91</v>
      </c>
      <c r="D553" s="226">
        <v>1.1391</v>
      </c>
      <c r="E553" s="224" t="s">
        <v>196</v>
      </c>
      <c r="F553" s="66">
        <v>106</v>
      </c>
    </row>
    <row r="554" spans="1:6" x14ac:dyDescent="0.25">
      <c r="A554" s="190" t="s">
        <v>563</v>
      </c>
      <c r="B554" s="219" t="s">
        <v>1362</v>
      </c>
      <c r="C554" s="17">
        <v>2.4500000000000002</v>
      </c>
      <c r="D554" s="225">
        <v>0.70840000000000003</v>
      </c>
      <c r="E554" s="223" t="s">
        <v>196</v>
      </c>
      <c r="F554" s="64">
        <v>471</v>
      </c>
    </row>
    <row r="555" spans="1:6" x14ac:dyDescent="0.25">
      <c r="A555" s="190" t="s">
        <v>564</v>
      </c>
      <c r="B555" s="219" t="s">
        <v>1363</v>
      </c>
      <c r="C555" s="17">
        <v>1.65</v>
      </c>
      <c r="D555" s="225">
        <v>1.1177999999999999</v>
      </c>
      <c r="E555" s="223" t="s">
        <v>196</v>
      </c>
      <c r="F555" s="64">
        <v>14</v>
      </c>
    </row>
    <row r="556" spans="1:6" x14ac:dyDescent="0.25">
      <c r="A556" s="190" t="s">
        <v>565</v>
      </c>
      <c r="B556" s="219" t="s">
        <v>1364</v>
      </c>
      <c r="C556" s="17">
        <v>1.9</v>
      </c>
      <c r="D556" s="225">
        <v>0.7056</v>
      </c>
      <c r="E556" s="223" t="s">
        <v>14</v>
      </c>
      <c r="F556" s="64">
        <v>0</v>
      </c>
    </row>
    <row r="557" spans="1:6" x14ac:dyDescent="0.25">
      <c r="A557" s="190" t="s">
        <v>566</v>
      </c>
      <c r="B557" s="219" t="s">
        <v>1365</v>
      </c>
      <c r="C557" s="17">
        <v>3.25</v>
      </c>
      <c r="D557" s="225">
        <v>1.5068999999999999</v>
      </c>
      <c r="E557" s="223" t="s">
        <v>196</v>
      </c>
      <c r="F557" s="64">
        <v>11</v>
      </c>
    </row>
    <row r="558" spans="1:6" x14ac:dyDescent="0.25">
      <c r="A558" s="191" t="s">
        <v>567</v>
      </c>
      <c r="B558" s="220" t="s">
        <v>1366</v>
      </c>
      <c r="C558" s="65">
        <v>1.67</v>
      </c>
      <c r="D558" s="226">
        <v>0.78879999999999995</v>
      </c>
      <c r="E558" s="224" t="s">
        <v>196</v>
      </c>
      <c r="F558" s="66">
        <v>190</v>
      </c>
    </row>
    <row r="559" spans="1:6" x14ac:dyDescent="0.25">
      <c r="A559" s="190" t="s">
        <v>568</v>
      </c>
      <c r="B559" s="219" t="s">
        <v>1367</v>
      </c>
      <c r="C559" s="17">
        <v>3.8</v>
      </c>
      <c r="D559" s="225">
        <v>1.8433999999999999</v>
      </c>
      <c r="E559" s="223" t="s">
        <v>14</v>
      </c>
      <c r="F559" s="64">
        <v>3</v>
      </c>
    </row>
    <row r="560" spans="1:6" x14ac:dyDescent="0.25">
      <c r="A560" s="190" t="s">
        <v>569</v>
      </c>
      <c r="B560" s="219" t="s">
        <v>1368</v>
      </c>
      <c r="C560" s="17">
        <v>2.87</v>
      </c>
      <c r="D560" s="225">
        <v>0.69950000000000001</v>
      </c>
      <c r="E560" s="223" t="s">
        <v>196</v>
      </c>
      <c r="F560" s="64">
        <v>18</v>
      </c>
    </row>
    <row r="561" spans="1:6" x14ac:dyDescent="0.25">
      <c r="A561" s="190" t="s">
        <v>570</v>
      </c>
      <c r="B561" s="219" t="s">
        <v>571</v>
      </c>
      <c r="C561" s="17">
        <v>2.9</v>
      </c>
      <c r="D561" s="225">
        <v>1.6220000000000001</v>
      </c>
      <c r="E561" s="223" t="s">
        <v>14</v>
      </c>
      <c r="F561" s="64">
        <v>3</v>
      </c>
    </row>
    <row r="562" spans="1:6" x14ac:dyDescent="0.25">
      <c r="A562" s="190" t="s">
        <v>572</v>
      </c>
      <c r="B562" s="219" t="s">
        <v>1369</v>
      </c>
      <c r="C562" s="17">
        <v>4.68</v>
      </c>
      <c r="D562" s="225">
        <v>1.6258999999999999</v>
      </c>
      <c r="E562" s="223" t="s">
        <v>196</v>
      </c>
      <c r="F562" s="64">
        <v>85</v>
      </c>
    </row>
    <row r="563" spans="1:6" x14ac:dyDescent="0.25">
      <c r="A563" s="191" t="s">
        <v>573</v>
      </c>
      <c r="B563" s="220" t="s">
        <v>1370</v>
      </c>
      <c r="C563" s="65">
        <v>3.66</v>
      </c>
      <c r="D563" s="226">
        <v>0.95220000000000005</v>
      </c>
      <c r="E563" s="224" t="s">
        <v>196</v>
      </c>
      <c r="F563" s="66">
        <v>110</v>
      </c>
    </row>
    <row r="564" spans="1:6" x14ac:dyDescent="0.25">
      <c r="A564" s="190" t="s">
        <v>324</v>
      </c>
      <c r="B564" s="219" t="s">
        <v>1371</v>
      </c>
      <c r="C564" s="17">
        <v>2.13</v>
      </c>
      <c r="D564" s="225">
        <v>0.65669999999999995</v>
      </c>
      <c r="E564" s="223" t="s">
        <v>196</v>
      </c>
      <c r="F564" s="64">
        <v>27</v>
      </c>
    </row>
    <row r="565" spans="1:6" x14ac:dyDescent="0.25">
      <c r="A565" s="190" t="s">
        <v>325</v>
      </c>
      <c r="B565" s="219" t="s">
        <v>1372</v>
      </c>
      <c r="C565" s="17">
        <v>2.4</v>
      </c>
      <c r="D565" s="225">
        <v>2.8369</v>
      </c>
      <c r="E565" s="223" t="s">
        <v>14</v>
      </c>
      <c r="F565" s="64">
        <v>7</v>
      </c>
    </row>
    <row r="566" spans="1:6" x14ac:dyDescent="0.25">
      <c r="A566" s="190" t="s">
        <v>326</v>
      </c>
      <c r="B566" s="219" t="s">
        <v>1373</v>
      </c>
      <c r="C566" s="17">
        <v>1.5</v>
      </c>
      <c r="D566" s="225">
        <v>2.0150000000000001</v>
      </c>
      <c r="E566" s="223" t="s">
        <v>196</v>
      </c>
      <c r="F566" s="64">
        <v>37</v>
      </c>
    </row>
    <row r="567" spans="1:6" x14ac:dyDescent="0.25">
      <c r="A567" s="190" t="s">
        <v>327</v>
      </c>
      <c r="B567" s="219" t="s">
        <v>1374</v>
      </c>
      <c r="C567" s="17">
        <v>4.2</v>
      </c>
      <c r="D567" s="225">
        <v>3.5994000000000002</v>
      </c>
      <c r="E567" s="223" t="s">
        <v>14</v>
      </c>
      <c r="F567" s="64">
        <v>1</v>
      </c>
    </row>
    <row r="568" spans="1:6" x14ac:dyDescent="0.25">
      <c r="A568" s="191" t="s">
        <v>328</v>
      </c>
      <c r="B568" s="220" t="s">
        <v>1375</v>
      </c>
      <c r="C568" s="65">
        <v>1.8</v>
      </c>
      <c r="D568" s="226">
        <v>2.3746</v>
      </c>
      <c r="E568" s="224" t="s">
        <v>14</v>
      </c>
      <c r="F568" s="66">
        <v>5</v>
      </c>
    </row>
    <row r="569" spans="1:6" x14ac:dyDescent="0.25">
      <c r="A569" s="190" t="s">
        <v>329</v>
      </c>
      <c r="B569" s="219" t="s">
        <v>1376</v>
      </c>
      <c r="C569" s="17">
        <v>2.41</v>
      </c>
      <c r="D569" s="225">
        <v>1.5940000000000001</v>
      </c>
      <c r="E569" s="223" t="s">
        <v>196</v>
      </c>
      <c r="F569" s="64">
        <v>12</v>
      </c>
    </row>
    <row r="570" spans="1:6" x14ac:dyDescent="0.25">
      <c r="A570" s="190" t="s">
        <v>330</v>
      </c>
      <c r="B570" s="219" t="s">
        <v>1377</v>
      </c>
      <c r="C570" s="17">
        <v>2.2999999999999998</v>
      </c>
      <c r="D570" s="225">
        <v>1.0065</v>
      </c>
      <c r="E570" s="223" t="s">
        <v>14</v>
      </c>
      <c r="F570" s="64">
        <v>8</v>
      </c>
    </row>
    <row r="571" spans="1:6" x14ac:dyDescent="0.25">
      <c r="A571" s="190" t="s">
        <v>331</v>
      </c>
      <c r="B571" s="219" t="s">
        <v>1378</v>
      </c>
      <c r="C571" s="17">
        <v>2.9</v>
      </c>
      <c r="D571" s="225">
        <v>2.2435999999999998</v>
      </c>
      <c r="E571" s="223" t="s">
        <v>14</v>
      </c>
      <c r="F571" s="64">
        <v>3</v>
      </c>
    </row>
    <row r="572" spans="1:6" x14ac:dyDescent="0.25">
      <c r="A572" s="190" t="s">
        <v>332</v>
      </c>
      <c r="B572" s="219" t="s">
        <v>1379</v>
      </c>
      <c r="C572" s="17">
        <v>1.7</v>
      </c>
      <c r="D572" s="225">
        <v>1.3888</v>
      </c>
      <c r="E572" s="223" t="s">
        <v>14</v>
      </c>
      <c r="F572" s="64">
        <v>1</v>
      </c>
    </row>
    <row r="573" spans="1:6" x14ac:dyDescent="0.25">
      <c r="A573" s="191" t="s">
        <v>333</v>
      </c>
      <c r="B573" s="220" t="s">
        <v>1380</v>
      </c>
      <c r="C573" s="65">
        <v>4.9000000000000004</v>
      </c>
      <c r="D573" s="226">
        <v>3.4272</v>
      </c>
      <c r="E573" s="224" t="s">
        <v>14</v>
      </c>
      <c r="F573" s="66">
        <v>1</v>
      </c>
    </row>
    <row r="574" spans="1:6" x14ac:dyDescent="0.25">
      <c r="A574" s="190" t="s">
        <v>334</v>
      </c>
      <c r="B574" s="219" t="s">
        <v>1381</v>
      </c>
      <c r="C574" s="17">
        <v>1.5</v>
      </c>
      <c r="D574" s="225">
        <v>2.2473000000000001</v>
      </c>
      <c r="E574" s="223" t="s">
        <v>14</v>
      </c>
      <c r="F574" s="64">
        <v>1</v>
      </c>
    </row>
    <row r="575" spans="1:6" x14ac:dyDescent="0.25">
      <c r="A575" s="190" t="s">
        <v>335</v>
      </c>
      <c r="B575" s="219" t="s">
        <v>1382</v>
      </c>
      <c r="C575" s="17">
        <v>4</v>
      </c>
      <c r="D575" s="225">
        <v>3.0390000000000001</v>
      </c>
      <c r="E575" s="223" t="s">
        <v>14</v>
      </c>
      <c r="F575" s="64">
        <v>2</v>
      </c>
    </row>
    <row r="576" spans="1:6" x14ac:dyDescent="0.25">
      <c r="A576" s="190" t="s">
        <v>336</v>
      </c>
      <c r="B576" s="219" t="s">
        <v>1383</v>
      </c>
      <c r="C576" s="17">
        <v>2.4</v>
      </c>
      <c r="D576" s="225">
        <v>1.9635</v>
      </c>
      <c r="E576" s="223" t="s">
        <v>14</v>
      </c>
      <c r="F576" s="64">
        <v>0</v>
      </c>
    </row>
    <row r="577" spans="1:6" x14ac:dyDescent="0.25">
      <c r="A577" s="190" t="s">
        <v>337</v>
      </c>
      <c r="B577" s="219" t="s">
        <v>1384</v>
      </c>
      <c r="C577" s="17">
        <v>5.0999999999999996</v>
      </c>
      <c r="D577" s="225">
        <v>2.7359</v>
      </c>
      <c r="E577" s="223" t="s">
        <v>14</v>
      </c>
      <c r="F577" s="64">
        <v>3</v>
      </c>
    </row>
    <row r="578" spans="1:6" x14ac:dyDescent="0.25">
      <c r="A578" s="191" t="s">
        <v>338</v>
      </c>
      <c r="B578" s="220" t="s">
        <v>1385</v>
      </c>
      <c r="C578" s="65">
        <v>3.6</v>
      </c>
      <c r="D578" s="226">
        <v>1.7677</v>
      </c>
      <c r="E578" s="224" t="s">
        <v>14</v>
      </c>
      <c r="F578" s="66">
        <v>1</v>
      </c>
    </row>
    <row r="579" spans="1:6" x14ac:dyDescent="0.25">
      <c r="A579" s="190" t="s">
        <v>339</v>
      </c>
      <c r="B579" s="219" t="s">
        <v>1386</v>
      </c>
      <c r="C579" s="17">
        <v>1.8</v>
      </c>
      <c r="D579" s="225">
        <v>1.1938</v>
      </c>
      <c r="E579" s="223" t="s">
        <v>14</v>
      </c>
      <c r="F579" s="64">
        <v>2</v>
      </c>
    </row>
    <row r="580" spans="1:6" x14ac:dyDescent="0.25">
      <c r="A580" s="190" t="s">
        <v>340</v>
      </c>
      <c r="B580" s="219" t="s">
        <v>1387</v>
      </c>
      <c r="C580" s="17">
        <v>4.2</v>
      </c>
      <c r="D580" s="225">
        <v>2.0066000000000002</v>
      </c>
      <c r="E580" s="223" t="s">
        <v>14</v>
      </c>
      <c r="F580" s="64">
        <v>1</v>
      </c>
    </row>
    <row r="581" spans="1:6" x14ac:dyDescent="0.25">
      <c r="A581" s="190" t="s">
        <v>341</v>
      </c>
      <c r="B581" s="219" t="s">
        <v>1388</v>
      </c>
      <c r="C581" s="17">
        <v>2.6</v>
      </c>
      <c r="D581" s="225">
        <v>1.1617999999999999</v>
      </c>
      <c r="E581" s="223" t="s">
        <v>14</v>
      </c>
      <c r="F581" s="64">
        <v>8</v>
      </c>
    </row>
    <row r="582" spans="1:6" x14ac:dyDescent="0.25">
      <c r="A582" s="190" t="s">
        <v>342</v>
      </c>
      <c r="B582" s="219" t="s">
        <v>1389</v>
      </c>
      <c r="C582" s="17">
        <v>4.7</v>
      </c>
      <c r="D582" s="225">
        <v>2.2841999999999998</v>
      </c>
      <c r="E582" s="223" t="s">
        <v>14</v>
      </c>
      <c r="F582" s="64">
        <v>7</v>
      </c>
    </row>
    <row r="583" spans="1:6" x14ac:dyDescent="0.25">
      <c r="A583" s="191" t="s">
        <v>343</v>
      </c>
      <c r="B583" s="220" t="s">
        <v>1390</v>
      </c>
      <c r="C583" s="65">
        <v>2.58</v>
      </c>
      <c r="D583" s="226">
        <v>0.71560000000000001</v>
      </c>
      <c r="E583" s="224" t="s">
        <v>196</v>
      </c>
      <c r="F583" s="66">
        <v>35</v>
      </c>
    </row>
    <row r="584" spans="1:6" x14ac:dyDescent="0.25">
      <c r="A584" s="190" t="s">
        <v>344</v>
      </c>
      <c r="B584" s="219" t="s">
        <v>1391</v>
      </c>
      <c r="C584" s="17">
        <v>3.3</v>
      </c>
      <c r="D584" s="225">
        <v>1.6623000000000001</v>
      </c>
      <c r="E584" s="223" t="s">
        <v>14</v>
      </c>
      <c r="F584" s="64">
        <v>5</v>
      </c>
    </row>
    <row r="585" spans="1:6" x14ac:dyDescent="0.25">
      <c r="A585" s="190" t="s">
        <v>345</v>
      </c>
      <c r="B585" s="219" t="s">
        <v>1392</v>
      </c>
      <c r="C585" s="17">
        <v>1.9</v>
      </c>
      <c r="D585" s="225">
        <v>1.0054000000000001</v>
      </c>
      <c r="E585" s="223" t="s">
        <v>14</v>
      </c>
      <c r="F585" s="64">
        <v>4</v>
      </c>
    </row>
    <row r="586" spans="1:6" x14ac:dyDescent="0.25">
      <c r="A586" s="190" t="s">
        <v>346</v>
      </c>
      <c r="B586" s="219" t="s">
        <v>1393</v>
      </c>
      <c r="C586" s="17">
        <v>4.16</v>
      </c>
      <c r="D586" s="225">
        <v>2.3233999999999999</v>
      </c>
      <c r="E586" s="223" t="s">
        <v>196</v>
      </c>
      <c r="F586" s="64">
        <v>10</v>
      </c>
    </row>
    <row r="587" spans="1:6" x14ac:dyDescent="0.25">
      <c r="A587" s="190" t="s">
        <v>347</v>
      </c>
      <c r="B587" s="219" t="s">
        <v>1394</v>
      </c>
      <c r="C587" s="17">
        <v>1.8</v>
      </c>
      <c r="D587" s="225">
        <v>1.4669000000000001</v>
      </c>
      <c r="E587" s="223" t="s">
        <v>14</v>
      </c>
      <c r="F587" s="64">
        <v>8</v>
      </c>
    </row>
    <row r="588" spans="1:6" x14ac:dyDescent="0.25">
      <c r="A588" s="191" t="s">
        <v>348</v>
      </c>
      <c r="B588" s="220" t="s">
        <v>1395</v>
      </c>
      <c r="C588" s="65">
        <v>9.1999999999999993</v>
      </c>
      <c r="D588" s="226">
        <v>6.1839000000000004</v>
      </c>
      <c r="E588" s="224" t="s">
        <v>14</v>
      </c>
      <c r="F588" s="66">
        <v>4</v>
      </c>
    </row>
    <row r="589" spans="1:6" x14ac:dyDescent="0.25">
      <c r="A589" s="190" t="s">
        <v>349</v>
      </c>
      <c r="B589" s="219" t="s">
        <v>1396</v>
      </c>
      <c r="C589" s="17">
        <v>5.29</v>
      </c>
      <c r="D589" s="225">
        <v>2.9091</v>
      </c>
      <c r="E589" s="223" t="s">
        <v>196</v>
      </c>
      <c r="F589" s="64">
        <v>21</v>
      </c>
    </row>
    <row r="590" spans="1:6" x14ac:dyDescent="0.25">
      <c r="A590" s="190" t="s">
        <v>350</v>
      </c>
      <c r="B590" s="219" t="s">
        <v>1397</v>
      </c>
      <c r="C590" s="17">
        <v>2.8</v>
      </c>
      <c r="D590" s="225">
        <v>2.1951000000000001</v>
      </c>
      <c r="E590" s="223" t="s">
        <v>14</v>
      </c>
      <c r="F590" s="64">
        <v>7</v>
      </c>
    </row>
    <row r="591" spans="1:6" x14ac:dyDescent="0.25">
      <c r="A591" s="190" t="s">
        <v>603</v>
      </c>
      <c r="B591" s="219" t="s">
        <v>1398</v>
      </c>
      <c r="C591" s="17">
        <v>6.8</v>
      </c>
      <c r="D591" s="225">
        <v>5.5785</v>
      </c>
      <c r="E591" s="223" t="s">
        <v>14</v>
      </c>
      <c r="F591" s="64">
        <v>6</v>
      </c>
    </row>
    <row r="592" spans="1:6" x14ac:dyDescent="0.25">
      <c r="A592" s="190" t="s">
        <v>604</v>
      </c>
      <c r="B592" s="219" t="s">
        <v>1399</v>
      </c>
      <c r="C592" s="17">
        <v>2.63</v>
      </c>
      <c r="D592" s="225">
        <v>1.6211</v>
      </c>
      <c r="E592" s="223" t="s">
        <v>196</v>
      </c>
      <c r="F592" s="64">
        <v>34</v>
      </c>
    </row>
    <row r="593" spans="1:6" x14ac:dyDescent="0.25">
      <c r="A593" s="191" t="s">
        <v>605</v>
      </c>
      <c r="B593" s="220" t="s">
        <v>1400</v>
      </c>
      <c r="C593" s="65">
        <v>1.81</v>
      </c>
      <c r="D593" s="226">
        <v>1.3343</v>
      </c>
      <c r="E593" s="224" t="s">
        <v>196</v>
      </c>
      <c r="F593" s="66">
        <v>46</v>
      </c>
    </row>
    <row r="594" spans="1:6" x14ac:dyDescent="0.25">
      <c r="A594" s="190" t="s">
        <v>606</v>
      </c>
      <c r="B594" s="219" t="s">
        <v>1401</v>
      </c>
      <c r="C594" s="17">
        <v>2.57</v>
      </c>
      <c r="D594" s="225">
        <v>1.6794</v>
      </c>
      <c r="E594" s="223" t="s">
        <v>196</v>
      </c>
      <c r="F594" s="64">
        <v>116</v>
      </c>
    </row>
    <row r="595" spans="1:6" x14ac:dyDescent="0.25">
      <c r="A595" s="190" t="s">
        <v>607</v>
      </c>
      <c r="B595" s="219" t="s">
        <v>1402</v>
      </c>
      <c r="C595" s="17">
        <v>1.65</v>
      </c>
      <c r="D595" s="225">
        <v>1.1322000000000001</v>
      </c>
      <c r="E595" s="223" t="s">
        <v>196</v>
      </c>
      <c r="F595" s="64">
        <v>358</v>
      </c>
    </row>
    <row r="596" spans="1:6" x14ac:dyDescent="0.25">
      <c r="A596" s="190" t="s">
        <v>608</v>
      </c>
      <c r="B596" s="219" t="s">
        <v>1403</v>
      </c>
      <c r="C596" s="17">
        <v>3.88</v>
      </c>
      <c r="D596" s="225">
        <v>1.7528999999999999</v>
      </c>
      <c r="E596" s="223" t="s">
        <v>196</v>
      </c>
      <c r="F596" s="64">
        <v>18</v>
      </c>
    </row>
    <row r="597" spans="1:6" x14ac:dyDescent="0.25">
      <c r="A597" s="190" t="s">
        <v>609</v>
      </c>
      <c r="B597" s="219" t="s">
        <v>1404</v>
      </c>
      <c r="C597" s="17">
        <v>2.2000000000000002</v>
      </c>
      <c r="D597" s="225">
        <v>1.1067</v>
      </c>
      <c r="E597" s="223" t="s">
        <v>14</v>
      </c>
      <c r="F597" s="64">
        <v>2</v>
      </c>
    </row>
    <row r="598" spans="1:6" x14ac:dyDescent="0.25">
      <c r="A598" s="191" t="s">
        <v>610</v>
      </c>
      <c r="B598" s="220" t="s">
        <v>1405</v>
      </c>
      <c r="C598" s="65">
        <v>3.14</v>
      </c>
      <c r="D598" s="226">
        <v>1.3697999999999999</v>
      </c>
      <c r="E598" s="224" t="s">
        <v>196</v>
      </c>
      <c r="F598" s="66">
        <v>12</v>
      </c>
    </row>
    <row r="599" spans="1:6" x14ac:dyDescent="0.25">
      <c r="A599" s="190" t="s">
        <v>611</v>
      </c>
      <c r="B599" s="219" t="s">
        <v>1406</v>
      </c>
      <c r="C599" s="17">
        <v>1.67</v>
      </c>
      <c r="D599" s="225">
        <v>1.0463</v>
      </c>
      <c r="E599" s="223" t="s">
        <v>196</v>
      </c>
      <c r="F599" s="64">
        <v>21</v>
      </c>
    </row>
    <row r="600" spans="1:6" x14ac:dyDescent="0.25">
      <c r="A600" s="190" t="s">
        <v>612</v>
      </c>
      <c r="B600" s="219" t="s">
        <v>588</v>
      </c>
      <c r="C600" s="17">
        <v>1.35</v>
      </c>
      <c r="D600" s="225">
        <v>0.86570000000000003</v>
      </c>
      <c r="E600" s="223" t="s">
        <v>196</v>
      </c>
      <c r="F600" s="64">
        <v>30</v>
      </c>
    </row>
    <row r="601" spans="1:6" x14ac:dyDescent="0.25">
      <c r="A601" s="190" t="s">
        <v>613</v>
      </c>
      <c r="B601" s="219" t="s">
        <v>1407</v>
      </c>
      <c r="C601" s="17">
        <v>6.21</v>
      </c>
      <c r="D601" s="225">
        <v>3.0695000000000001</v>
      </c>
      <c r="E601" s="223" t="s">
        <v>196</v>
      </c>
      <c r="F601" s="64">
        <v>15</v>
      </c>
    </row>
    <row r="602" spans="1:6" x14ac:dyDescent="0.25">
      <c r="A602" s="190" t="s">
        <v>614</v>
      </c>
      <c r="B602" s="219" t="s">
        <v>1408</v>
      </c>
      <c r="C602" s="17">
        <v>2.4</v>
      </c>
      <c r="D602" s="225">
        <v>2.0474000000000001</v>
      </c>
      <c r="E602" s="223" t="s">
        <v>14</v>
      </c>
      <c r="F602" s="64">
        <v>8</v>
      </c>
    </row>
    <row r="603" spans="1:6" x14ac:dyDescent="0.25">
      <c r="A603" s="191" t="s">
        <v>615</v>
      </c>
      <c r="B603" s="220" t="s">
        <v>1409</v>
      </c>
      <c r="C603" s="65">
        <v>5.0999999999999996</v>
      </c>
      <c r="D603" s="226">
        <v>2.8203999999999998</v>
      </c>
      <c r="E603" s="224" t="s">
        <v>14</v>
      </c>
      <c r="F603" s="66">
        <v>6</v>
      </c>
    </row>
    <row r="604" spans="1:6" x14ac:dyDescent="0.25">
      <c r="A604" s="190" t="s">
        <v>616</v>
      </c>
      <c r="B604" s="219" t="s">
        <v>1410</v>
      </c>
      <c r="C604" s="17">
        <v>3.99</v>
      </c>
      <c r="D604" s="225">
        <v>1.3364</v>
      </c>
      <c r="E604" s="223" t="s">
        <v>196</v>
      </c>
      <c r="F604" s="64">
        <v>16</v>
      </c>
    </row>
    <row r="605" spans="1:6" x14ac:dyDescent="0.25">
      <c r="A605" s="190" t="s">
        <v>617</v>
      </c>
      <c r="B605" s="219" t="s">
        <v>1411</v>
      </c>
      <c r="C605" s="17">
        <v>2</v>
      </c>
      <c r="D605" s="225">
        <v>1.0004</v>
      </c>
      <c r="E605" s="223" t="s">
        <v>14</v>
      </c>
      <c r="F605" s="64">
        <v>3</v>
      </c>
    </row>
    <row r="606" spans="1:6" x14ac:dyDescent="0.25">
      <c r="A606" s="190" t="s">
        <v>618</v>
      </c>
      <c r="B606" s="219" t="s">
        <v>1412</v>
      </c>
      <c r="C606" s="17">
        <v>5.0999999999999996</v>
      </c>
      <c r="D606" s="225">
        <v>2.3086000000000002</v>
      </c>
      <c r="E606" s="223" t="s">
        <v>14</v>
      </c>
      <c r="F606" s="64">
        <v>1</v>
      </c>
    </row>
    <row r="607" spans="1:6" x14ac:dyDescent="0.25">
      <c r="A607" s="190" t="s">
        <v>619</v>
      </c>
      <c r="B607" s="219" t="s">
        <v>1413</v>
      </c>
      <c r="C607" s="17">
        <v>2.2799999999999998</v>
      </c>
      <c r="D607" s="225">
        <v>0.85560000000000003</v>
      </c>
      <c r="E607" s="223" t="s">
        <v>196</v>
      </c>
      <c r="F607" s="64">
        <v>17</v>
      </c>
    </row>
    <row r="608" spans="1:6" x14ac:dyDescent="0.25">
      <c r="A608" s="191" t="s">
        <v>620</v>
      </c>
      <c r="B608" s="220" t="s">
        <v>1414</v>
      </c>
      <c r="C608" s="65">
        <v>2.5099999999999998</v>
      </c>
      <c r="D608" s="226">
        <v>0.61319999999999997</v>
      </c>
      <c r="E608" s="224" t="s">
        <v>196</v>
      </c>
      <c r="F608" s="66">
        <v>20</v>
      </c>
    </row>
    <row r="609" spans="1:6" x14ac:dyDescent="0.25">
      <c r="A609" s="190" t="s">
        <v>621</v>
      </c>
      <c r="B609" s="219" t="s">
        <v>1415</v>
      </c>
      <c r="C609" s="17">
        <v>2.52</v>
      </c>
      <c r="D609" s="225">
        <v>0.85329999999999995</v>
      </c>
      <c r="E609" s="223" t="s">
        <v>196</v>
      </c>
      <c r="F609" s="64">
        <v>17</v>
      </c>
    </row>
    <row r="610" spans="1:6" x14ac:dyDescent="0.25">
      <c r="A610" s="190" t="s">
        <v>622</v>
      </c>
      <c r="B610" s="219" t="s">
        <v>1416</v>
      </c>
      <c r="C610" s="17">
        <v>1.93</v>
      </c>
      <c r="D610" s="225">
        <v>0.65710000000000002</v>
      </c>
      <c r="E610" s="223" t="s">
        <v>196</v>
      </c>
      <c r="F610" s="64">
        <v>16</v>
      </c>
    </row>
    <row r="611" spans="1:6" x14ac:dyDescent="0.25">
      <c r="A611" s="190" t="s">
        <v>623</v>
      </c>
      <c r="B611" s="219" t="s">
        <v>1417</v>
      </c>
      <c r="C611" s="17">
        <v>3.06</v>
      </c>
      <c r="D611" s="225">
        <v>0.93169999999999997</v>
      </c>
      <c r="E611" s="223" t="s">
        <v>196</v>
      </c>
      <c r="F611" s="64">
        <v>965</v>
      </c>
    </row>
    <row r="612" spans="1:6" x14ac:dyDescent="0.25">
      <c r="A612" s="190" t="s">
        <v>624</v>
      </c>
      <c r="B612" s="219" t="s">
        <v>1418</v>
      </c>
      <c r="C612" s="17">
        <v>2.5299999999999998</v>
      </c>
      <c r="D612" s="225">
        <v>0.74309999999999998</v>
      </c>
      <c r="E612" s="223" t="s">
        <v>196</v>
      </c>
      <c r="F612" s="64">
        <v>1056</v>
      </c>
    </row>
    <row r="613" spans="1:6" x14ac:dyDescent="0.25">
      <c r="A613" s="191" t="s">
        <v>625</v>
      </c>
      <c r="B613" s="220" t="s">
        <v>1419</v>
      </c>
      <c r="C613" s="65">
        <v>2.2999999999999998</v>
      </c>
      <c r="D613" s="226">
        <v>0.81840000000000002</v>
      </c>
      <c r="E613" s="224" t="s">
        <v>196</v>
      </c>
      <c r="F613" s="66">
        <v>167</v>
      </c>
    </row>
    <row r="614" spans="1:6" x14ac:dyDescent="0.25">
      <c r="A614" s="190" t="s">
        <v>626</v>
      </c>
      <c r="B614" s="219" t="s">
        <v>1420</v>
      </c>
      <c r="C614" s="17">
        <v>3.4</v>
      </c>
      <c r="D614" s="225">
        <v>1.7862</v>
      </c>
      <c r="E614" s="223" t="s">
        <v>14</v>
      </c>
      <c r="F614" s="64">
        <v>3</v>
      </c>
    </row>
    <row r="615" spans="1:6" x14ac:dyDescent="0.25">
      <c r="A615" s="190" t="s">
        <v>627</v>
      </c>
      <c r="B615" s="219" t="s">
        <v>1421</v>
      </c>
      <c r="C615" s="17">
        <v>2.1</v>
      </c>
      <c r="D615" s="225">
        <v>1.1084000000000001</v>
      </c>
      <c r="E615" s="223" t="s">
        <v>196</v>
      </c>
      <c r="F615" s="64">
        <v>25</v>
      </c>
    </row>
    <row r="616" spans="1:6" x14ac:dyDescent="0.25">
      <c r="A616" s="190" t="s">
        <v>629</v>
      </c>
      <c r="B616" s="219" t="s">
        <v>1422</v>
      </c>
      <c r="C616" s="17">
        <v>1.68</v>
      </c>
      <c r="D616" s="225">
        <v>0.86570000000000003</v>
      </c>
      <c r="E616" s="223" t="s">
        <v>196</v>
      </c>
      <c r="F616" s="64">
        <v>13</v>
      </c>
    </row>
    <row r="617" spans="1:6" x14ac:dyDescent="0.25">
      <c r="A617" s="190" t="s">
        <v>630</v>
      </c>
      <c r="B617" s="219" t="s">
        <v>1423</v>
      </c>
      <c r="C617" s="17">
        <v>2.57</v>
      </c>
      <c r="D617" s="225">
        <v>0.62549999999999994</v>
      </c>
      <c r="E617" s="223" t="s">
        <v>196</v>
      </c>
      <c r="F617" s="64">
        <v>624</v>
      </c>
    </row>
    <row r="618" spans="1:6" x14ac:dyDescent="0.25">
      <c r="A618" s="191" t="s">
        <v>631</v>
      </c>
      <c r="B618" s="220" t="s">
        <v>597</v>
      </c>
      <c r="C618" s="65">
        <v>2.19</v>
      </c>
      <c r="D618" s="226">
        <v>0.50780000000000003</v>
      </c>
      <c r="E618" s="224" t="s">
        <v>196</v>
      </c>
      <c r="F618" s="66">
        <v>2962</v>
      </c>
    </row>
    <row r="619" spans="1:6" x14ac:dyDescent="0.25">
      <c r="A619" s="190" t="s">
        <v>632</v>
      </c>
      <c r="B619" s="219" t="s">
        <v>1424</v>
      </c>
      <c r="C619" s="17">
        <v>2.17</v>
      </c>
      <c r="D619" s="225">
        <v>0.6079</v>
      </c>
      <c r="E619" s="223" t="s">
        <v>196</v>
      </c>
      <c r="F619" s="64">
        <v>71</v>
      </c>
    </row>
    <row r="620" spans="1:6" x14ac:dyDescent="0.25">
      <c r="A620" s="190" t="s">
        <v>634</v>
      </c>
      <c r="B620" s="219" t="s">
        <v>79</v>
      </c>
      <c r="C620" s="17">
        <v>1.89</v>
      </c>
      <c r="D620" s="225">
        <v>1.1821999999999999</v>
      </c>
      <c r="E620" s="223" t="s">
        <v>196</v>
      </c>
      <c r="F620" s="64">
        <v>15</v>
      </c>
    </row>
    <row r="621" spans="1:6" x14ac:dyDescent="0.25">
      <c r="A621" s="190" t="s">
        <v>635</v>
      </c>
      <c r="B621" s="219" t="s">
        <v>81</v>
      </c>
      <c r="C621" s="17">
        <v>1.97</v>
      </c>
      <c r="D621" s="225">
        <v>0.47189999999999999</v>
      </c>
      <c r="E621" s="223" t="s">
        <v>196</v>
      </c>
      <c r="F621" s="64">
        <v>72</v>
      </c>
    </row>
    <row r="622" spans="1:6" x14ac:dyDescent="0.25">
      <c r="A622" s="190" t="s">
        <v>636</v>
      </c>
      <c r="B622" s="219" t="s">
        <v>1425</v>
      </c>
      <c r="C622" s="17">
        <v>1.1399999999999999</v>
      </c>
      <c r="D622" s="225">
        <v>0.379</v>
      </c>
      <c r="E622" s="223" t="s">
        <v>196</v>
      </c>
      <c r="F622" s="64">
        <v>18</v>
      </c>
    </row>
    <row r="623" spans="1:6" x14ac:dyDescent="0.25">
      <c r="A623" s="191" t="s">
        <v>637</v>
      </c>
      <c r="B623" s="220" t="s">
        <v>88</v>
      </c>
      <c r="C623" s="65">
        <v>1.43</v>
      </c>
      <c r="D623" s="226">
        <v>0.34320000000000001</v>
      </c>
      <c r="E623" s="224" t="s">
        <v>196</v>
      </c>
      <c r="F623" s="66">
        <v>10</v>
      </c>
    </row>
    <row r="624" spans="1:6" x14ac:dyDescent="0.25">
      <c r="A624" s="190" t="s">
        <v>638</v>
      </c>
      <c r="B624" s="219" t="s">
        <v>1426</v>
      </c>
      <c r="C624" s="17">
        <v>2.42</v>
      </c>
      <c r="D624" s="225">
        <v>0.6603</v>
      </c>
      <c r="E624" s="223" t="s">
        <v>196</v>
      </c>
      <c r="F624" s="64">
        <v>337</v>
      </c>
    </row>
    <row r="625" spans="1:6" x14ac:dyDescent="0.25">
      <c r="A625" s="190" t="s">
        <v>639</v>
      </c>
      <c r="B625" s="219" t="s">
        <v>91</v>
      </c>
      <c r="C625" s="17">
        <v>1.92</v>
      </c>
      <c r="D625" s="225">
        <v>0.52710000000000001</v>
      </c>
      <c r="E625" s="223" t="s">
        <v>196</v>
      </c>
      <c r="F625" s="64">
        <v>32</v>
      </c>
    </row>
    <row r="626" spans="1:6" x14ac:dyDescent="0.25">
      <c r="A626" s="190" t="s">
        <v>640</v>
      </c>
      <c r="B626" s="219" t="s">
        <v>1428</v>
      </c>
      <c r="C626" s="17">
        <v>1.1599999999999999</v>
      </c>
      <c r="D626" s="225">
        <v>0.19389999999999999</v>
      </c>
      <c r="E626" s="223" t="s">
        <v>196</v>
      </c>
      <c r="F626" s="64">
        <v>166</v>
      </c>
    </row>
    <row r="627" spans="1:6" x14ac:dyDescent="0.25">
      <c r="A627" s="190" t="s">
        <v>641</v>
      </c>
      <c r="B627" s="219" t="s">
        <v>1429</v>
      </c>
      <c r="C627" s="17">
        <v>6.78</v>
      </c>
      <c r="D627" s="225">
        <v>0.97230000000000005</v>
      </c>
      <c r="E627" s="223" t="s">
        <v>196</v>
      </c>
      <c r="F627" s="64">
        <v>15</v>
      </c>
    </row>
    <row r="628" spans="1:6" x14ac:dyDescent="0.25">
      <c r="A628" s="191" t="s">
        <v>642</v>
      </c>
      <c r="B628" s="220" t="s">
        <v>1430</v>
      </c>
      <c r="C628" s="65">
        <v>6.38</v>
      </c>
      <c r="D628" s="226">
        <v>0.98599999999999999</v>
      </c>
      <c r="E628" s="224" t="s">
        <v>196</v>
      </c>
      <c r="F628" s="66">
        <v>44</v>
      </c>
    </row>
    <row r="629" spans="1:6" x14ac:dyDescent="0.25">
      <c r="A629" s="190" t="s">
        <v>643</v>
      </c>
      <c r="B629" s="219" t="s">
        <v>96</v>
      </c>
      <c r="C629" s="17">
        <v>3.66</v>
      </c>
      <c r="D629" s="225">
        <v>0.43490000000000001</v>
      </c>
      <c r="E629" s="223" t="s">
        <v>196</v>
      </c>
      <c r="F629" s="64">
        <v>150</v>
      </c>
    </row>
    <row r="630" spans="1:6" x14ac:dyDescent="0.25">
      <c r="A630" s="190" t="s">
        <v>644</v>
      </c>
      <c r="B630" s="219" t="s">
        <v>1431</v>
      </c>
      <c r="C630" s="17">
        <v>5.74</v>
      </c>
      <c r="D630" s="225">
        <v>0.70469999999999999</v>
      </c>
      <c r="E630" s="223" t="s">
        <v>196</v>
      </c>
      <c r="F630" s="64">
        <v>262</v>
      </c>
    </row>
    <row r="631" spans="1:6" x14ac:dyDescent="0.25">
      <c r="A631" s="190" t="s">
        <v>645</v>
      </c>
      <c r="B631" s="219" t="s">
        <v>1432</v>
      </c>
      <c r="C631" s="17">
        <v>2.23</v>
      </c>
      <c r="D631" s="225">
        <v>0.21920000000000001</v>
      </c>
      <c r="E631" s="223" t="s">
        <v>196</v>
      </c>
      <c r="F631" s="64">
        <v>717</v>
      </c>
    </row>
    <row r="632" spans="1:6" x14ac:dyDescent="0.25">
      <c r="A632" s="190" t="s">
        <v>646</v>
      </c>
      <c r="B632" s="219" t="s">
        <v>13</v>
      </c>
      <c r="C632" s="17">
        <v>1.98</v>
      </c>
      <c r="D632" s="225">
        <v>0.1822</v>
      </c>
      <c r="E632" s="223" t="s">
        <v>196</v>
      </c>
      <c r="F632" s="64">
        <v>3830</v>
      </c>
    </row>
    <row r="633" spans="1:6" x14ac:dyDescent="0.25">
      <c r="A633" s="191" t="s">
        <v>647</v>
      </c>
      <c r="B633" s="220" t="s">
        <v>1433</v>
      </c>
      <c r="C633" s="65">
        <v>6.74</v>
      </c>
      <c r="D633" s="226">
        <v>4.6158999999999999</v>
      </c>
      <c r="E633" s="224" t="s">
        <v>196</v>
      </c>
      <c r="F633" s="66">
        <v>11</v>
      </c>
    </row>
    <row r="634" spans="1:6" x14ac:dyDescent="0.25">
      <c r="A634" s="190" t="s">
        <v>648</v>
      </c>
      <c r="B634" s="219" t="s">
        <v>1434</v>
      </c>
      <c r="C634" s="17">
        <v>5.0999999999999996</v>
      </c>
      <c r="D634" s="225">
        <v>3.1078999999999999</v>
      </c>
      <c r="E634" s="223" t="s">
        <v>14</v>
      </c>
      <c r="F634" s="64">
        <v>9</v>
      </c>
    </row>
    <row r="635" spans="1:6" x14ac:dyDescent="0.25">
      <c r="A635" s="190" t="s">
        <v>7</v>
      </c>
      <c r="B635" s="219" t="s">
        <v>1435</v>
      </c>
      <c r="C635" s="17">
        <v>2.6</v>
      </c>
      <c r="D635" s="225">
        <v>2.2277</v>
      </c>
      <c r="E635" s="223" t="s">
        <v>14</v>
      </c>
      <c r="F635" s="64">
        <v>8</v>
      </c>
    </row>
    <row r="636" spans="1:6" x14ac:dyDescent="0.25">
      <c r="A636" s="190" t="s">
        <v>8</v>
      </c>
      <c r="B636" s="219" t="s">
        <v>1436</v>
      </c>
      <c r="C636" s="17">
        <v>7.3</v>
      </c>
      <c r="D636" s="225">
        <v>5.1258999999999997</v>
      </c>
      <c r="E636" s="223" t="s">
        <v>14</v>
      </c>
      <c r="F636" s="64">
        <v>9</v>
      </c>
    </row>
    <row r="637" spans="1:6" x14ac:dyDescent="0.25">
      <c r="A637" s="190" t="s">
        <v>9</v>
      </c>
      <c r="B637" s="219" t="s">
        <v>1437</v>
      </c>
      <c r="C637" s="17">
        <v>3.66</v>
      </c>
      <c r="D637" s="225">
        <v>1.8543000000000001</v>
      </c>
      <c r="E637" s="223" t="s">
        <v>196</v>
      </c>
      <c r="F637" s="64">
        <v>10</v>
      </c>
    </row>
    <row r="638" spans="1:6" x14ac:dyDescent="0.25">
      <c r="A638" s="191" t="s">
        <v>10</v>
      </c>
      <c r="B638" s="220" t="s">
        <v>1438</v>
      </c>
      <c r="C638" s="65">
        <v>2.2999999999999998</v>
      </c>
      <c r="D638" s="226">
        <v>1.329</v>
      </c>
      <c r="E638" s="224" t="s">
        <v>14</v>
      </c>
      <c r="F638" s="66">
        <v>6</v>
      </c>
    </row>
    <row r="639" spans="1:6" x14ac:dyDescent="0.25">
      <c r="A639" s="190" t="s">
        <v>649</v>
      </c>
      <c r="B639" s="219" t="s">
        <v>1439</v>
      </c>
      <c r="C639" s="17">
        <v>5.05</v>
      </c>
      <c r="D639" s="225">
        <v>1.8308</v>
      </c>
      <c r="E639" s="223" t="s">
        <v>196</v>
      </c>
      <c r="F639" s="64">
        <v>37</v>
      </c>
    </row>
    <row r="640" spans="1:6" x14ac:dyDescent="0.25">
      <c r="A640" s="190" t="s">
        <v>650</v>
      </c>
      <c r="B640" s="219" t="s">
        <v>1440</v>
      </c>
      <c r="C640" s="17">
        <v>3.59</v>
      </c>
      <c r="D640" s="225">
        <v>1.1207</v>
      </c>
      <c r="E640" s="223" t="s">
        <v>196</v>
      </c>
      <c r="F640" s="64">
        <v>148</v>
      </c>
    </row>
    <row r="641" spans="1:6" x14ac:dyDescent="0.25">
      <c r="A641" s="190" t="s">
        <v>651</v>
      </c>
      <c r="B641" s="219" t="s">
        <v>1441</v>
      </c>
      <c r="C641" s="17">
        <v>2.1800000000000002</v>
      </c>
      <c r="D641" s="225">
        <v>0.54330000000000001</v>
      </c>
      <c r="E641" s="223" t="s">
        <v>196</v>
      </c>
      <c r="F641" s="64">
        <v>18</v>
      </c>
    </row>
    <row r="642" spans="1:6" x14ac:dyDescent="0.25">
      <c r="A642" s="190" t="s">
        <v>652</v>
      </c>
      <c r="B642" s="219" t="s">
        <v>1442</v>
      </c>
      <c r="C642" s="17">
        <v>3.67</v>
      </c>
      <c r="D642" s="225">
        <v>1.4089</v>
      </c>
      <c r="E642" s="223" t="s">
        <v>196</v>
      </c>
      <c r="F642" s="64">
        <v>65</v>
      </c>
    </row>
    <row r="643" spans="1:6" x14ac:dyDescent="0.25">
      <c r="A643" s="191" t="s">
        <v>653</v>
      </c>
      <c r="B643" s="220" t="s">
        <v>1443</v>
      </c>
      <c r="C643" s="65">
        <v>2.35</v>
      </c>
      <c r="D643" s="226">
        <v>0.89639999999999997</v>
      </c>
      <c r="E643" s="224" t="s">
        <v>196</v>
      </c>
      <c r="F643" s="66">
        <v>262</v>
      </c>
    </row>
    <row r="644" spans="1:6" x14ac:dyDescent="0.25">
      <c r="A644" s="190" t="s">
        <v>654</v>
      </c>
      <c r="B644" s="219" t="s">
        <v>104</v>
      </c>
      <c r="C644" s="17">
        <v>2.38</v>
      </c>
      <c r="D644" s="225">
        <v>0.97340000000000004</v>
      </c>
      <c r="E644" s="223" t="s">
        <v>196</v>
      </c>
      <c r="F644" s="64">
        <v>69</v>
      </c>
    </row>
    <row r="645" spans="1:6" x14ac:dyDescent="0.25">
      <c r="A645" s="190" t="s">
        <v>655</v>
      </c>
      <c r="B645" s="219" t="s">
        <v>1444</v>
      </c>
      <c r="C645" s="17">
        <v>4.8</v>
      </c>
      <c r="D645" s="225">
        <v>2.7645</v>
      </c>
      <c r="E645" s="223" t="s">
        <v>14</v>
      </c>
      <c r="F645" s="64">
        <v>5</v>
      </c>
    </row>
    <row r="646" spans="1:6" x14ac:dyDescent="0.25">
      <c r="A646" s="190" t="s">
        <v>656</v>
      </c>
      <c r="B646" s="219" t="s">
        <v>1445</v>
      </c>
      <c r="C646" s="17">
        <v>3.41</v>
      </c>
      <c r="D646" s="225">
        <v>1.177</v>
      </c>
      <c r="E646" s="223" t="s">
        <v>196</v>
      </c>
      <c r="F646" s="64">
        <v>16</v>
      </c>
    </row>
    <row r="647" spans="1:6" x14ac:dyDescent="0.25">
      <c r="A647" s="190" t="s">
        <v>657</v>
      </c>
      <c r="B647" s="219" t="s">
        <v>1446</v>
      </c>
      <c r="C647" s="17">
        <v>2.0299999999999998</v>
      </c>
      <c r="D647" s="225">
        <v>0.79830000000000001</v>
      </c>
      <c r="E647" s="223" t="s">
        <v>196</v>
      </c>
      <c r="F647" s="64">
        <v>17</v>
      </c>
    </row>
    <row r="648" spans="1:6" x14ac:dyDescent="0.25">
      <c r="A648" s="191" t="s">
        <v>658</v>
      </c>
      <c r="B648" s="220" t="s">
        <v>1447</v>
      </c>
      <c r="C648" s="65">
        <v>11.2</v>
      </c>
      <c r="D648" s="226">
        <v>8.5302000000000007</v>
      </c>
      <c r="E648" s="224" t="s">
        <v>14</v>
      </c>
      <c r="F648" s="66">
        <v>3</v>
      </c>
    </row>
    <row r="649" spans="1:6" x14ac:dyDescent="0.25">
      <c r="A649" s="190" t="s">
        <v>659</v>
      </c>
      <c r="B649" s="219" t="s">
        <v>1448</v>
      </c>
      <c r="C649" s="17">
        <v>4.3</v>
      </c>
      <c r="D649" s="225">
        <v>3.6747000000000001</v>
      </c>
      <c r="E649" s="223" t="s">
        <v>14</v>
      </c>
      <c r="F649" s="64">
        <v>9</v>
      </c>
    </row>
    <row r="650" spans="1:6" x14ac:dyDescent="0.25">
      <c r="A650" s="190" t="s">
        <v>660</v>
      </c>
      <c r="B650" s="219" t="s">
        <v>1449</v>
      </c>
      <c r="C650" s="17">
        <v>2</v>
      </c>
      <c r="D650" s="225">
        <v>1.9504999999999999</v>
      </c>
      <c r="E650" s="223" t="s">
        <v>14</v>
      </c>
      <c r="F650" s="64">
        <v>6</v>
      </c>
    </row>
    <row r="651" spans="1:6" x14ac:dyDescent="0.25">
      <c r="A651" s="190" t="s">
        <v>661</v>
      </c>
      <c r="B651" s="219" t="s">
        <v>1679</v>
      </c>
      <c r="C651" s="17">
        <v>10.5</v>
      </c>
      <c r="D651" s="225">
        <v>6.6101000000000001</v>
      </c>
      <c r="E651" s="223" t="s">
        <v>14</v>
      </c>
      <c r="F651" s="64">
        <v>5</v>
      </c>
    </row>
    <row r="652" spans="1:6" x14ac:dyDescent="0.25">
      <c r="A652" s="190" t="s">
        <v>662</v>
      </c>
      <c r="B652" s="219" t="s">
        <v>1680</v>
      </c>
      <c r="C652" s="17">
        <v>5.3</v>
      </c>
      <c r="D652" s="225">
        <v>3.4415</v>
      </c>
      <c r="E652" s="223" t="s">
        <v>14</v>
      </c>
      <c r="F652" s="64">
        <v>8</v>
      </c>
    </row>
    <row r="653" spans="1:6" x14ac:dyDescent="0.25">
      <c r="A653" s="191" t="s">
        <v>663</v>
      </c>
      <c r="B653" s="220" t="s">
        <v>1681</v>
      </c>
      <c r="C653" s="65">
        <v>2.5</v>
      </c>
      <c r="D653" s="226">
        <v>2.0255999999999998</v>
      </c>
      <c r="E653" s="224" t="s">
        <v>14</v>
      </c>
      <c r="F653" s="66">
        <v>7</v>
      </c>
    </row>
    <row r="654" spans="1:6" x14ac:dyDescent="0.25">
      <c r="A654" s="190" t="s">
        <v>664</v>
      </c>
      <c r="B654" s="219" t="s">
        <v>1450</v>
      </c>
      <c r="C654" s="17">
        <v>10.7</v>
      </c>
      <c r="D654" s="225">
        <v>7.7614999999999998</v>
      </c>
      <c r="E654" s="223" t="s">
        <v>14</v>
      </c>
      <c r="F654" s="64">
        <v>6</v>
      </c>
    </row>
    <row r="655" spans="1:6" x14ac:dyDescent="0.25">
      <c r="A655" s="190" t="s">
        <v>665</v>
      </c>
      <c r="B655" s="219" t="s">
        <v>1451</v>
      </c>
      <c r="C655" s="17">
        <v>5</v>
      </c>
      <c r="D655" s="225">
        <v>3.7250999999999999</v>
      </c>
      <c r="E655" s="223" t="s">
        <v>14</v>
      </c>
      <c r="F655" s="64">
        <v>3</v>
      </c>
    </row>
    <row r="656" spans="1:6" x14ac:dyDescent="0.25">
      <c r="A656" s="190" t="s">
        <v>666</v>
      </c>
      <c r="B656" s="219" t="s">
        <v>1452</v>
      </c>
      <c r="C656" s="17">
        <v>3.1</v>
      </c>
      <c r="D656" s="225">
        <v>2.5501</v>
      </c>
      <c r="E656" s="223" t="s">
        <v>14</v>
      </c>
      <c r="F656" s="64">
        <v>7</v>
      </c>
    </row>
    <row r="657" spans="1:6" x14ac:dyDescent="0.25">
      <c r="A657" s="190" t="s">
        <v>667</v>
      </c>
      <c r="B657" s="219" t="s">
        <v>1682</v>
      </c>
      <c r="C657" s="17">
        <v>6.91</v>
      </c>
      <c r="D657" s="225">
        <v>2.1901999999999999</v>
      </c>
      <c r="E657" s="223" t="s">
        <v>196</v>
      </c>
      <c r="F657" s="64">
        <v>16</v>
      </c>
    </row>
    <row r="658" spans="1:6" x14ac:dyDescent="0.25">
      <c r="A658" s="191" t="s">
        <v>668</v>
      </c>
      <c r="B658" s="220" t="s">
        <v>1683</v>
      </c>
      <c r="C658" s="65">
        <v>2.4</v>
      </c>
      <c r="D658" s="226">
        <v>2.0131999999999999</v>
      </c>
      <c r="E658" s="224" t="s">
        <v>14</v>
      </c>
      <c r="F658" s="66">
        <v>1</v>
      </c>
    </row>
    <row r="659" spans="1:6" x14ac:dyDescent="0.25">
      <c r="A659" s="190" t="s">
        <v>669</v>
      </c>
      <c r="B659" s="219" t="s">
        <v>1453</v>
      </c>
      <c r="C659" s="17">
        <v>10.34</v>
      </c>
      <c r="D659" s="225">
        <v>7.8183999999999996</v>
      </c>
      <c r="E659" s="223" t="s">
        <v>196</v>
      </c>
      <c r="F659" s="64">
        <v>19</v>
      </c>
    </row>
    <row r="660" spans="1:6" x14ac:dyDescent="0.25">
      <c r="A660" s="190" t="s">
        <v>670</v>
      </c>
      <c r="B660" s="219" t="s">
        <v>1454</v>
      </c>
      <c r="C660" s="17">
        <v>13.19</v>
      </c>
      <c r="D660" s="225">
        <v>4.5045999999999999</v>
      </c>
      <c r="E660" s="223" t="s">
        <v>196</v>
      </c>
      <c r="F660" s="64">
        <v>13</v>
      </c>
    </row>
    <row r="661" spans="1:6" x14ac:dyDescent="0.25">
      <c r="A661" s="190" t="s">
        <v>671</v>
      </c>
      <c r="B661" s="219" t="s">
        <v>1455</v>
      </c>
      <c r="C661" s="17">
        <v>3</v>
      </c>
      <c r="D661" s="225">
        <v>2.1688000000000001</v>
      </c>
      <c r="E661" s="223" t="s">
        <v>14</v>
      </c>
      <c r="F661" s="64">
        <v>6</v>
      </c>
    </row>
    <row r="662" spans="1:6" x14ac:dyDescent="0.25">
      <c r="A662" s="190" t="s">
        <v>672</v>
      </c>
      <c r="B662" s="219" t="s">
        <v>1456</v>
      </c>
      <c r="C662" s="17">
        <v>10.130000000000001</v>
      </c>
      <c r="D662" s="225">
        <v>2.3658999999999999</v>
      </c>
      <c r="E662" s="223" t="s">
        <v>196</v>
      </c>
      <c r="F662" s="64">
        <v>12</v>
      </c>
    </row>
    <row r="663" spans="1:6" x14ac:dyDescent="0.25">
      <c r="A663" s="191" t="s">
        <v>673</v>
      </c>
      <c r="B663" s="220" t="s">
        <v>1457</v>
      </c>
      <c r="C663" s="65">
        <v>4.91</v>
      </c>
      <c r="D663" s="226">
        <v>1.3508</v>
      </c>
      <c r="E663" s="224" t="s">
        <v>196</v>
      </c>
      <c r="F663" s="66">
        <v>15</v>
      </c>
    </row>
    <row r="664" spans="1:6" x14ac:dyDescent="0.25">
      <c r="A664" s="190" t="s">
        <v>674</v>
      </c>
      <c r="B664" s="219" t="s">
        <v>1458</v>
      </c>
      <c r="C664" s="17">
        <v>2.96</v>
      </c>
      <c r="D664" s="225">
        <v>0.63729999999999998</v>
      </c>
      <c r="E664" s="223" t="s">
        <v>196</v>
      </c>
      <c r="F664" s="64">
        <v>21</v>
      </c>
    </row>
    <row r="665" spans="1:6" x14ac:dyDescent="0.25">
      <c r="A665" s="190" t="s">
        <v>675</v>
      </c>
      <c r="B665" s="219" t="s">
        <v>1459</v>
      </c>
      <c r="C665" s="17">
        <v>5.16</v>
      </c>
      <c r="D665" s="225">
        <v>2.7456999999999998</v>
      </c>
      <c r="E665" s="223" t="s">
        <v>196</v>
      </c>
      <c r="F665" s="64">
        <v>15</v>
      </c>
    </row>
    <row r="666" spans="1:6" x14ac:dyDescent="0.25">
      <c r="A666" s="190" t="s">
        <v>676</v>
      </c>
      <c r="B666" s="219" t="s">
        <v>1460</v>
      </c>
      <c r="C666" s="17">
        <v>4.7699999999999996</v>
      </c>
      <c r="D666" s="225">
        <v>1.9263999999999999</v>
      </c>
      <c r="E666" s="223" t="s">
        <v>196</v>
      </c>
      <c r="F666" s="64">
        <v>31</v>
      </c>
    </row>
    <row r="667" spans="1:6" x14ac:dyDescent="0.25">
      <c r="A667" s="190" t="s">
        <v>677</v>
      </c>
      <c r="B667" s="219" t="s">
        <v>1461</v>
      </c>
      <c r="C667" s="17">
        <v>3.46</v>
      </c>
      <c r="D667" s="225">
        <v>1.0177</v>
      </c>
      <c r="E667" s="223" t="s">
        <v>196</v>
      </c>
      <c r="F667" s="64">
        <v>16</v>
      </c>
    </row>
    <row r="668" spans="1:6" x14ac:dyDescent="0.25">
      <c r="A668" s="191" t="s">
        <v>678</v>
      </c>
      <c r="B668" s="220" t="s">
        <v>1462</v>
      </c>
      <c r="C668" s="65">
        <v>6.66</v>
      </c>
      <c r="D668" s="226">
        <v>2.2995000000000001</v>
      </c>
      <c r="E668" s="224" t="s">
        <v>196</v>
      </c>
      <c r="F668" s="66">
        <v>10</v>
      </c>
    </row>
    <row r="669" spans="1:6" x14ac:dyDescent="0.25">
      <c r="A669" s="190" t="s">
        <v>679</v>
      </c>
      <c r="B669" s="219" t="s">
        <v>1463</v>
      </c>
      <c r="C669" s="17">
        <v>5.27</v>
      </c>
      <c r="D669" s="225">
        <v>1.5029999999999999</v>
      </c>
      <c r="E669" s="223" t="s">
        <v>196</v>
      </c>
      <c r="F669" s="64">
        <v>11</v>
      </c>
    </row>
    <row r="670" spans="1:6" x14ac:dyDescent="0.25">
      <c r="A670" s="190" t="s">
        <v>680</v>
      </c>
      <c r="B670" s="219" t="s">
        <v>1464</v>
      </c>
      <c r="C670" s="17">
        <v>2.8</v>
      </c>
      <c r="D670" s="225">
        <v>1.421</v>
      </c>
      <c r="E670" s="223" t="s">
        <v>14</v>
      </c>
      <c r="F670" s="64">
        <v>3</v>
      </c>
    </row>
    <row r="671" spans="1:6" x14ac:dyDescent="0.25">
      <c r="A671" s="190" t="s">
        <v>681</v>
      </c>
      <c r="B671" s="219" t="s">
        <v>1465</v>
      </c>
      <c r="C671" s="17">
        <v>3.82</v>
      </c>
      <c r="D671" s="225">
        <v>0.92810000000000004</v>
      </c>
      <c r="E671" s="223" t="s">
        <v>196</v>
      </c>
      <c r="F671" s="64">
        <v>26</v>
      </c>
    </row>
    <row r="672" spans="1:6" x14ac:dyDescent="0.25">
      <c r="A672" s="190" t="s">
        <v>682</v>
      </c>
      <c r="B672" s="219" t="s">
        <v>1466</v>
      </c>
      <c r="C672" s="17">
        <v>3.03</v>
      </c>
      <c r="D672" s="225">
        <v>0.84240000000000004</v>
      </c>
      <c r="E672" s="223" t="s">
        <v>196</v>
      </c>
      <c r="F672" s="64">
        <v>265</v>
      </c>
    </row>
    <row r="673" spans="1:6" x14ac:dyDescent="0.25">
      <c r="A673" s="191" t="s">
        <v>683</v>
      </c>
      <c r="B673" s="220" t="s">
        <v>1467</v>
      </c>
      <c r="C673" s="65">
        <v>2.59</v>
      </c>
      <c r="D673" s="226">
        <v>0.68179999999999996</v>
      </c>
      <c r="E673" s="224" t="s">
        <v>196</v>
      </c>
      <c r="F673" s="66">
        <v>35</v>
      </c>
    </row>
    <row r="674" spans="1:6" x14ac:dyDescent="0.25">
      <c r="A674" s="190" t="s">
        <v>684</v>
      </c>
      <c r="B674" s="219" t="s">
        <v>110</v>
      </c>
      <c r="C674" s="17">
        <v>4.3099999999999996</v>
      </c>
      <c r="D674" s="225">
        <v>1.0537000000000001</v>
      </c>
      <c r="E674" s="223" t="s">
        <v>196</v>
      </c>
      <c r="F674" s="64">
        <v>3</v>
      </c>
    </row>
    <row r="675" spans="1:6" x14ac:dyDescent="0.25">
      <c r="A675" s="190" t="s">
        <v>685</v>
      </c>
      <c r="B675" s="219" t="s">
        <v>1468</v>
      </c>
      <c r="C675" s="17">
        <v>12.15</v>
      </c>
      <c r="D675" s="225">
        <v>5.3926999999999996</v>
      </c>
      <c r="E675" s="223" t="s">
        <v>196</v>
      </c>
      <c r="F675" s="64">
        <v>502</v>
      </c>
    </row>
    <row r="676" spans="1:6" x14ac:dyDescent="0.25">
      <c r="A676" s="190" t="s">
        <v>686</v>
      </c>
      <c r="B676" s="219" t="s">
        <v>1469</v>
      </c>
      <c r="C676" s="17">
        <v>5.25</v>
      </c>
      <c r="D676" s="225">
        <v>2.1989999999999998</v>
      </c>
      <c r="E676" s="223" t="s">
        <v>196</v>
      </c>
      <c r="F676" s="64">
        <v>202</v>
      </c>
    </row>
    <row r="677" spans="1:6" x14ac:dyDescent="0.25">
      <c r="A677" s="190" t="s">
        <v>687</v>
      </c>
      <c r="B677" s="219" t="s">
        <v>1470</v>
      </c>
      <c r="C677" s="17">
        <v>3.4</v>
      </c>
      <c r="D677" s="225">
        <v>1.5761000000000001</v>
      </c>
      <c r="E677" s="223" t="s">
        <v>14</v>
      </c>
      <c r="F677" s="64">
        <v>6</v>
      </c>
    </row>
    <row r="678" spans="1:6" x14ac:dyDescent="0.25">
      <c r="A678" s="191" t="s">
        <v>688</v>
      </c>
      <c r="B678" s="220" t="s">
        <v>1471</v>
      </c>
      <c r="C678" s="65">
        <v>6.42</v>
      </c>
      <c r="D678" s="226">
        <v>2.7947000000000002</v>
      </c>
      <c r="E678" s="224" t="s">
        <v>196</v>
      </c>
      <c r="F678" s="66">
        <v>27</v>
      </c>
    </row>
    <row r="679" spans="1:6" x14ac:dyDescent="0.25">
      <c r="A679" s="190" t="s">
        <v>689</v>
      </c>
      <c r="B679" s="219" t="s">
        <v>1472</v>
      </c>
      <c r="C679" s="17">
        <v>5.79</v>
      </c>
      <c r="D679" s="225">
        <v>1.8647</v>
      </c>
      <c r="E679" s="223" t="s">
        <v>196</v>
      </c>
      <c r="F679" s="64">
        <v>89</v>
      </c>
    </row>
    <row r="680" spans="1:6" x14ac:dyDescent="0.25">
      <c r="A680" s="190" t="s">
        <v>690</v>
      </c>
      <c r="B680" s="219" t="s">
        <v>1473</v>
      </c>
      <c r="C680" s="17">
        <v>3.82</v>
      </c>
      <c r="D680" s="225">
        <v>1.4517</v>
      </c>
      <c r="E680" s="223" t="s">
        <v>196</v>
      </c>
      <c r="F680" s="64">
        <v>18</v>
      </c>
    </row>
    <row r="681" spans="1:6" x14ac:dyDescent="0.25">
      <c r="A681" s="190" t="s">
        <v>691</v>
      </c>
      <c r="B681" s="219" t="s">
        <v>1474</v>
      </c>
      <c r="C681" s="17">
        <v>4.41</v>
      </c>
      <c r="D681" s="225">
        <v>1.5511999999999999</v>
      </c>
      <c r="E681" s="223" t="s">
        <v>196</v>
      </c>
      <c r="F681" s="64">
        <v>69</v>
      </c>
    </row>
    <row r="682" spans="1:6" x14ac:dyDescent="0.25">
      <c r="A682" s="190" t="s">
        <v>692</v>
      </c>
      <c r="B682" s="219" t="s">
        <v>1475</v>
      </c>
      <c r="C682" s="17">
        <v>3.29</v>
      </c>
      <c r="D682" s="225">
        <v>0.88749999999999996</v>
      </c>
      <c r="E682" s="223" t="s">
        <v>196</v>
      </c>
      <c r="F682" s="64">
        <v>138</v>
      </c>
    </row>
    <row r="683" spans="1:6" x14ac:dyDescent="0.25">
      <c r="A683" s="191" t="s">
        <v>693</v>
      </c>
      <c r="B683" s="220" t="s">
        <v>78</v>
      </c>
      <c r="C683" s="65">
        <v>2.3199999999999998</v>
      </c>
      <c r="D683" s="226">
        <v>0.79239999999999999</v>
      </c>
      <c r="E683" s="224" t="s">
        <v>196</v>
      </c>
      <c r="F683" s="66">
        <v>77</v>
      </c>
    </row>
    <row r="684" spans="1:6" x14ac:dyDescent="0.25">
      <c r="A684" s="190" t="s">
        <v>694</v>
      </c>
      <c r="B684" s="219" t="s">
        <v>1476</v>
      </c>
      <c r="C684" s="17">
        <v>2.57</v>
      </c>
      <c r="D684" s="225">
        <v>1.1612</v>
      </c>
      <c r="E684" s="223" t="s">
        <v>196</v>
      </c>
      <c r="F684" s="64">
        <v>17</v>
      </c>
    </row>
    <row r="685" spans="1:6" x14ac:dyDescent="0.25">
      <c r="A685" s="190" t="s">
        <v>695</v>
      </c>
      <c r="B685" s="219" t="s">
        <v>1477</v>
      </c>
      <c r="C685" s="17">
        <v>2.31</v>
      </c>
      <c r="D685" s="225">
        <v>0.66279999999999994</v>
      </c>
      <c r="E685" s="223" t="s">
        <v>196</v>
      </c>
      <c r="F685" s="64">
        <v>73</v>
      </c>
    </row>
    <row r="686" spans="1:6" x14ac:dyDescent="0.25">
      <c r="A686" s="190" t="s">
        <v>696</v>
      </c>
      <c r="B686" s="219" t="s">
        <v>1478</v>
      </c>
      <c r="C686" s="17">
        <v>7.85</v>
      </c>
      <c r="D686" s="225">
        <v>2.3592</v>
      </c>
      <c r="E686" s="223" t="s">
        <v>196</v>
      </c>
      <c r="F686" s="64">
        <v>22</v>
      </c>
    </row>
    <row r="687" spans="1:6" x14ac:dyDescent="0.25">
      <c r="A687" s="190" t="s">
        <v>697</v>
      </c>
      <c r="B687" s="219" t="s">
        <v>1479</v>
      </c>
      <c r="C687" s="17">
        <v>3.8</v>
      </c>
      <c r="D687" s="225">
        <v>1.669</v>
      </c>
      <c r="E687" s="223" t="s">
        <v>14</v>
      </c>
      <c r="F687" s="64">
        <v>8</v>
      </c>
    </row>
    <row r="688" spans="1:6" x14ac:dyDescent="0.25">
      <c r="A688" s="191" t="s">
        <v>698</v>
      </c>
      <c r="B688" s="220" t="s">
        <v>1480</v>
      </c>
      <c r="C688" s="65">
        <v>2.9</v>
      </c>
      <c r="D688" s="226">
        <v>1.2422</v>
      </c>
      <c r="E688" s="224" t="s">
        <v>14</v>
      </c>
      <c r="F688" s="66">
        <v>6</v>
      </c>
    </row>
    <row r="689" spans="1:6" x14ac:dyDescent="0.25">
      <c r="A689" s="190" t="s">
        <v>699</v>
      </c>
      <c r="B689" s="219" t="s">
        <v>1611</v>
      </c>
      <c r="C689" s="17">
        <v>13.72</v>
      </c>
      <c r="D689" s="225">
        <v>6.5514000000000001</v>
      </c>
      <c r="E689" s="223" t="s">
        <v>196</v>
      </c>
      <c r="F689" s="64">
        <v>212</v>
      </c>
    </row>
    <row r="690" spans="1:6" x14ac:dyDescent="0.25">
      <c r="A690" s="190" t="s">
        <v>700</v>
      </c>
      <c r="B690" s="219" t="s">
        <v>1612</v>
      </c>
      <c r="C690" s="17">
        <v>4.92</v>
      </c>
      <c r="D690" s="225">
        <v>2.0074000000000001</v>
      </c>
      <c r="E690" s="223" t="s">
        <v>196</v>
      </c>
      <c r="F690" s="64">
        <v>1933</v>
      </c>
    </row>
    <row r="691" spans="1:6" x14ac:dyDescent="0.25">
      <c r="A691" s="190" t="s">
        <v>701</v>
      </c>
      <c r="B691" s="219" t="s">
        <v>1613</v>
      </c>
      <c r="C691" s="17">
        <v>3.38</v>
      </c>
      <c r="D691" s="225">
        <v>1.0680000000000001</v>
      </c>
      <c r="E691" s="223" t="s">
        <v>196</v>
      </c>
      <c r="F691" s="64">
        <v>945</v>
      </c>
    </row>
    <row r="692" spans="1:6" x14ac:dyDescent="0.25">
      <c r="A692" s="190" t="s">
        <v>702</v>
      </c>
      <c r="B692" s="219" t="s">
        <v>1481</v>
      </c>
      <c r="C692" s="17">
        <v>7.6</v>
      </c>
      <c r="D692" s="225">
        <v>5.5289000000000001</v>
      </c>
      <c r="E692" s="223" t="s">
        <v>14</v>
      </c>
      <c r="F692" s="64">
        <v>1</v>
      </c>
    </row>
    <row r="693" spans="1:6" x14ac:dyDescent="0.25">
      <c r="A693" s="191" t="s">
        <v>703</v>
      </c>
      <c r="B693" s="220" t="s">
        <v>148</v>
      </c>
      <c r="C693" s="65">
        <v>2.46</v>
      </c>
      <c r="D693" s="226">
        <v>0.92049999999999998</v>
      </c>
      <c r="E693" s="224" t="s">
        <v>196</v>
      </c>
      <c r="F693" s="66">
        <v>63</v>
      </c>
    </row>
    <row r="694" spans="1:6" x14ac:dyDescent="0.25">
      <c r="A694" s="190" t="s">
        <v>704</v>
      </c>
      <c r="B694" s="219" t="s">
        <v>127</v>
      </c>
      <c r="C694" s="17">
        <v>4.04</v>
      </c>
      <c r="D694" s="225">
        <v>0.54859999999999998</v>
      </c>
      <c r="E694" s="223" t="s">
        <v>196</v>
      </c>
      <c r="F694" s="64">
        <v>100</v>
      </c>
    </row>
    <row r="695" spans="1:6" x14ac:dyDescent="0.25">
      <c r="A695" s="190" t="s">
        <v>705</v>
      </c>
      <c r="B695" s="219" t="s">
        <v>128</v>
      </c>
      <c r="C695" s="17">
        <v>3.81</v>
      </c>
      <c r="D695" s="225">
        <v>0.69110000000000005</v>
      </c>
      <c r="E695" s="223" t="s">
        <v>196</v>
      </c>
      <c r="F695" s="64">
        <v>27</v>
      </c>
    </row>
    <row r="696" spans="1:6" x14ac:dyDescent="0.25">
      <c r="A696" s="190" t="s">
        <v>706</v>
      </c>
      <c r="B696" s="219" t="s">
        <v>1482</v>
      </c>
      <c r="C696" s="17">
        <v>4.8</v>
      </c>
      <c r="D696" s="225">
        <v>1.8540000000000001</v>
      </c>
      <c r="E696" s="223" t="s">
        <v>14</v>
      </c>
      <c r="F696" s="64">
        <v>8</v>
      </c>
    </row>
    <row r="697" spans="1:6" x14ac:dyDescent="0.25">
      <c r="A697" s="190" t="s">
        <v>707</v>
      </c>
      <c r="B697" s="219" t="s">
        <v>1631</v>
      </c>
      <c r="C697" s="17">
        <v>1.82</v>
      </c>
      <c r="D697" s="225">
        <v>0.44790000000000002</v>
      </c>
      <c r="E697" s="223" t="s">
        <v>196</v>
      </c>
      <c r="F697" s="64">
        <v>35</v>
      </c>
    </row>
    <row r="698" spans="1:6" x14ac:dyDescent="0.25">
      <c r="A698" s="191" t="s">
        <v>708</v>
      </c>
      <c r="B698" s="220" t="s">
        <v>129</v>
      </c>
      <c r="C698" s="65">
        <v>6</v>
      </c>
      <c r="D698" s="226">
        <v>0.7742</v>
      </c>
      <c r="E698" s="224" t="s">
        <v>196</v>
      </c>
      <c r="F698" s="66">
        <v>819</v>
      </c>
    </row>
    <row r="699" spans="1:6" x14ac:dyDescent="0.25">
      <c r="A699" s="190" t="s">
        <v>709</v>
      </c>
      <c r="B699" s="219" t="s">
        <v>710</v>
      </c>
      <c r="C699" s="17">
        <v>3.8</v>
      </c>
      <c r="D699" s="225">
        <v>1.6813</v>
      </c>
      <c r="E699" s="223" t="s">
        <v>14</v>
      </c>
      <c r="F699" s="64">
        <v>9</v>
      </c>
    </row>
    <row r="700" spans="1:6" x14ac:dyDescent="0.25">
      <c r="A700" s="190" t="s">
        <v>711</v>
      </c>
      <c r="B700" s="219" t="s">
        <v>131</v>
      </c>
      <c r="C700" s="17">
        <v>3.1</v>
      </c>
      <c r="D700" s="225">
        <v>1.6919999999999999</v>
      </c>
      <c r="E700" s="223" t="s">
        <v>14</v>
      </c>
      <c r="F700" s="64">
        <v>5</v>
      </c>
    </row>
    <row r="701" spans="1:6" x14ac:dyDescent="0.25">
      <c r="A701" s="190" t="s">
        <v>712</v>
      </c>
      <c r="B701" s="219" t="s">
        <v>1483</v>
      </c>
      <c r="C701" s="17">
        <v>1.96</v>
      </c>
      <c r="D701" s="225">
        <v>0.49309999999999998</v>
      </c>
      <c r="E701" s="223" t="s">
        <v>196</v>
      </c>
      <c r="F701" s="64">
        <v>116</v>
      </c>
    </row>
    <row r="702" spans="1:6" x14ac:dyDescent="0.25">
      <c r="A702" s="190" t="s">
        <v>713</v>
      </c>
      <c r="B702" s="219" t="s">
        <v>1484</v>
      </c>
      <c r="C702" s="17">
        <v>9.1</v>
      </c>
      <c r="D702" s="225">
        <v>2.0958000000000001</v>
      </c>
      <c r="E702" s="223" t="s">
        <v>14</v>
      </c>
      <c r="F702" s="64">
        <v>5</v>
      </c>
    </row>
    <row r="703" spans="1:6" x14ac:dyDescent="0.25">
      <c r="A703" s="191" t="s">
        <v>714</v>
      </c>
      <c r="B703" s="220" t="s">
        <v>1485</v>
      </c>
      <c r="C703" s="65">
        <v>4.66</v>
      </c>
      <c r="D703" s="226">
        <v>1.7801</v>
      </c>
      <c r="E703" s="224" t="s">
        <v>196</v>
      </c>
      <c r="F703" s="66">
        <v>119</v>
      </c>
    </row>
    <row r="704" spans="1:6" x14ac:dyDescent="0.25">
      <c r="A704" s="190" t="s">
        <v>715</v>
      </c>
      <c r="B704" s="219" t="s">
        <v>1486</v>
      </c>
      <c r="C704" s="17">
        <v>3.59</v>
      </c>
      <c r="D704" s="225">
        <v>0.72550000000000003</v>
      </c>
      <c r="E704" s="223" t="s">
        <v>196</v>
      </c>
      <c r="F704" s="64">
        <v>678</v>
      </c>
    </row>
    <row r="705" spans="1:6" x14ac:dyDescent="0.25">
      <c r="A705" s="190" t="s">
        <v>716</v>
      </c>
      <c r="B705" s="219" t="s">
        <v>1487</v>
      </c>
      <c r="C705" s="17">
        <v>9</v>
      </c>
      <c r="D705" s="225">
        <v>6.5427</v>
      </c>
      <c r="E705" s="223" t="s">
        <v>14</v>
      </c>
      <c r="F705" s="64">
        <v>9</v>
      </c>
    </row>
    <row r="706" spans="1:6" x14ac:dyDescent="0.25">
      <c r="A706" s="190" t="s">
        <v>717</v>
      </c>
      <c r="B706" s="219" t="s">
        <v>1488</v>
      </c>
      <c r="C706" s="17">
        <v>5.1100000000000003</v>
      </c>
      <c r="D706" s="225">
        <v>2.2063000000000001</v>
      </c>
      <c r="E706" s="223" t="s">
        <v>196</v>
      </c>
      <c r="F706" s="64">
        <v>26</v>
      </c>
    </row>
    <row r="707" spans="1:6" x14ac:dyDescent="0.25">
      <c r="A707" s="190" t="s">
        <v>718</v>
      </c>
      <c r="B707" s="219" t="s">
        <v>1489</v>
      </c>
      <c r="C707" s="17">
        <v>3.34</v>
      </c>
      <c r="D707" s="225">
        <v>1.1158999999999999</v>
      </c>
      <c r="E707" s="223" t="s">
        <v>196</v>
      </c>
      <c r="F707" s="64">
        <v>11</v>
      </c>
    </row>
    <row r="708" spans="1:6" x14ac:dyDescent="0.25">
      <c r="A708" s="191" t="s">
        <v>719</v>
      </c>
      <c r="B708" s="220" t="s">
        <v>1490</v>
      </c>
      <c r="C708" s="65">
        <v>6.7</v>
      </c>
      <c r="D708" s="226">
        <v>5.12</v>
      </c>
      <c r="E708" s="224" t="s">
        <v>14</v>
      </c>
      <c r="F708" s="66">
        <v>9</v>
      </c>
    </row>
    <row r="709" spans="1:6" x14ac:dyDescent="0.25">
      <c r="A709" s="190" t="s">
        <v>720</v>
      </c>
      <c r="B709" s="219" t="s">
        <v>1491</v>
      </c>
      <c r="C709" s="17">
        <v>3.5</v>
      </c>
      <c r="D709" s="225">
        <v>2.302</v>
      </c>
      <c r="E709" s="223" t="s">
        <v>14</v>
      </c>
      <c r="F709" s="64">
        <v>4</v>
      </c>
    </row>
    <row r="710" spans="1:6" x14ac:dyDescent="0.25">
      <c r="A710" s="190" t="s">
        <v>721</v>
      </c>
      <c r="B710" s="219" t="s">
        <v>1492</v>
      </c>
      <c r="C710" s="17">
        <v>2.9</v>
      </c>
      <c r="D710" s="225">
        <v>2.6255999999999999</v>
      </c>
      <c r="E710" s="223" t="s">
        <v>14</v>
      </c>
      <c r="F710" s="64">
        <v>9</v>
      </c>
    </row>
    <row r="711" spans="1:6" x14ac:dyDescent="0.25">
      <c r="A711" s="190" t="s">
        <v>722</v>
      </c>
      <c r="B711" s="219" t="s">
        <v>1493</v>
      </c>
      <c r="C711" s="17">
        <v>7.76</v>
      </c>
      <c r="D711" s="225">
        <v>5.0259999999999998</v>
      </c>
      <c r="E711" s="223" t="s">
        <v>196</v>
      </c>
      <c r="F711" s="64">
        <v>51</v>
      </c>
    </row>
    <row r="712" spans="1:6" x14ac:dyDescent="0.25">
      <c r="A712" s="190" t="s">
        <v>723</v>
      </c>
      <c r="B712" s="219" t="s">
        <v>1494</v>
      </c>
      <c r="C712" s="17">
        <v>3.42</v>
      </c>
      <c r="D712" s="225">
        <v>1.9121999999999999</v>
      </c>
      <c r="E712" s="223" t="s">
        <v>196</v>
      </c>
      <c r="F712" s="64">
        <v>68</v>
      </c>
    </row>
    <row r="713" spans="1:6" x14ac:dyDescent="0.25">
      <c r="A713" s="191" t="s">
        <v>724</v>
      </c>
      <c r="B713" s="220" t="s">
        <v>1495</v>
      </c>
      <c r="C713" s="65">
        <v>2.15</v>
      </c>
      <c r="D713" s="226">
        <v>1.3942000000000001</v>
      </c>
      <c r="E713" s="224" t="s">
        <v>196</v>
      </c>
      <c r="F713" s="66">
        <v>46</v>
      </c>
    </row>
    <row r="714" spans="1:6" x14ac:dyDescent="0.25">
      <c r="A714" s="190" t="s">
        <v>725</v>
      </c>
      <c r="B714" s="219" t="s">
        <v>1496</v>
      </c>
      <c r="C714" s="17">
        <v>3.6</v>
      </c>
      <c r="D714" s="225">
        <v>2.1734</v>
      </c>
      <c r="E714" s="223" t="s">
        <v>14</v>
      </c>
      <c r="F714" s="64">
        <v>6</v>
      </c>
    </row>
    <row r="715" spans="1:6" x14ac:dyDescent="0.25">
      <c r="A715" s="190" t="s">
        <v>726</v>
      </c>
      <c r="B715" s="219" t="s">
        <v>1497</v>
      </c>
      <c r="C715" s="17">
        <v>1.97</v>
      </c>
      <c r="D715" s="225">
        <v>0.61609999999999998</v>
      </c>
      <c r="E715" s="223" t="s">
        <v>196</v>
      </c>
      <c r="F715" s="64">
        <v>37</v>
      </c>
    </row>
    <row r="716" spans="1:6" x14ac:dyDescent="0.25">
      <c r="A716" s="190" t="s">
        <v>727</v>
      </c>
      <c r="B716" s="219" t="s">
        <v>1498</v>
      </c>
      <c r="C716" s="17">
        <v>3.7</v>
      </c>
      <c r="D716" s="225">
        <v>2.5486</v>
      </c>
      <c r="E716" s="223" t="s">
        <v>14</v>
      </c>
      <c r="F716" s="64">
        <v>8</v>
      </c>
    </row>
    <row r="717" spans="1:6" x14ac:dyDescent="0.25">
      <c r="A717" s="190" t="s">
        <v>728</v>
      </c>
      <c r="B717" s="219" t="s">
        <v>1499</v>
      </c>
      <c r="C717" s="17">
        <v>1.62</v>
      </c>
      <c r="D717" s="225">
        <v>0.70620000000000005</v>
      </c>
      <c r="E717" s="223" t="s">
        <v>196</v>
      </c>
      <c r="F717" s="64">
        <v>24</v>
      </c>
    </row>
    <row r="718" spans="1:6" x14ac:dyDescent="0.25">
      <c r="A718" s="191" t="s">
        <v>729</v>
      </c>
      <c r="B718" s="220" t="s">
        <v>1500</v>
      </c>
      <c r="C718" s="65">
        <v>2.87</v>
      </c>
      <c r="D718" s="226">
        <v>1.4666999999999999</v>
      </c>
      <c r="E718" s="224" t="s">
        <v>196</v>
      </c>
      <c r="F718" s="66">
        <v>645</v>
      </c>
    </row>
    <row r="719" spans="1:6" x14ac:dyDescent="0.25">
      <c r="A719" s="190" t="s">
        <v>730</v>
      </c>
      <c r="B719" s="219" t="s">
        <v>1501</v>
      </c>
      <c r="C719" s="17">
        <v>1.84</v>
      </c>
      <c r="D719" s="225">
        <v>0.627</v>
      </c>
      <c r="E719" s="223" t="s">
        <v>196</v>
      </c>
      <c r="F719" s="64">
        <v>608</v>
      </c>
    </row>
    <row r="720" spans="1:6" x14ac:dyDescent="0.25">
      <c r="A720" s="190" t="s">
        <v>731</v>
      </c>
      <c r="B720" s="219" t="s">
        <v>1502</v>
      </c>
      <c r="C720" s="17">
        <v>4.04</v>
      </c>
      <c r="D720" s="225">
        <v>1.5721000000000001</v>
      </c>
      <c r="E720" s="223" t="s">
        <v>196</v>
      </c>
      <c r="F720" s="64">
        <v>39</v>
      </c>
    </row>
    <row r="721" spans="1:6" x14ac:dyDescent="0.25">
      <c r="A721" s="190" t="s">
        <v>732</v>
      </c>
      <c r="B721" s="219" t="s">
        <v>1503</v>
      </c>
      <c r="C721" s="17">
        <v>2.87</v>
      </c>
      <c r="D721" s="225">
        <v>0.93430000000000002</v>
      </c>
      <c r="E721" s="223" t="s">
        <v>196</v>
      </c>
      <c r="F721" s="64">
        <v>88</v>
      </c>
    </row>
    <row r="722" spans="1:6" x14ac:dyDescent="0.25">
      <c r="A722" s="190" t="s">
        <v>733</v>
      </c>
      <c r="B722" s="219" t="s">
        <v>1504</v>
      </c>
      <c r="C722" s="17">
        <v>2.68</v>
      </c>
      <c r="D722" s="225">
        <v>0.66969999999999996</v>
      </c>
      <c r="E722" s="223" t="s">
        <v>196</v>
      </c>
      <c r="F722" s="64">
        <v>28</v>
      </c>
    </row>
    <row r="723" spans="1:6" x14ac:dyDescent="0.25">
      <c r="A723" s="191" t="s">
        <v>734</v>
      </c>
      <c r="B723" s="220" t="s">
        <v>1505</v>
      </c>
      <c r="C723" s="65">
        <v>1.93</v>
      </c>
      <c r="D723" s="226">
        <v>1.4716</v>
      </c>
      <c r="E723" s="224" t="s">
        <v>196</v>
      </c>
      <c r="F723" s="66">
        <v>15</v>
      </c>
    </row>
    <row r="724" spans="1:6" x14ac:dyDescent="0.25">
      <c r="A724" s="190" t="s">
        <v>735</v>
      </c>
      <c r="B724" s="219" t="s">
        <v>1506</v>
      </c>
      <c r="C724" s="17">
        <v>1.43</v>
      </c>
      <c r="D724" s="225">
        <v>0.67679999999999996</v>
      </c>
      <c r="E724" s="223" t="s">
        <v>196</v>
      </c>
      <c r="F724" s="64">
        <v>20</v>
      </c>
    </row>
    <row r="725" spans="1:6" x14ac:dyDescent="0.25">
      <c r="A725" s="190" t="s">
        <v>736</v>
      </c>
      <c r="B725" s="219" t="s">
        <v>1614</v>
      </c>
      <c r="C725" s="17">
        <v>23.7</v>
      </c>
      <c r="D725" s="225">
        <v>20.3689</v>
      </c>
      <c r="E725" s="223" t="s">
        <v>14</v>
      </c>
      <c r="F725" s="64">
        <v>5</v>
      </c>
    </row>
    <row r="726" spans="1:6" x14ac:dyDescent="0.25">
      <c r="A726" s="190" t="s">
        <v>737</v>
      </c>
      <c r="B726" s="219" t="s">
        <v>1507</v>
      </c>
      <c r="C726" s="17">
        <v>10.7</v>
      </c>
      <c r="D726" s="225">
        <v>8.9853000000000005</v>
      </c>
      <c r="E726" s="223" t="s">
        <v>14</v>
      </c>
      <c r="F726" s="64">
        <v>8</v>
      </c>
    </row>
    <row r="727" spans="1:6" x14ac:dyDescent="0.25">
      <c r="A727" s="190" t="s">
        <v>739</v>
      </c>
      <c r="B727" s="219" t="s">
        <v>1508</v>
      </c>
      <c r="C727" s="17">
        <v>5.6</v>
      </c>
      <c r="D727" s="225">
        <v>4.1509999999999998</v>
      </c>
      <c r="E727" s="223" t="s">
        <v>14</v>
      </c>
      <c r="F727" s="64">
        <v>7</v>
      </c>
    </row>
    <row r="728" spans="1:6" x14ac:dyDescent="0.25">
      <c r="A728" s="191" t="s">
        <v>741</v>
      </c>
      <c r="B728" s="220" t="s">
        <v>1615</v>
      </c>
      <c r="C728" s="65">
        <v>2.8</v>
      </c>
      <c r="D728" s="226">
        <v>5.1289999999999996</v>
      </c>
      <c r="E728" s="224" t="s">
        <v>14</v>
      </c>
      <c r="F728" s="66">
        <v>3</v>
      </c>
    </row>
    <row r="729" spans="1:6" x14ac:dyDescent="0.25">
      <c r="A729" s="190" t="s">
        <v>742</v>
      </c>
      <c r="B729" s="219" t="s">
        <v>1509</v>
      </c>
      <c r="C729" s="17">
        <v>5.3</v>
      </c>
      <c r="D729" s="225">
        <v>2.4782000000000002</v>
      </c>
      <c r="E729" s="223" t="s">
        <v>196</v>
      </c>
      <c r="F729" s="64">
        <v>13</v>
      </c>
    </row>
    <row r="730" spans="1:6" x14ac:dyDescent="0.25">
      <c r="A730" s="190" t="s">
        <v>744</v>
      </c>
      <c r="B730" s="219" t="s">
        <v>1510</v>
      </c>
      <c r="C730" s="17">
        <v>3.26</v>
      </c>
      <c r="D730" s="225">
        <v>1.5621</v>
      </c>
      <c r="E730" s="223" t="s">
        <v>196</v>
      </c>
      <c r="F730" s="64">
        <v>36</v>
      </c>
    </row>
    <row r="731" spans="1:6" x14ac:dyDescent="0.25">
      <c r="A731" s="190" t="s">
        <v>745</v>
      </c>
      <c r="B731" s="219" t="s">
        <v>1511</v>
      </c>
      <c r="C731" s="17">
        <v>6.5</v>
      </c>
      <c r="D731" s="225">
        <v>5.4831000000000003</v>
      </c>
      <c r="E731" s="223" t="s">
        <v>14</v>
      </c>
      <c r="F731" s="64">
        <v>5</v>
      </c>
    </row>
    <row r="732" spans="1:6" x14ac:dyDescent="0.25">
      <c r="A732" s="190" t="s">
        <v>746</v>
      </c>
      <c r="B732" s="219" t="s">
        <v>1512</v>
      </c>
      <c r="C732" s="17">
        <v>4.62</v>
      </c>
      <c r="D732" s="225">
        <v>2.7606000000000002</v>
      </c>
      <c r="E732" s="223" t="s">
        <v>196</v>
      </c>
      <c r="F732" s="64">
        <v>19</v>
      </c>
    </row>
    <row r="733" spans="1:6" x14ac:dyDescent="0.25">
      <c r="A733" s="191" t="s">
        <v>747</v>
      </c>
      <c r="B733" s="220" t="s">
        <v>1513</v>
      </c>
      <c r="C733" s="65">
        <v>2.5</v>
      </c>
      <c r="D733" s="226">
        <v>1.9787999999999999</v>
      </c>
      <c r="E733" s="224" t="s">
        <v>14</v>
      </c>
      <c r="F733" s="66">
        <v>6</v>
      </c>
    </row>
    <row r="734" spans="1:6" x14ac:dyDescent="0.25">
      <c r="A734" s="190" t="s">
        <v>750</v>
      </c>
      <c r="B734" s="219" t="s">
        <v>1514</v>
      </c>
      <c r="C734" s="17">
        <v>3.84</v>
      </c>
      <c r="D734" s="225">
        <v>1.5592999999999999</v>
      </c>
      <c r="E734" s="223" t="s">
        <v>196</v>
      </c>
      <c r="F734" s="64">
        <v>51</v>
      </c>
    </row>
    <row r="735" spans="1:6" x14ac:dyDescent="0.25">
      <c r="A735" s="190" t="s">
        <v>751</v>
      </c>
      <c r="B735" s="219" t="s">
        <v>1515</v>
      </c>
      <c r="C735" s="17">
        <v>2.5</v>
      </c>
      <c r="D735" s="225">
        <v>0.85060000000000002</v>
      </c>
      <c r="E735" s="223" t="s">
        <v>196</v>
      </c>
      <c r="F735" s="64">
        <v>203</v>
      </c>
    </row>
    <row r="736" spans="1:6" x14ac:dyDescent="0.25">
      <c r="A736" s="190" t="s">
        <v>752</v>
      </c>
      <c r="B736" s="219" t="s">
        <v>1516</v>
      </c>
      <c r="C736" s="17">
        <v>3.43</v>
      </c>
      <c r="D736" s="225">
        <v>1.0784</v>
      </c>
      <c r="E736" s="223" t="s">
        <v>196</v>
      </c>
      <c r="F736" s="64">
        <v>12</v>
      </c>
    </row>
    <row r="737" spans="1:6" x14ac:dyDescent="0.25">
      <c r="A737" s="190" t="s">
        <v>753</v>
      </c>
      <c r="B737" s="219" t="s">
        <v>1517</v>
      </c>
      <c r="C737" s="17">
        <v>3.4</v>
      </c>
      <c r="D737" s="225">
        <v>0.68089999999999995</v>
      </c>
      <c r="E737" s="223" t="s">
        <v>14</v>
      </c>
      <c r="F737" s="64">
        <v>3</v>
      </c>
    </row>
    <row r="738" spans="1:6" x14ac:dyDescent="0.25">
      <c r="A738" s="191" t="s">
        <v>754</v>
      </c>
      <c r="B738" s="220" t="s">
        <v>171</v>
      </c>
      <c r="C738" s="65">
        <v>1.96</v>
      </c>
      <c r="D738" s="226">
        <v>7.3700000000000002E-2</v>
      </c>
      <c r="E738" s="224" t="s">
        <v>196</v>
      </c>
      <c r="F738" s="66">
        <v>18</v>
      </c>
    </row>
    <row r="739" spans="1:6" x14ac:dyDescent="0.25">
      <c r="A739" s="190" t="s">
        <v>755</v>
      </c>
      <c r="B739" s="219" t="s">
        <v>1518</v>
      </c>
      <c r="C739" s="17">
        <v>6.94</v>
      </c>
      <c r="D739" s="225">
        <v>7.6360000000000001</v>
      </c>
      <c r="E739" s="223" t="s">
        <v>196</v>
      </c>
      <c r="F739" s="64">
        <v>13</v>
      </c>
    </row>
    <row r="740" spans="1:6" x14ac:dyDescent="0.25">
      <c r="A740" s="190" t="s">
        <v>756</v>
      </c>
      <c r="B740" s="219" t="s">
        <v>1519</v>
      </c>
      <c r="C740" s="17">
        <v>7.45</v>
      </c>
      <c r="D740" s="225">
        <v>5.1849999999999996</v>
      </c>
      <c r="E740" s="223" t="s">
        <v>196</v>
      </c>
      <c r="F740" s="64">
        <v>40</v>
      </c>
    </row>
    <row r="741" spans="1:6" x14ac:dyDescent="0.25">
      <c r="A741" s="190" t="s">
        <v>757</v>
      </c>
      <c r="B741" s="219" t="s">
        <v>1520</v>
      </c>
      <c r="C741" s="17">
        <v>11.27</v>
      </c>
      <c r="D741" s="225">
        <v>7.4391999999999996</v>
      </c>
      <c r="E741" s="223" t="s">
        <v>196</v>
      </c>
      <c r="F741" s="64">
        <v>40</v>
      </c>
    </row>
    <row r="742" spans="1:6" x14ac:dyDescent="0.25">
      <c r="A742" s="190" t="s">
        <v>758</v>
      </c>
      <c r="B742" s="219" t="s">
        <v>1521</v>
      </c>
      <c r="C742" s="17">
        <v>6.28</v>
      </c>
      <c r="D742" s="225">
        <v>4.3475000000000001</v>
      </c>
      <c r="E742" s="223" t="s">
        <v>196</v>
      </c>
      <c r="F742" s="64">
        <v>48</v>
      </c>
    </row>
    <row r="743" spans="1:6" x14ac:dyDescent="0.25">
      <c r="A743" s="191" t="s">
        <v>759</v>
      </c>
      <c r="B743" s="220" t="s">
        <v>1522</v>
      </c>
      <c r="C743" s="65">
        <v>3.66</v>
      </c>
      <c r="D743" s="226">
        <v>3.2376999999999998</v>
      </c>
      <c r="E743" s="224" t="s">
        <v>196</v>
      </c>
      <c r="F743" s="66">
        <v>10</v>
      </c>
    </row>
    <row r="744" spans="1:6" x14ac:dyDescent="0.25">
      <c r="A744" s="190" t="s">
        <v>760</v>
      </c>
      <c r="B744" s="219" t="s">
        <v>1523</v>
      </c>
      <c r="C744" s="17">
        <v>6.36</v>
      </c>
      <c r="D744" s="225">
        <v>3.2195</v>
      </c>
      <c r="E744" s="223" t="s">
        <v>196</v>
      </c>
      <c r="F744" s="64">
        <v>25</v>
      </c>
    </row>
    <row r="745" spans="1:6" x14ac:dyDescent="0.25">
      <c r="A745" s="190" t="s">
        <v>761</v>
      </c>
      <c r="B745" s="219" t="s">
        <v>1524</v>
      </c>
      <c r="C745" s="17">
        <v>4.43</v>
      </c>
      <c r="D745" s="225">
        <v>1.833</v>
      </c>
      <c r="E745" s="223" t="s">
        <v>196</v>
      </c>
      <c r="F745" s="64">
        <v>42</v>
      </c>
    </row>
    <row r="746" spans="1:6" x14ac:dyDescent="0.25">
      <c r="A746" s="190" t="s">
        <v>762</v>
      </c>
      <c r="B746" s="219" t="s">
        <v>1525</v>
      </c>
      <c r="C746" s="17">
        <v>2.82</v>
      </c>
      <c r="D746" s="225">
        <v>1.1677</v>
      </c>
      <c r="E746" s="223" t="s">
        <v>196</v>
      </c>
      <c r="F746" s="64">
        <v>17</v>
      </c>
    </row>
    <row r="747" spans="1:6" x14ac:dyDescent="0.25">
      <c r="A747" s="190" t="s">
        <v>763</v>
      </c>
      <c r="B747" s="219" t="s">
        <v>1526</v>
      </c>
      <c r="C747" s="17">
        <v>11.3</v>
      </c>
      <c r="D747" s="225">
        <v>8.5739000000000001</v>
      </c>
      <c r="E747" s="223" t="s">
        <v>14</v>
      </c>
      <c r="F747" s="64">
        <v>0</v>
      </c>
    </row>
    <row r="748" spans="1:6" x14ac:dyDescent="0.25">
      <c r="A748" s="191" t="s">
        <v>764</v>
      </c>
      <c r="B748" s="220" t="s">
        <v>1527</v>
      </c>
      <c r="C748" s="65">
        <v>4.4000000000000004</v>
      </c>
      <c r="D748" s="226">
        <v>4.048</v>
      </c>
      <c r="E748" s="224" t="s">
        <v>14</v>
      </c>
      <c r="F748" s="66">
        <v>0</v>
      </c>
    </row>
    <row r="749" spans="1:6" x14ac:dyDescent="0.25">
      <c r="A749" s="190" t="s">
        <v>765</v>
      </c>
      <c r="B749" s="219" t="s">
        <v>1528</v>
      </c>
      <c r="C749" s="17">
        <v>5.83</v>
      </c>
      <c r="D749" s="225">
        <v>2.3978000000000002</v>
      </c>
      <c r="E749" s="223" t="s">
        <v>196</v>
      </c>
      <c r="F749" s="64">
        <v>20</v>
      </c>
    </row>
    <row r="750" spans="1:6" x14ac:dyDescent="0.25">
      <c r="A750" s="190" t="s">
        <v>766</v>
      </c>
      <c r="B750" s="219" t="s">
        <v>1529</v>
      </c>
      <c r="C750" s="17">
        <v>4.46</v>
      </c>
      <c r="D750" s="225">
        <v>1.6021000000000001</v>
      </c>
      <c r="E750" s="223" t="s">
        <v>196</v>
      </c>
      <c r="F750" s="64">
        <v>14</v>
      </c>
    </row>
    <row r="751" spans="1:6" x14ac:dyDescent="0.25">
      <c r="A751" s="190" t="s">
        <v>767</v>
      </c>
      <c r="B751" s="219" t="s">
        <v>1530</v>
      </c>
      <c r="C751" s="17">
        <v>3.3</v>
      </c>
      <c r="D751" s="225">
        <v>1.1484000000000001</v>
      </c>
      <c r="E751" s="223" t="s">
        <v>14</v>
      </c>
      <c r="F751" s="64">
        <v>2</v>
      </c>
    </row>
    <row r="752" spans="1:6" x14ac:dyDescent="0.25">
      <c r="A752" s="190" t="s">
        <v>768</v>
      </c>
      <c r="B752" s="219" t="s">
        <v>1531</v>
      </c>
      <c r="C752" s="17">
        <v>3.7</v>
      </c>
      <c r="D752" s="225">
        <v>2.0472999999999999</v>
      </c>
      <c r="E752" s="223" t="s">
        <v>14</v>
      </c>
      <c r="F752" s="64">
        <v>7</v>
      </c>
    </row>
    <row r="753" spans="1:6" x14ac:dyDescent="0.25">
      <c r="A753" s="191" t="s">
        <v>769</v>
      </c>
      <c r="B753" s="220" t="s">
        <v>1532</v>
      </c>
      <c r="C753" s="65">
        <v>8.35</v>
      </c>
      <c r="D753" s="226">
        <v>3.6966999999999999</v>
      </c>
      <c r="E753" s="224" t="s">
        <v>196</v>
      </c>
      <c r="F753" s="66">
        <v>129</v>
      </c>
    </row>
    <row r="754" spans="1:6" x14ac:dyDescent="0.25">
      <c r="A754" s="190" t="s">
        <v>770</v>
      </c>
      <c r="B754" s="219" t="s">
        <v>1533</v>
      </c>
      <c r="C754" s="17">
        <v>5</v>
      </c>
      <c r="D754" s="225">
        <v>2.7524000000000002</v>
      </c>
      <c r="E754" s="223" t="s">
        <v>196</v>
      </c>
      <c r="F754" s="64">
        <v>99</v>
      </c>
    </row>
    <row r="755" spans="1:6" x14ac:dyDescent="0.25">
      <c r="A755" s="190" t="s">
        <v>771</v>
      </c>
      <c r="B755" s="219" t="s">
        <v>1534</v>
      </c>
      <c r="C755" s="17">
        <v>2.41</v>
      </c>
      <c r="D755" s="225">
        <v>1.6053999999999999</v>
      </c>
      <c r="E755" s="223" t="s">
        <v>196</v>
      </c>
      <c r="F755" s="64">
        <v>31</v>
      </c>
    </row>
    <row r="756" spans="1:6" x14ac:dyDescent="0.25">
      <c r="A756" s="190" t="s">
        <v>772</v>
      </c>
      <c r="B756" s="219" t="s">
        <v>1535</v>
      </c>
      <c r="C756" s="17">
        <v>9.6</v>
      </c>
      <c r="D756" s="225">
        <v>3.4459</v>
      </c>
      <c r="E756" s="223" t="s">
        <v>196</v>
      </c>
      <c r="F756" s="64">
        <v>43</v>
      </c>
    </row>
    <row r="757" spans="1:6" x14ac:dyDescent="0.25">
      <c r="A757" s="190" t="s">
        <v>773</v>
      </c>
      <c r="B757" s="219" t="s">
        <v>1536</v>
      </c>
      <c r="C757" s="17">
        <v>4.29</v>
      </c>
      <c r="D757" s="225">
        <v>1.8796999999999999</v>
      </c>
      <c r="E757" s="223" t="s">
        <v>196</v>
      </c>
      <c r="F757" s="64">
        <v>88</v>
      </c>
    </row>
    <row r="758" spans="1:6" x14ac:dyDescent="0.25">
      <c r="A758" s="191" t="s">
        <v>774</v>
      </c>
      <c r="B758" s="220" t="s">
        <v>1537</v>
      </c>
      <c r="C758" s="65">
        <v>2.75</v>
      </c>
      <c r="D758" s="226">
        <v>1.1576</v>
      </c>
      <c r="E758" s="224" t="s">
        <v>196</v>
      </c>
      <c r="F758" s="66">
        <v>21</v>
      </c>
    </row>
    <row r="759" spans="1:6" x14ac:dyDescent="0.25">
      <c r="A759" s="190" t="s">
        <v>777</v>
      </c>
      <c r="B759" s="219" t="s">
        <v>1574</v>
      </c>
      <c r="C759" s="17">
        <v>8.3699999999999992</v>
      </c>
      <c r="D759" s="225">
        <v>7.9471999999999996</v>
      </c>
      <c r="E759" s="223" t="s">
        <v>196</v>
      </c>
      <c r="F759" s="64">
        <v>50</v>
      </c>
    </row>
    <row r="760" spans="1:6" x14ac:dyDescent="0.25">
      <c r="A760" s="190" t="s">
        <v>778</v>
      </c>
      <c r="B760" s="219" t="s">
        <v>1575</v>
      </c>
      <c r="C760" s="17">
        <v>20.53</v>
      </c>
      <c r="D760" s="225">
        <v>5.7763</v>
      </c>
      <c r="E760" s="223" t="s">
        <v>196</v>
      </c>
      <c r="F760" s="64">
        <v>250</v>
      </c>
    </row>
    <row r="761" spans="1:6" x14ac:dyDescent="0.25">
      <c r="A761" s="190" t="s">
        <v>779</v>
      </c>
      <c r="B761" s="219" t="s">
        <v>84</v>
      </c>
      <c r="C761" s="17">
        <v>10.42</v>
      </c>
      <c r="D761" s="225">
        <v>3.1442000000000001</v>
      </c>
      <c r="E761" s="223" t="s">
        <v>196</v>
      </c>
      <c r="F761" s="64">
        <v>167</v>
      </c>
    </row>
    <row r="762" spans="1:6" x14ac:dyDescent="0.25">
      <c r="A762" s="190" t="s">
        <v>780</v>
      </c>
      <c r="B762" s="219" t="s">
        <v>85</v>
      </c>
      <c r="C762" s="17">
        <v>4.78</v>
      </c>
      <c r="D762" s="225">
        <v>1.121</v>
      </c>
      <c r="E762" s="223" t="s">
        <v>196</v>
      </c>
      <c r="F762" s="64">
        <v>169</v>
      </c>
    </row>
    <row r="763" spans="1:6" x14ac:dyDescent="0.25">
      <c r="A763" s="191" t="s">
        <v>781</v>
      </c>
      <c r="B763" s="220" t="s">
        <v>86</v>
      </c>
      <c r="C763" s="65">
        <v>6.9</v>
      </c>
      <c r="D763" s="226">
        <v>1.9393</v>
      </c>
      <c r="E763" s="224" t="s">
        <v>196</v>
      </c>
      <c r="F763" s="66">
        <v>347</v>
      </c>
    </row>
    <row r="764" spans="1:6" x14ac:dyDescent="0.25">
      <c r="A764" s="191" t="s">
        <v>782</v>
      </c>
      <c r="B764" s="220" t="s">
        <v>1551</v>
      </c>
      <c r="C764" s="65">
        <v>2.3199999999999998</v>
      </c>
      <c r="D764" s="226">
        <v>0.26390000000000002</v>
      </c>
      <c r="E764" s="224" t="s">
        <v>196</v>
      </c>
      <c r="F764" s="66">
        <v>465</v>
      </c>
    </row>
  </sheetData>
  <pageMargins left="0.5" right="0.5" top="0.5" bottom="0.75" header="0.5" footer="0.5"/>
  <pageSetup scale="64" fitToHeight="1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pageSetUpPr fitToPage="1"/>
  </sheetPr>
  <dimension ref="A1:AV774"/>
  <sheetViews>
    <sheetView workbookViewId="0">
      <pane xSplit="2" ySplit="2" topLeftCell="C3" activePane="bottomRight" state="frozen"/>
      <selection pane="topRight" activeCell="C1" sqref="C1"/>
      <selection pane="bottomLeft" activeCell="A2" sqref="A2"/>
      <selection pane="bottomRight" activeCell="C3" sqref="C3"/>
    </sheetView>
  </sheetViews>
  <sheetFormatPr defaultColWidth="9.109375" defaultRowHeight="13.2" x14ac:dyDescent="0.25"/>
  <cols>
    <col min="1" max="1" width="12.109375" customWidth="1"/>
    <col min="2" max="2" width="4.88671875" bestFit="1" customWidth="1"/>
    <col min="3" max="3" width="5.5546875" bestFit="1" customWidth="1"/>
    <col min="4" max="4" width="10.44140625" bestFit="1" customWidth="1"/>
    <col min="5" max="5" width="7.5546875" bestFit="1" customWidth="1"/>
    <col min="6" max="6" width="104.33203125" bestFit="1" customWidth="1"/>
    <col min="7" max="7" width="8.33203125" bestFit="1" customWidth="1"/>
    <col min="8" max="8" width="7.6640625" bestFit="1" customWidth="1"/>
    <col min="9" max="9" width="14.5546875" bestFit="1" customWidth="1"/>
    <col min="10" max="10" width="14" bestFit="1" customWidth="1"/>
    <col min="11" max="11" width="13.5546875" bestFit="1" customWidth="1"/>
    <col min="12" max="13" width="14" bestFit="1" customWidth="1"/>
    <col min="14" max="14" width="10" bestFit="1" customWidth="1"/>
    <col min="15" max="15" width="10.33203125" bestFit="1" customWidth="1"/>
    <col min="16" max="16" width="14.5546875" bestFit="1" customWidth="1"/>
    <col min="17" max="18" width="14" bestFit="1" customWidth="1"/>
    <col min="19" max="19" width="9.33203125" bestFit="1" customWidth="1"/>
    <col min="20" max="20" width="8.33203125" bestFit="1" customWidth="1"/>
    <col min="21" max="22" width="10" bestFit="1" customWidth="1"/>
    <col min="23" max="23" width="10.33203125" bestFit="1" customWidth="1"/>
    <col min="24" max="24" width="10.6640625" bestFit="1" customWidth="1"/>
    <col min="25" max="25" width="10" bestFit="1" customWidth="1"/>
    <col min="26" max="26" width="8" bestFit="1" customWidth="1"/>
    <col min="27" max="27" width="7.88671875" bestFit="1" customWidth="1"/>
    <col min="28" max="28" width="12.109375" bestFit="1" customWidth="1"/>
    <col min="29" max="29" width="9.88671875" bestFit="1" customWidth="1"/>
    <col min="30" max="30" width="14" bestFit="1" customWidth="1"/>
    <col min="31" max="31" width="11" bestFit="1" customWidth="1"/>
    <col min="32" max="32" width="10" bestFit="1" customWidth="1"/>
    <col min="33" max="33" width="11" bestFit="1" customWidth="1"/>
    <col min="34" max="34" width="8" bestFit="1" customWidth="1"/>
    <col min="35" max="35" width="7.88671875" bestFit="1" customWidth="1"/>
    <col min="36" max="36" width="11.88671875" bestFit="1" customWidth="1"/>
    <col min="37" max="37" width="8.6640625" bestFit="1" customWidth="1"/>
    <col min="38" max="38" width="9.6640625" bestFit="1" customWidth="1"/>
    <col min="39" max="39" width="10" bestFit="1" customWidth="1"/>
    <col min="40" max="40" width="6" bestFit="1" customWidth="1"/>
    <col min="41" max="41" width="6.5546875" bestFit="1" customWidth="1"/>
    <col min="42" max="43" width="7.5546875" bestFit="1" customWidth="1"/>
    <col min="44" max="44" width="5.6640625" bestFit="1" customWidth="1"/>
    <col min="45" max="45" width="6.44140625" style="29" bestFit="1" customWidth="1"/>
    <col min="46" max="46" width="6.44140625" bestFit="1" customWidth="1"/>
    <col min="47" max="47" width="8.44140625" bestFit="1" customWidth="1"/>
    <col min="48" max="48" width="6.88671875" bestFit="1" customWidth="1"/>
  </cols>
  <sheetData>
    <row r="1" spans="1:48" x14ac:dyDescent="0.25">
      <c r="AS1"/>
    </row>
    <row r="2" spans="1:48" x14ac:dyDescent="0.25">
      <c r="A2" s="18" t="s">
        <v>1704</v>
      </c>
      <c r="B2" s="18" t="s">
        <v>31</v>
      </c>
      <c r="C2" s="18" t="s">
        <v>1705</v>
      </c>
      <c r="D2" s="18" t="s">
        <v>47</v>
      </c>
      <c r="E2" s="18" t="s">
        <v>48</v>
      </c>
      <c r="F2" s="18" t="s">
        <v>1632</v>
      </c>
      <c r="G2" s="18" t="s">
        <v>15</v>
      </c>
      <c r="H2" s="18" t="s">
        <v>16</v>
      </c>
      <c r="I2" s="18" t="s">
        <v>17</v>
      </c>
      <c r="J2" s="18" t="s">
        <v>18</v>
      </c>
      <c r="K2" s="18" t="s">
        <v>19</v>
      </c>
      <c r="L2" s="18" t="s">
        <v>20</v>
      </c>
      <c r="M2" s="18" t="s">
        <v>21</v>
      </c>
      <c r="N2" s="18" t="s">
        <v>22</v>
      </c>
      <c r="O2" s="18" t="s">
        <v>23</v>
      </c>
      <c r="P2" s="18" t="s">
        <v>24</v>
      </c>
      <c r="Q2" s="18" t="s">
        <v>25</v>
      </c>
      <c r="R2" s="18" t="s">
        <v>26</v>
      </c>
      <c r="S2" s="18" t="s">
        <v>27</v>
      </c>
      <c r="T2" s="18" t="s">
        <v>28</v>
      </c>
      <c r="U2" s="18" t="s">
        <v>29</v>
      </c>
      <c r="V2" s="18" t="s">
        <v>30</v>
      </c>
      <c r="W2" s="18" t="s">
        <v>32</v>
      </c>
      <c r="X2" s="18" t="s">
        <v>33</v>
      </c>
      <c r="Y2" s="18" t="s">
        <v>193</v>
      </c>
      <c r="Z2" s="18" t="s">
        <v>35</v>
      </c>
      <c r="AA2" s="18" t="s">
        <v>36</v>
      </c>
      <c r="AB2" s="18" t="s">
        <v>37</v>
      </c>
      <c r="AC2" s="18" t="s">
        <v>1541</v>
      </c>
      <c r="AD2" s="18" t="s">
        <v>1542</v>
      </c>
      <c r="AE2" s="18" t="s">
        <v>1543</v>
      </c>
      <c r="AF2" s="18" t="s">
        <v>38</v>
      </c>
      <c r="AG2" s="18" t="s">
        <v>149</v>
      </c>
      <c r="AH2" s="18" t="s">
        <v>34</v>
      </c>
      <c r="AI2" s="18" t="s">
        <v>1583</v>
      </c>
      <c r="AJ2" s="18" t="s">
        <v>1577</v>
      </c>
      <c r="AK2" s="18" t="s">
        <v>1618</v>
      </c>
      <c r="AL2" s="18" t="s">
        <v>1619</v>
      </c>
      <c r="AM2" s="18" t="s">
        <v>39</v>
      </c>
      <c r="AN2" s="18" t="s">
        <v>40</v>
      </c>
      <c r="AO2" s="18" t="s">
        <v>41</v>
      </c>
      <c r="AP2" s="18" t="s">
        <v>42</v>
      </c>
      <c r="AQ2" s="18" t="s">
        <v>43</v>
      </c>
      <c r="AR2" s="18" t="s">
        <v>44</v>
      </c>
      <c r="AS2" s="62" t="s">
        <v>45</v>
      </c>
      <c r="AT2" t="s">
        <v>46</v>
      </c>
      <c r="AU2" t="s">
        <v>879</v>
      </c>
      <c r="AV2" t="s">
        <v>1620</v>
      </c>
    </row>
    <row r="3" spans="1:48" x14ac:dyDescent="0.25">
      <c r="A3" t="s">
        <v>195</v>
      </c>
      <c r="B3" t="s">
        <v>880</v>
      </c>
      <c r="C3" t="s">
        <v>195</v>
      </c>
      <c r="D3" t="s">
        <v>51</v>
      </c>
      <c r="E3" t="s">
        <v>195</v>
      </c>
      <c r="F3" t="s">
        <v>1742</v>
      </c>
      <c r="G3" t="s">
        <v>323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37.5</v>
      </c>
      <c r="T3">
        <v>0</v>
      </c>
      <c r="U3">
        <v>29.1</v>
      </c>
      <c r="V3">
        <v>0</v>
      </c>
      <c r="W3">
        <v>0</v>
      </c>
      <c r="X3">
        <v>26.410599999999999</v>
      </c>
      <c r="Y3">
        <v>26.410599999999999</v>
      </c>
      <c r="Z3">
        <v>26.410599999999999</v>
      </c>
      <c r="AA3" t="s">
        <v>54</v>
      </c>
      <c r="AB3" t="s">
        <v>323</v>
      </c>
      <c r="AC3">
        <v>26.410599999999999</v>
      </c>
      <c r="AD3" t="s">
        <v>1544</v>
      </c>
      <c r="AE3">
        <v>1.9676070000000001</v>
      </c>
      <c r="AF3">
        <v>26.410599999999999</v>
      </c>
      <c r="AG3">
        <v>26.410599999999999</v>
      </c>
      <c r="AH3">
        <v>26.410599999999999</v>
      </c>
      <c r="AI3" t="s">
        <v>323</v>
      </c>
      <c r="AJ3" t="s">
        <v>323</v>
      </c>
      <c r="AK3" t="s">
        <v>54</v>
      </c>
      <c r="AL3" t="s">
        <v>49</v>
      </c>
      <c r="AM3">
        <v>26.410599999999999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 t="b">
        <v>1</v>
      </c>
      <c r="AV3" t="s">
        <v>49</v>
      </c>
    </row>
    <row r="4" spans="1:48" x14ac:dyDescent="0.25">
      <c r="A4" t="s">
        <v>197</v>
      </c>
      <c r="B4" t="s">
        <v>880</v>
      </c>
      <c r="C4" t="s">
        <v>197</v>
      </c>
      <c r="D4" t="s">
        <v>53</v>
      </c>
      <c r="E4" t="s">
        <v>197</v>
      </c>
      <c r="F4" t="s">
        <v>1743</v>
      </c>
      <c r="G4" t="s">
        <v>323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18</v>
      </c>
      <c r="T4">
        <v>0</v>
      </c>
      <c r="U4">
        <v>15.1</v>
      </c>
      <c r="V4">
        <v>0</v>
      </c>
      <c r="W4">
        <v>0</v>
      </c>
      <c r="X4">
        <v>13.422700000000001</v>
      </c>
      <c r="Y4">
        <v>13.422700000000001</v>
      </c>
      <c r="Z4">
        <v>13.422700000000001</v>
      </c>
      <c r="AA4" t="s">
        <v>54</v>
      </c>
      <c r="AB4" t="s">
        <v>323</v>
      </c>
      <c r="AC4">
        <v>13.422700000000001</v>
      </c>
      <c r="AD4" t="s">
        <v>1545</v>
      </c>
      <c r="AE4">
        <v>1</v>
      </c>
      <c r="AF4">
        <v>13.422700000000001</v>
      </c>
      <c r="AG4">
        <v>13.422700000000001</v>
      </c>
      <c r="AH4">
        <v>13.422700000000001</v>
      </c>
      <c r="AI4" t="s">
        <v>323</v>
      </c>
      <c r="AJ4" t="s">
        <v>323</v>
      </c>
      <c r="AK4" t="s">
        <v>54</v>
      </c>
      <c r="AL4" t="s">
        <v>49</v>
      </c>
      <c r="AM4">
        <v>13.422700000000001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 t="b">
        <v>1</v>
      </c>
      <c r="AV4" t="s">
        <v>49</v>
      </c>
    </row>
    <row r="5" spans="1:48" x14ac:dyDescent="0.25">
      <c r="A5" t="s">
        <v>199</v>
      </c>
      <c r="B5" t="s">
        <v>880</v>
      </c>
      <c r="C5" t="s">
        <v>199</v>
      </c>
      <c r="D5" t="s">
        <v>51</v>
      </c>
      <c r="E5" t="s">
        <v>199</v>
      </c>
      <c r="F5" t="s">
        <v>1744</v>
      </c>
      <c r="G5" t="s">
        <v>196</v>
      </c>
      <c r="H5">
        <v>81</v>
      </c>
      <c r="I5">
        <v>31</v>
      </c>
      <c r="J5">
        <v>399041.57</v>
      </c>
      <c r="K5">
        <v>224492.39</v>
      </c>
      <c r="L5">
        <v>357248.28</v>
      </c>
      <c r="M5">
        <v>195248.08</v>
      </c>
      <c r="N5">
        <v>37.119999999999997</v>
      </c>
      <c r="O5">
        <v>22.68</v>
      </c>
      <c r="P5">
        <v>80</v>
      </c>
      <c r="Q5">
        <v>347942.52</v>
      </c>
      <c r="R5">
        <v>177718.79</v>
      </c>
      <c r="S5">
        <v>36.14</v>
      </c>
      <c r="T5">
        <v>21.03</v>
      </c>
      <c r="U5">
        <v>30.58</v>
      </c>
      <c r="V5">
        <v>1</v>
      </c>
      <c r="W5">
        <v>14.3064</v>
      </c>
      <c r="X5">
        <v>14.133800000000001</v>
      </c>
      <c r="Y5">
        <v>14.3064</v>
      </c>
      <c r="Z5">
        <v>14.133800000000001</v>
      </c>
      <c r="AA5" t="s">
        <v>50</v>
      </c>
      <c r="AB5" t="s">
        <v>196</v>
      </c>
      <c r="AC5">
        <v>18.2974</v>
      </c>
      <c r="AD5" t="s">
        <v>54</v>
      </c>
      <c r="AE5">
        <v>1</v>
      </c>
      <c r="AF5">
        <v>11.44</v>
      </c>
      <c r="AG5">
        <v>14.133800000000001</v>
      </c>
      <c r="AH5">
        <v>11.44</v>
      </c>
      <c r="AI5" t="s">
        <v>196</v>
      </c>
      <c r="AJ5" t="s">
        <v>196</v>
      </c>
      <c r="AK5" t="s">
        <v>1621</v>
      </c>
      <c r="AL5" t="s">
        <v>49</v>
      </c>
      <c r="AM5">
        <v>16.049199999999999</v>
      </c>
      <c r="AN5">
        <v>0</v>
      </c>
      <c r="AO5">
        <v>0</v>
      </c>
      <c r="AP5">
        <v>0</v>
      </c>
      <c r="AQ5">
        <v>0</v>
      </c>
      <c r="AR5">
        <v>0</v>
      </c>
      <c r="AS5">
        <v>1</v>
      </c>
      <c r="AT5">
        <v>0</v>
      </c>
      <c r="AU5" t="b">
        <v>0</v>
      </c>
      <c r="AV5" t="s">
        <v>49</v>
      </c>
    </row>
    <row r="6" spans="1:48" x14ac:dyDescent="0.25">
      <c r="A6" t="s">
        <v>200</v>
      </c>
      <c r="B6" t="s">
        <v>880</v>
      </c>
      <c r="C6" t="s">
        <v>200</v>
      </c>
      <c r="D6" t="s">
        <v>53</v>
      </c>
      <c r="E6" t="s">
        <v>200</v>
      </c>
      <c r="F6" t="s">
        <v>1745</v>
      </c>
      <c r="G6" t="s">
        <v>196</v>
      </c>
      <c r="H6">
        <v>83</v>
      </c>
      <c r="I6">
        <v>29</v>
      </c>
      <c r="J6">
        <v>290144.11</v>
      </c>
      <c r="K6">
        <v>169961.93</v>
      </c>
      <c r="L6">
        <v>265662.15999999997</v>
      </c>
      <c r="M6">
        <v>158855.99</v>
      </c>
      <c r="N6">
        <v>36.17</v>
      </c>
      <c r="O6">
        <v>18.09</v>
      </c>
      <c r="P6">
        <v>81</v>
      </c>
      <c r="Q6">
        <v>247978.06</v>
      </c>
      <c r="R6">
        <v>113329.3</v>
      </c>
      <c r="S6">
        <v>34.49</v>
      </c>
      <c r="T6">
        <v>14.8</v>
      </c>
      <c r="U6">
        <v>30.03</v>
      </c>
      <c r="V6">
        <v>1</v>
      </c>
      <c r="W6">
        <v>10.196099999999999</v>
      </c>
      <c r="X6">
        <v>10.0731</v>
      </c>
      <c r="Y6">
        <v>10.196099999999999</v>
      </c>
      <c r="Z6">
        <v>10.0731</v>
      </c>
      <c r="AA6" t="s">
        <v>52</v>
      </c>
      <c r="AB6" t="s">
        <v>196</v>
      </c>
      <c r="AC6">
        <v>11.4192</v>
      </c>
      <c r="AD6" t="s">
        <v>54</v>
      </c>
      <c r="AE6">
        <v>1</v>
      </c>
      <c r="AF6">
        <v>8.6740999999999993</v>
      </c>
      <c r="AG6">
        <v>10.0731</v>
      </c>
      <c r="AH6">
        <v>8.6740999999999993</v>
      </c>
      <c r="AI6" t="s">
        <v>196</v>
      </c>
      <c r="AJ6" t="s">
        <v>196</v>
      </c>
      <c r="AK6" t="s">
        <v>1621</v>
      </c>
      <c r="AL6" t="s">
        <v>49</v>
      </c>
      <c r="AM6">
        <v>12.168900000000001</v>
      </c>
      <c r="AN6">
        <v>0</v>
      </c>
      <c r="AO6">
        <v>0</v>
      </c>
      <c r="AP6">
        <v>0</v>
      </c>
      <c r="AQ6">
        <v>0</v>
      </c>
      <c r="AR6">
        <v>0</v>
      </c>
      <c r="AS6">
        <v>2</v>
      </c>
      <c r="AT6">
        <v>0</v>
      </c>
      <c r="AU6" t="b">
        <v>0</v>
      </c>
      <c r="AV6" t="s">
        <v>49</v>
      </c>
    </row>
    <row r="7" spans="1:48" x14ac:dyDescent="0.25">
      <c r="A7" t="s">
        <v>201</v>
      </c>
      <c r="B7" t="s">
        <v>880</v>
      </c>
      <c r="C7" t="s">
        <v>201</v>
      </c>
      <c r="D7" t="s">
        <v>51</v>
      </c>
      <c r="E7" t="s">
        <v>201</v>
      </c>
      <c r="F7" t="s">
        <v>1746</v>
      </c>
      <c r="G7" t="s">
        <v>323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20</v>
      </c>
      <c r="T7">
        <v>0</v>
      </c>
      <c r="U7">
        <v>14.6</v>
      </c>
      <c r="V7">
        <v>0</v>
      </c>
      <c r="W7">
        <v>0</v>
      </c>
      <c r="X7">
        <v>10.2545</v>
      </c>
      <c r="Y7">
        <v>10.2545</v>
      </c>
      <c r="Z7">
        <v>10.2545</v>
      </c>
      <c r="AA7" t="s">
        <v>54</v>
      </c>
      <c r="AB7" t="s">
        <v>323</v>
      </c>
      <c r="AC7">
        <v>10.2545</v>
      </c>
      <c r="AD7" t="s">
        <v>1544</v>
      </c>
      <c r="AE7">
        <v>2.1075940000000002</v>
      </c>
      <c r="AF7">
        <v>10.2545</v>
      </c>
      <c r="AG7">
        <v>10.2545</v>
      </c>
      <c r="AH7">
        <v>10.2545</v>
      </c>
      <c r="AI7" t="s">
        <v>323</v>
      </c>
      <c r="AJ7" t="s">
        <v>323</v>
      </c>
      <c r="AK7" t="s">
        <v>54</v>
      </c>
      <c r="AL7" t="s">
        <v>49</v>
      </c>
      <c r="AM7">
        <v>10.2545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 t="b">
        <v>1</v>
      </c>
      <c r="AV7" t="s">
        <v>49</v>
      </c>
    </row>
    <row r="8" spans="1:48" x14ac:dyDescent="0.25">
      <c r="A8" t="s">
        <v>202</v>
      </c>
      <c r="B8" t="s">
        <v>880</v>
      </c>
      <c r="C8" t="s">
        <v>202</v>
      </c>
      <c r="D8" t="s">
        <v>53</v>
      </c>
      <c r="E8" t="s">
        <v>202</v>
      </c>
      <c r="F8" t="s">
        <v>1747</v>
      </c>
      <c r="G8" t="s">
        <v>323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8.6</v>
      </c>
      <c r="T8">
        <v>0</v>
      </c>
      <c r="U8">
        <v>7.9</v>
      </c>
      <c r="V8">
        <v>0</v>
      </c>
      <c r="W8">
        <v>0</v>
      </c>
      <c r="X8">
        <v>4.8654999999999999</v>
      </c>
      <c r="Y8">
        <v>4.8654999999999999</v>
      </c>
      <c r="Z8">
        <v>4.8654999999999999</v>
      </c>
      <c r="AA8" t="s">
        <v>54</v>
      </c>
      <c r="AB8" t="s">
        <v>323</v>
      </c>
      <c r="AC8">
        <v>4.8654999999999999</v>
      </c>
      <c r="AD8" t="s">
        <v>1545</v>
      </c>
      <c r="AE8">
        <v>1</v>
      </c>
      <c r="AF8">
        <v>4.8654999999999999</v>
      </c>
      <c r="AG8">
        <v>4.8654999999999999</v>
      </c>
      <c r="AH8">
        <v>4.8654999999999999</v>
      </c>
      <c r="AI8" t="s">
        <v>323</v>
      </c>
      <c r="AJ8" t="s">
        <v>323</v>
      </c>
      <c r="AK8" t="s">
        <v>54</v>
      </c>
      <c r="AL8" t="s">
        <v>49</v>
      </c>
      <c r="AM8">
        <v>4.8654999999999999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 t="b">
        <v>1</v>
      </c>
      <c r="AV8" t="s">
        <v>49</v>
      </c>
    </row>
    <row r="9" spans="1:48" x14ac:dyDescent="0.25">
      <c r="A9" t="s">
        <v>203</v>
      </c>
      <c r="B9" t="s">
        <v>880</v>
      </c>
      <c r="C9" t="s">
        <v>203</v>
      </c>
      <c r="D9" t="s">
        <v>49</v>
      </c>
      <c r="E9" t="s">
        <v>203</v>
      </c>
      <c r="F9" t="s">
        <v>1748</v>
      </c>
      <c r="G9" t="s">
        <v>323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20.2</v>
      </c>
      <c r="T9">
        <v>0</v>
      </c>
      <c r="U9">
        <v>16.7</v>
      </c>
      <c r="V9">
        <v>0</v>
      </c>
      <c r="W9">
        <v>0</v>
      </c>
      <c r="X9">
        <v>10.651</v>
      </c>
      <c r="Y9">
        <v>10.651</v>
      </c>
      <c r="Z9">
        <v>10.651</v>
      </c>
      <c r="AA9" t="s">
        <v>54</v>
      </c>
      <c r="AB9" t="s">
        <v>323</v>
      </c>
      <c r="AC9">
        <v>10.651</v>
      </c>
      <c r="AD9" t="s">
        <v>54</v>
      </c>
      <c r="AE9">
        <v>1</v>
      </c>
      <c r="AF9">
        <v>10.651</v>
      </c>
      <c r="AG9">
        <v>10.651</v>
      </c>
      <c r="AH9">
        <v>10.651</v>
      </c>
      <c r="AI9" t="s">
        <v>323</v>
      </c>
      <c r="AJ9" t="s">
        <v>323</v>
      </c>
      <c r="AK9" t="s">
        <v>54</v>
      </c>
      <c r="AL9" t="s">
        <v>49</v>
      </c>
      <c r="AM9">
        <v>10.651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 t="b">
        <v>1</v>
      </c>
      <c r="AV9" t="s">
        <v>49</v>
      </c>
    </row>
    <row r="10" spans="1:48" x14ac:dyDescent="0.25">
      <c r="A10" t="s">
        <v>204</v>
      </c>
      <c r="B10" t="s">
        <v>880</v>
      </c>
      <c r="C10" t="s">
        <v>204</v>
      </c>
      <c r="D10" t="s">
        <v>49</v>
      </c>
      <c r="E10" t="s">
        <v>204</v>
      </c>
      <c r="F10" t="s">
        <v>1749</v>
      </c>
      <c r="G10" t="s">
        <v>323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10.1</v>
      </c>
      <c r="T10">
        <v>0</v>
      </c>
      <c r="U10">
        <v>8.9</v>
      </c>
      <c r="V10">
        <v>0</v>
      </c>
      <c r="W10">
        <v>0</v>
      </c>
      <c r="X10">
        <v>5.2489999999999997</v>
      </c>
      <c r="Y10">
        <v>5.2489999999999997</v>
      </c>
      <c r="Z10">
        <v>5.2489999999999997</v>
      </c>
      <c r="AA10" t="s">
        <v>54</v>
      </c>
      <c r="AB10" t="s">
        <v>323</v>
      </c>
      <c r="AC10">
        <v>5.2489999999999997</v>
      </c>
      <c r="AD10" t="s">
        <v>54</v>
      </c>
      <c r="AE10">
        <v>1</v>
      </c>
      <c r="AF10">
        <v>5.2489999999999997</v>
      </c>
      <c r="AG10">
        <v>5.2489999999999997</v>
      </c>
      <c r="AH10">
        <v>5.2489999999999997</v>
      </c>
      <c r="AI10" t="s">
        <v>323</v>
      </c>
      <c r="AJ10" t="s">
        <v>323</v>
      </c>
      <c r="AK10" t="s">
        <v>54</v>
      </c>
      <c r="AL10" t="s">
        <v>49</v>
      </c>
      <c r="AM10">
        <v>5.2489999999999997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 t="b">
        <v>1</v>
      </c>
      <c r="AV10" t="s">
        <v>49</v>
      </c>
    </row>
    <row r="11" spans="1:48" x14ac:dyDescent="0.25">
      <c r="A11" t="s">
        <v>205</v>
      </c>
      <c r="B11" t="s">
        <v>880</v>
      </c>
      <c r="C11" t="s">
        <v>205</v>
      </c>
      <c r="D11" t="s">
        <v>49</v>
      </c>
      <c r="E11" t="s">
        <v>205</v>
      </c>
      <c r="F11" t="s">
        <v>1750</v>
      </c>
      <c r="G11" t="s">
        <v>323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8.5</v>
      </c>
      <c r="T11">
        <v>0</v>
      </c>
      <c r="U11">
        <v>7.8</v>
      </c>
      <c r="V11">
        <v>0</v>
      </c>
      <c r="W11">
        <v>0</v>
      </c>
      <c r="X11">
        <v>4.5138999999999996</v>
      </c>
      <c r="Y11">
        <v>4.5138999999999996</v>
      </c>
      <c r="Z11">
        <v>4.5138999999999996</v>
      </c>
      <c r="AA11" t="s">
        <v>54</v>
      </c>
      <c r="AB11" t="s">
        <v>323</v>
      </c>
      <c r="AC11">
        <v>4.5138999999999996</v>
      </c>
      <c r="AD11" t="s">
        <v>54</v>
      </c>
      <c r="AE11">
        <v>1</v>
      </c>
      <c r="AF11">
        <v>4.5138999999999996</v>
      </c>
      <c r="AG11">
        <v>4.5138999999999996</v>
      </c>
      <c r="AH11">
        <v>4.5138999999999996</v>
      </c>
      <c r="AI11" t="s">
        <v>323</v>
      </c>
      <c r="AJ11" t="s">
        <v>323</v>
      </c>
      <c r="AK11" t="s">
        <v>54</v>
      </c>
      <c r="AL11" t="s">
        <v>49</v>
      </c>
      <c r="AM11">
        <v>4.5138999999999996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 t="b">
        <v>1</v>
      </c>
      <c r="AV11" t="s">
        <v>49</v>
      </c>
    </row>
    <row r="12" spans="1:48" x14ac:dyDescent="0.25">
      <c r="A12" t="s">
        <v>206</v>
      </c>
      <c r="B12" t="s">
        <v>880</v>
      </c>
      <c r="C12" t="s">
        <v>206</v>
      </c>
      <c r="D12" t="s">
        <v>56</v>
      </c>
      <c r="E12" t="s">
        <v>206</v>
      </c>
      <c r="F12" t="s">
        <v>1751</v>
      </c>
      <c r="G12" t="s">
        <v>196</v>
      </c>
      <c r="H12">
        <v>20</v>
      </c>
      <c r="I12">
        <v>2</v>
      </c>
      <c r="J12">
        <v>168993.42</v>
      </c>
      <c r="K12">
        <v>113488.58</v>
      </c>
      <c r="L12">
        <v>150006.98000000001</v>
      </c>
      <c r="M12">
        <v>100800.51</v>
      </c>
      <c r="N12">
        <v>15.9</v>
      </c>
      <c r="O12">
        <v>7.46</v>
      </c>
      <c r="P12">
        <v>19</v>
      </c>
      <c r="Q12">
        <v>133350.49</v>
      </c>
      <c r="R12">
        <v>71740.81</v>
      </c>
      <c r="S12">
        <v>15.37</v>
      </c>
      <c r="T12">
        <v>7.28</v>
      </c>
      <c r="U12">
        <v>13.68</v>
      </c>
      <c r="V12">
        <v>1</v>
      </c>
      <c r="W12">
        <v>5.4829999999999997</v>
      </c>
      <c r="X12">
        <v>5.4168000000000003</v>
      </c>
      <c r="Y12">
        <v>5.4829999999999997</v>
      </c>
      <c r="Z12">
        <v>5.5327999999999999</v>
      </c>
      <c r="AA12" t="s">
        <v>1589</v>
      </c>
      <c r="AB12" t="s">
        <v>63</v>
      </c>
      <c r="AC12">
        <v>4.9123999999999999</v>
      </c>
      <c r="AD12" t="s">
        <v>1546</v>
      </c>
      <c r="AE12">
        <v>1.2880929999999999</v>
      </c>
      <c r="AF12">
        <v>6.5564999999999998</v>
      </c>
      <c r="AG12">
        <v>6.6741999999999999</v>
      </c>
      <c r="AH12">
        <v>6.5564999999999998</v>
      </c>
      <c r="AI12" t="s">
        <v>1579</v>
      </c>
      <c r="AJ12" t="s">
        <v>1579</v>
      </c>
      <c r="AK12" t="s">
        <v>1622</v>
      </c>
      <c r="AL12" t="s">
        <v>49</v>
      </c>
      <c r="AM12">
        <v>9.1981000000000002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1</v>
      </c>
      <c r="AT12">
        <v>0</v>
      </c>
      <c r="AU12" t="b">
        <v>0</v>
      </c>
      <c r="AV12" t="s">
        <v>49</v>
      </c>
    </row>
    <row r="13" spans="1:48" x14ac:dyDescent="0.25">
      <c r="A13" t="s">
        <v>207</v>
      </c>
      <c r="B13" t="s">
        <v>880</v>
      </c>
      <c r="C13" t="s">
        <v>207</v>
      </c>
      <c r="D13" t="s">
        <v>58</v>
      </c>
      <c r="E13" t="s">
        <v>206</v>
      </c>
      <c r="F13" t="s">
        <v>1752</v>
      </c>
      <c r="G13" t="s">
        <v>196</v>
      </c>
      <c r="H13">
        <v>13</v>
      </c>
      <c r="I13">
        <v>8</v>
      </c>
      <c r="J13">
        <v>157504.79</v>
      </c>
      <c r="K13">
        <v>79033.64</v>
      </c>
      <c r="L13">
        <v>140379.21</v>
      </c>
      <c r="M13">
        <v>69424.320000000007</v>
      </c>
      <c r="N13">
        <v>9.4600000000000009</v>
      </c>
      <c r="O13">
        <v>3.71</v>
      </c>
      <c r="P13">
        <v>13</v>
      </c>
      <c r="Q13">
        <v>140379.21</v>
      </c>
      <c r="R13">
        <v>69424.320000000007</v>
      </c>
      <c r="S13">
        <v>9.4600000000000009</v>
      </c>
      <c r="T13">
        <v>3.71</v>
      </c>
      <c r="U13">
        <v>8.8800000000000008</v>
      </c>
      <c r="V13">
        <v>1</v>
      </c>
      <c r="W13">
        <v>5.7720000000000002</v>
      </c>
      <c r="X13">
        <v>5.7023000000000001</v>
      </c>
      <c r="Y13">
        <v>5.7720000000000002</v>
      </c>
      <c r="Z13">
        <v>5.5327999999999999</v>
      </c>
      <c r="AA13" t="s">
        <v>62</v>
      </c>
      <c r="AB13" t="s">
        <v>63</v>
      </c>
      <c r="AC13">
        <v>3.8136999999999999</v>
      </c>
      <c r="AD13" t="s">
        <v>1547</v>
      </c>
      <c r="AE13">
        <v>1.639243</v>
      </c>
      <c r="AF13">
        <v>3.9944999999999999</v>
      </c>
      <c r="AG13">
        <v>3.8645999999999998</v>
      </c>
      <c r="AH13">
        <v>3.9944999999999999</v>
      </c>
      <c r="AI13" t="s">
        <v>1579</v>
      </c>
      <c r="AJ13" t="s">
        <v>1579</v>
      </c>
      <c r="AK13" t="s">
        <v>1622</v>
      </c>
      <c r="AL13" t="s">
        <v>49</v>
      </c>
      <c r="AM13">
        <v>5.6039000000000003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 t="b">
        <v>0</v>
      </c>
      <c r="AV13" t="s">
        <v>49</v>
      </c>
    </row>
    <row r="14" spans="1:48" x14ac:dyDescent="0.25">
      <c r="A14" t="s">
        <v>208</v>
      </c>
      <c r="B14" t="s">
        <v>880</v>
      </c>
      <c r="C14" t="s">
        <v>208</v>
      </c>
      <c r="D14" t="s">
        <v>60</v>
      </c>
      <c r="E14" t="s">
        <v>208</v>
      </c>
      <c r="F14" t="s">
        <v>1753</v>
      </c>
      <c r="G14" t="s">
        <v>196</v>
      </c>
      <c r="H14">
        <v>14</v>
      </c>
      <c r="I14">
        <v>0</v>
      </c>
      <c r="J14">
        <v>93417.08</v>
      </c>
      <c r="K14">
        <v>87500.61</v>
      </c>
      <c r="L14">
        <v>83748.800000000003</v>
      </c>
      <c r="M14">
        <v>77286.679999999993</v>
      </c>
      <c r="N14">
        <v>8.07</v>
      </c>
      <c r="O14">
        <v>4.53</v>
      </c>
      <c r="P14">
        <v>14</v>
      </c>
      <c r="Q14">
        <v>83748.800000000003</v>
      </c>
      <c r="R14">
        <v>77286.679999999993</v>
      </c>
      <c r="S14">
        <v>8.07</v>
      </c>
      <c r="T14">
        <v>4.53</v>
      </c>
      <c r="U14">
        <v>6.7</v>
      </c>
      <c r="V14">
        <v>1</v>
      </c>
      <c r="W14">
        <v>3.4434999999999998</v>
      </c>
      <c r="X14">
        <v>3.4018999999999999</v>
      </c>
      <c r="Y14">
        <v>3.4434999999999998</v>
      </c>
      <c r="Z14">
        <v>3.4018999999999999</v>
      </c>
      <c r="AA14" t="s">
        <v>59</v>
      </c>
      <c r="AB14" t="s">
        <v>146</v>
      </c>
      <c r="AC14">
        <v>2.3264999999999998</v>
      </c>
      <c r="AD14" t="s">
        <v>1548</v>
      </c>
      <c r="AE14">
        <v>1</v>
      </c>
      <c r="AF14">
        <v>3.5162</v>
      </c>
      <c r="AG14">
        <v>3.4018999999999999</v>
      </c>
      <c r="AH14">
        <v>3.5162</v>
      </c>
      <c r="AI14" t="s">
        <v>196</v>
      </c>
      <c r="AJ14" t="s">
        <v>196</v>
      </c>
      <c r="AK14" t="s">
        <v>1622</v>
      </c>
      <c r="AL14" t="s">
        <v>49</v>
      </c>
      <c r="AM14">
        <v>4.9329000000000001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 t="b">
        <v>0</v>
      </c>
      <c r="AV14" t="s">
        <v>49</v>
      </c>
    </row>
    <row r="15" spans="1:48" x14ac:dyDescent="0.25">
      <c r="A15" t="s">
        <v>209</v>
      </c>
      <c r="B15" t="s">
        <v>880</v>
      </c>
      <c r="C15" t="s">
        <v>209</v>
      </c>
      <c r="D15" t="s">
        <v>49</v>
      </c>
      <c r="E15" t="s">
        <v>209</v>
      </c>
      <c r="F15" t="s">
        <v>1754</v>
      </c>
      <c r="G15" t="s">
        <v>323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27.4</v>
      </c>
      <c r="T15">
        <v>0</v>
      </c>
      <c r="U15">
        <v>24.1</v>
      </c>
      <c r="V15">
        <v>0</v>
      </c>
      <c r="W15">
        <v>0</v>
      </c>
      <c r="X15">
        <v>11.9503</v>
      </c>
      <c r="Y15">
        <v>11.9503</v>
      </c>
      <c r="Z15">
        <v>11.9503</v>
      </c>
      <c r="AA15" t="s">
        <v>54</v>
      </c>
      <c r="AB15" t="s">
        <v>323</v>
      </c>
      <c r="AC15">
        <v>11.9503</v>
      </c>
      <c r="AD15" t="s">
        <v>54</v>
      </c>
      <c r="AE15">
        <v>1</v>
      </c>
      <c r="AF15">
        <v>11.9503</v>
      </c>
      <c r="AG15">
        <v>11.9503</v>
      </c>
      <c r="AH15">
        <v>11.9503</v>
      </c>
      <c r="AI15" t="s">
        <v>323</v>
      </c>
      <c r="AJ15" t="s">
        <v>323</v>
      </c>
      <c r="AK15" t="s">
        <v>54</v>
      </c>
      <c r="AL15" t="s">
        <v>49</v>
      </c>
      <c r="AM15">
        <v>11.9503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 t="b">
        <v>1</v>
      </c>
      <c r="AV15" t="s">
        <v>49</v>
      </c>
    </row>
    <row r="16" spans="1:48" x14ac:dyDescent="0.25">
      <c r="A16" t="s">
        <v>210</v>
      </c>
      <c r="B16" t="s">
        <v>880</v>
      </c>
      <c r="C16" t="s">
        <v>210</v>
      </c>
      <c r="D16" t="s">
        <v>51</v>
      </c>
      <c r="E16" t="s">
        <v>210</v>
      </c>
      <c r="F16" t="s">
        <v>1755</v>
      </c>
      <c r="G16" t="s">
        <v>323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18.399999999999999</v>
      </c>
      <c r="T16">
        <v>0</v>
      </c>
      <c r="U16">
        <v>17.100000000000001</v>
      </c>
      <c r="V16">
        <v>0</v>
      </c>
      <c r="W16">
        <v>0</v>
      </c>
      <c r="X16">
        <v>6.5393999999999997</v>
      </c>
      <c r="Y16">
        <v>6.5393999999999997</v>
      </c>
      <c r="Z16">
        <v>6.5393999999999997</v>
      </c>
      <c r="AA16" t="s">
        <v>54</v>
      </c>
      <c r="AB16" t="s">
        <v>323</v>
      </c>
      <c r="AC16">
        <v>6.5393999999999997</v>
      </c>
      <c r="AD16" t="s">
        <v>1549</v>
      </c>
      <c r="AE16">
        <v>1.492639</v>
      </c>
      <c r="AF16">
        <v>6.5393999999999997</v>
      </c>
      <c r="AG16">
        <v>6.5393999999999997</v>
      </c>
      <c r="AH16">
        <v>6.5393999999999997</v>
      </c>
      <c r="AI16" t="s">
        <v>323</v>
      </c>
      <c r="AJ16" t="s">
        <v>323</v>
      </c>
      <c r="AK16" t="s">
        <v>54</v>
      </c>
      <c r="AL16" t="s">
        <v>49</v>
      </c>
      <c r="AM16">
        <v>6.5393999999999997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 t="b">
        <v>1</v>
      </c>
      <c r="AV16" t="s">
        <v>49</v>
      </c>
    </row>
    <row r="17" spans="1:48" x14ac:dyDescent="0.25">
      <c r="A17" t="s">
        <v>297</v>
      </c>
      <c r="B17" t="s">
        <v>880</v>
      </c>
      <c r="C17" t="s">
        <v>297</v>
      </c>
      <c r="D17" t="s">
        <v>53</v>
      </c>
      <c r="E17" t="s">
        <v>297</v>
      </c>
      <c r="F17" t="s">
        <v>1756</v>
      </c>
      <c r="G17" t="s">
        <v>323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10.7</v>
      </c>
      <c r="T17">
        <v>0</v>
      </c>
      <c r="U17">
        <v>7.9</v>
      </c>
      <c r="V17">
        <v>0</v>
      </c>
      <c r="W17">
        <v>0</v>
      </c>
      <c r="X17">
        <v>4.3811</v>
      </c>
      <c r="Y17">
        <v>4.3811</v>
      </c>
      <c r="Z17">
        <v>4.3811</v>
      </c>
      <c r="AA17" t="s">
        <v>54</v>
      </c>
      <c r="AB17" t="s">
        <v>323</v>
      </c>
      <c r="AC17">
        <v>4.3811</v>
      </c>
      <c r="AD17" t="s">
        <v>1550</v>
      </c>
      <c r="AE17">
        <v>1</v>
      </c>
      <c r="AF17">
        <v>4.3811</v>
      </c>
      <c r="AG17">
        <v>4.3811</v>
      </c>
      <c r="AH17">
        <v>4.3811</v>
      </c>
      <c r="AI17" t="s">
        <v>323</v>
      </c>
      <c r="AJ17" t="s">
        <v>323</v>
      </c>
      <c r="AK17" t="s">
        <v>54</v>
      </c>
      <c r="AL17" t="s">
        <v>49</v>
      </c>
      <c r="AM17">
        <v>4.3811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 t="b">
        <v>1</v>
      </c>
      <c r="AV17" t="s">
        <v>49</v>
      </c>
    </row>
    <row r="18" spans="1:48" x14ac:dyDescent="0.25">
      <c r="A18" t="s">
        <v>298</v>
      </c>
      <c r="B18" t="s">
        <v>1654</v>
      </c>
      <c r="C18" t="s">
        <v>298</v>
      </c>
      <c r="D18" t="s">
        <v>56</v>
      </c>
      <c r="E18" t="s">
        <v>298</v>
      </c>
      <c r="F18" t="s">
        <v>1757</v>
      </c>
      <c r="G18" t="s">
        <v>196</v>
      </c>
      <c r="H18">
        <v>16</v>
      </c>
      <c r="I18">
        <v>3</v>
      </c>
      <c r="J18">
        <v>192680.72</v>
      </c>
      <c r="K18">
        <v>76543.179999999993</v>
      </c>
      <c r="L18">
        <v>168917.49</v>
      </c>
      <c r="M18">
        <v>68055.55</v>
      </c>
      <c r="N18">
        <v>17.38</v>
      </c>
      <c r="O18">
        <v>16.739999999999998</v>
      </c>
      <c r="P18">
        <v>15</v>
      </c>
      <c r="Q18">
        <v>155877.68</v>
      </c>
      <c r="R18">
        <v>47114.15</v>
      </c>
      <c r="S18">
        <v>13.33</v>
      </c>
      <c r="T18">
        <v>6.12</v>
      </c>
      <c r="U18">
        <v>10.89</v>
      </c>
      <c r="V18">
        <v>1</v>
      </c>
      <c r="W18">
        <v>6.4092000000000002</v>
      </c>
      <c r="X18">
        <v>6.3319000000000001</v>
      </c>
      <c r="Y18">
        <v>6.4092000000000002</v>
      </c>
      <c r="Z18">
        <v>6.6430999999999996</v>
      </c>
      <c r="AA18" t="s">
        <v>1589</v>
      </c>
      <c r="AB18" t="s">
        <v>63</v>
      </c>
      <c r="AC18">
        <v>10.4253</v>
      </c>
      <c r="AD18" t="s">
        <v>1546</v>
      </c>
      <c r="AE18">
        <v>1.3187230000000001</v>
      </c>
      <c r="AF18">
        <v>7.3308</v>
      </c>
      <c r="AG18">
        <v>7.2891000000000004</v>
      </c>
      <c r="AH18">
        <v>7.3308</v>
      </c>
      <c r="AI18" t="s">
        <v>1579</v>
      </c>
      <c r="AJ18" t="s">
        <v>1579</v>
      </c>
      <c r="AK18" t="s">
        <v>1706</v>
      </c>
      <c r="AL18" t="s">
        <v>49</v>
      </c>
      <c r="AM18">
        <v>10.2844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1</v>
      </c>
      <c r="AT18">
        <v>0</v>
      </c>
      <c r="AU18" t="b">
        <v>0</v>
      </c>
      <c r="AV18" t="s">
        <v>49</v>
      </c>
    </row>
    <row r="19" spans="1:48" x14ac:dyDescent="0.25">
      <c r="A19" t="s">
        <v>299</v>
      </c>
      <c r="B19" t="s">
        <v>1654</v>
      </c>
      <c r="C19" t="s">
        <v>299</v>
      </c>
      <c r="D19" t="s">
        <v>58</v>
      </c>
      <c r="E19" t="s">
        <v>298</v>
      </c>
      <c r="F19" t="s">
        <v>1758</v>
      </c>
      <c r="G19" t="s">
        <v>14</v>
      </c>
      <c r="H19">
        <v>4</v>
      </c>
      <c r="I19">
        <v>1</v>
      </c>
      <c r="J19">
        <v>139140.03</v>
      </c>
      <c r="K19">
        <v>32933.1</v>
      </c>
      <c r="L19">
        <v>123373.37</v>
      </c>
      <c r="M19">
        <v>29768.9</v>
      </c>
      <c r="N19">
        <v>11.75</v>
      </c>
      <c r="O19">
        <v>3.63</v>
      </c>
      <c r="P19">
        <v>4</v>
      </c>
      <c r="Q19">
        <v>123373.37</v>
      </c>
      <c r="R19">
        <v>29768.9</v>
      </c>
      <c r="S19">
        <v>13.7</v>
      </c>
      <c r="T19">
        <v>3.63</v>
      </c>
      <c r="U19">
        <v>12.1</v>
      </c>
      <c r="V19">
        <v>0</v>
      </c>
      <c r="W19">
        <v>5.0728</v>
      </c>
      <c r="X19">
        <v>7.8102</v>
      </c>
      <c r="Y19">
        <v>7.9055999999999997</v>
      </c>
      <c r="Z19">
        <v>6.6430999999999996</v>
      </c>
      <c r="AA19" t="s">
        <v>62</v>
      </c>
      <c r="AB19" t="s">
        <v>63</v>
      </c>
      <c r="AC19">
        <v>7.9055999999999997</v>
      </c>
      <c r="AD19" t="s">
        <v>1547</v>
      </c>
      <c r="AE19">
        <v>1.5328360000000001</v>
      </c>
      <c r="AF19">
        <v>4.3625999999999996</v>
      </c>
      <c r="AG19">
        <v>4.2206999999999999</v>
      </c>
      <c r="AH19">
        <v>4.3625999999999996</v>
      </c>
      <c r="AI19" t="s">
        <v>1580</v>
      </c>
      <c r="AJ19" t="s">
        <v>1580</v>
      </c>
      <c r="AK19" t="s">
        <v>1706</v>
      </c>
      <c r="AL19" t="s">
        <v>49</v>
      </c>
      <c r="AM19">
        <v>6.1203000000000003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 t="b">
        <v>0</v>
      </c>
      <c r="AV19" t="s">
        <v>49</v>
      </c>
    </row>
    <row r="20" spans="1:48" x14ac:dyDescent="0.25">
      <c r="A20" t="s">
        <v>300</v>
      </c>
      <c r="B20" t="s">
        <v>1654</v>
      </c>
      <c r="C20" t="s">
        <v>300</v>
      </c>
      <c r="D20" t="s">
        <v>60</v>
      </c>
      <c r="E20" t="s">
        <v>300</v>
      </c>
      <c r="F20" t="s">
        <v>1759</v>
      </c>
      <c r="G20" t="s">
        <v>14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8.1</v>
      </c>
      <c r="T20">
        <v>0</v>
      </c>
      <c r="U20">
        <v>6.3</v>
      </c>
      <c r="V20">
        <v>0</v>
      </c>
      <c r="W20">
        <v>0</v>
      </c>
      <c r="X20">
        <v>5.0952999999999999</v>
      </c>
      <c r="Y20">
        <v>5.1574999999999998</v>
      </c>
      <c r="Z20">
        <v>5.0952999999999999</v>
      </c>
      <c r="AA20" t="s">
        <v>59</v>
      </c>
      <c r="AB20" t="s">
        <v>61</v>
      </c>
      <c r="AC20">
        <v>5.1574999999999998</v>
      </c>
      <c r="AD20" t="s">
        <v>1548</v>
      </c>
      <c r="AE20">
        <v>1</v>
      </c>
      <c r="AF20">
        <v>2.9889999999999999</v>
      </c>
      <c r="AG20">
        <v>2.9889999999999999</v>
      </c>
      <c r="AH20">
        <v>2.9889999999999999</v>
      </c>
      <c r="AI20" t="s">
        <v>1581</v>
      </c>
      <c r="AJ20" t="s">
        <v>1581</v>
      </c>
      <c r="AK20" t="s">
        <v>1706</v>
      </c>
      <c r="AL20" t="s">
        <v>49</v>
      </c>
      <c r="AM20">
        <v>4.1932999999999998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 t="b">
        <v>0</v>
      </c>
      <c r="AV20" t="s">
        <v>49</v>
      </c>
    </row>
    <row r="21" spans="1:48" x14ac:dyDescent="0.25">
      <c r="A21" t="s">
        <v>301</v>
      </c>
      <c r="B21" t="s">
        <v>1654</v>
      </c>
      <c r="C21" t="s">
        <v>301</v>
      </c>
      <c r="D21" t="s">
        <v>51</v>
      </c>
      <c r="E21" t="s">
        <v>301</v>
      </c>
      <c r="F21" t="s">
        <v>1760</v>
      </c>
      <c r="G21" t="s">
        <v>196</v>
      </c>
      <c r="H21">
        <v>44</v>
      </c>
      <c r="I21">
        <v>21</v>
      </c>
      <c r="J21">
        <v>124388.51</v>
      </c>
      <c r="K21">
        <v>108109.26</v>
      </c>
      <c r="L21">
        <v>110436.82</v>
      </c>
      <c r="M21">
        <v>94786.77</v>
      </c>
      <c r="N21">
        <v>14.84</v>
      </c>
      <c r="O21">
        <v>18.37</v>
      </c>
      <c r="P21">
        <v>42</v>
      </c>
      <c r="Q21">
        <v>94563.32</v>
      </c>
      <c r="R21">
        <v>59755.69</v>
      </c>
      <c r="S21">
        <v>11.93</v>
      </c>
      <c r="T21">
        <v>12.51</v>
      </c>
      <c r="U21">
        <v>7.24</v>
      </c>
      <c r="V21">
        <v>1</v>
      </c>
      <c r="W21">
        <v>3.8881999999999999</v>
      </c>
      <c r="X21">
        <v>3.8412999999999999</v>
      </c>
      <c r="Y21">
        <v>3.8881999999999999</v>
      </c>
      <c r="Z21">
        <v>3.8412999999999999</v>
      </c>
      <c r="AA21" t="s">
        <v>50</v>
      </c>
      <c r="AB21" t="s">
        <v>196</v>
      </c>
      <c r="AC21">
        <v>5.4600999999999997</v>
      </c>
      <c r="AD21" t="s">
        <v>1544</v>
      </c>
      <c r="AE21">
        <v>1.3930959999999999</v>
      </c>
      <c r="AF21">
        <v>3.7067000000000001</v>
      </c>
      <c r="AG21">
        <v>3.8412999999999999</v>
      </c>
      <c r="AH21">
        <v>3.7067000000000001</v>
      </c>
      <c r="AI21" t="s">
        <v>196</v>
      </c>
      <c r="AJ21" t="s">
        <v>196</v>
      </c>
      <c r="AK21" t="s">
        <v>1621</v>
      </c>
      <c r="AL21" t="s">
        <v>49</v>
      </c>
      <c r="AM21">
        <v>5.2000999999999999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2</v>
      </c>
      <c r="AT21">
        <v>0</v>
      </c>
      <c r="AU21" t="b">
        <v>0</v>
      </c>
      <c r="AV21" t="s">
        <v>49</v>
      </c>
    </row>
    <row r="22" spans="1:48" x14ac:dyDescent="0.25">
      <c r="A22" t="s">
        <v>302</v>
      </c>
      <c r="B22" t="s">
        <v>1654</v>
      </c>
      <c r="C22" t="s">
        <v>302</v>
      </c>
      <c r="D22" t="s">
        <v>53</v>
      </c>
      <c r="E22" t="s">
        <v>302</v>
      </c>
      <c r="F22" t="s">
        <v>1761</v>
      </c>
      <c r="G22" t="s">
        <v>196</v>
      </c>
      <c r="H22">
        <v>12</v>
      </c>
      <c r="I22">
        <v>1</v>
      </c>
      <c r="J22">
        <v>85593.77</v>
      </c>
      <c r="K22">
        <v>46298.92</v>
      </c>
      <c r="L22">
        <v>74715.16</v>
      </c>
      <c r="M22">
        <v>41027.160000000003</v>
      </c>
      <c r="N22">
        <v>7</v>
      </c>
      <c r="O22">
        <v>6.35</v>
      </c>
      <c r="P22">
        <v>11</v>
      </c>
      <c r="Q22">
        <v>63492.82</v>
      </c>
      <c r="R22">
        <v>18026.599999999999</v>
      </c>
      <c r="S22">
        <v>6.73</v>
      </c>
      <c r="T22">
        <v>6.57</v>
      </c>
      <c r="U22">
        <v>4.8499999999999996</v>
      </c>
      <c r="V22">
        <v>1</v>
      </c>
      <c r="W22">
        <v>2.6105999999999998</v>
      </c>
      <c r="X22">
        <v>2.5790999999999999</v>
      </c>
      <c r="Y22">
        <v>2.6105999999999998</v>
      </c>
      <c r="Z22">
        <v>2.5790999999999999</v>
      </c>
      <c r="AA22" t="s">
        <v>52</v>
      </c>
      <c r="AB22" t="s">
        <v>196</v>
      </c>
      <c r="AC22">
        <v>3.9194</v>
      </c>
      <c r="AD22" t="s">
        <v>1545</v>
      </c>
      <c r="AE22">
        <v>1</v>
      </c>
      <c r="AF22">
        <v>2.6657999999999999</v>
      </c>
      <c r="AG22">
        <v>2.5790999999999999</v>
      </c>
      <c r="AH22">
        <v>2.6657999999999999</v>
      </c>
      <c r="AI22" t="s">
        <v>196</v>
      </c>
      <c r="AJ22" t="s">
        <v>196</v>
      </c>
      <c r="AK22" t="s">
        <v>1621</v>
      </c>
      <c r="AL22" t="s">
        <v>49</v>
      </c>
      <c r="AM22">
        <v>3.7399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1</v>
      </c>
      <c r="AT22">
        <v>0</v>
      </c>
      <c r="AU22" t="b">
        <v>0</v>
      </c>
      <c r="AV22" t="s">
        <v>49</v>
      </c>
    </row>
    <row r="23" spans="1:48" x14ac:dyDescent="0.25">
      <c r="A23" t="s">
        <v>303</v>
      </c>
      <c r="B23" t="s">
        <v>1654</v>
      </c>
      <c r="C23" t="s">
        <v>303</v>
      </c>
      <c r="D23" t="s">
        <v>56</v>
      </c>
      <c r="E23" t="s">
        <v>303</v>
      </c>
      <c r="F23" t="s">
        <v>1762</v>
      </c>
      <c r="G23" t="s">
        <v>196</v>
      </c>
      <c r="H23">
        <v>110</v>
      </c>
      <c r="I23">
        <v>10</v>
      </c>
      <c r="J23">
        <v>119517.24</v>
      </c>
      <c r="K23">
        <v>78333.98</v>
      </c>
      <c r="L23">
        <v>106138.77</v>
      </c>
      <c r="M23">
        <v>67879.37</v>
      </c>
      <c r="N23">
        <v>9.9</v>
      </c>
      <c r="O23">
        <v>9.81</v>
      </c>
      <c r="P23">
        <v>107</v>
      </c>
      <c r="Q23">
        <v>98349.27</v>
      </c>
      <c r="R23">
        <v>49647</v>
      </c>
      <c r="S23">
        <v>8.93</v>
      </c>
      <c r="T23">
        <v>7.79</v>
      </c>
      <c r="U23">
        <v>6.72</v>
      </c>
      <c r="V23">
        <v>1</v>
      </c>
      <c r="W23">
        <v>4.0438000000000001</v>
      </c>
      <c r="X23">
        <v>3.9950000000000001</v>
      </c>
      <c r="Y23">
        <v>4.0438000000000001</v>
      </c>
      <c r="Z23">
        <v>3.9950000000000001</v>
      </c>
      <c r="AA23" t="s">
        <v>55</v>
      </c>
      <c r="AB23" t="s">
        <v>196</v>
      </c>
      <c r="AC23">
        <v>4.2774999999999999</v>
      </c>
      <c r="AD23" t="s">
        <v>1546</v>
      </c>
      <c r="AE23">
        <v>1.4184099999999999</v>
      </c>
      <c r="AF23">
        <v>3.9927000000000001</v>
      </c>
      <c r="AG23">
        <v>3.9950000000000001</v>
      </c>
      <c r="AH23">
        <v>3.9927000000000001</v>
      </c>
      <c r="AI23" t="s">
        <v>196</v>
      </c>
      <c r="AJ23" t="s">
        <v>196</v>
      </c>
      <c r="AK23" t="s">
        <v>1623</v>
      </c>
      <c r="AL23" t="s">
        <v>49</v>
      </c>
      <c r="AM23">
        <v>5.6013999999999999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3</v>
      </c>
      <c r="AT23">
        <v>0</v>
      </c>
      <c r="AU23" t="b">
        <v>0</v>
      </c>
      <c r="AV23" t="s">
        <v>49</v>
      </c>
    </row>
    <row r="24" spans="1:48" x14ac:dyDescent="0.25">
      <c r="A24" t="s">
        <v>304</v>
      </c>
      <c r="B24" t="s">
        <v>1654</v>
      </c>
      <c r="C24" t="s">
        <v>304</v>
      </c>
      <c r="D24" t="s">
        <v>58</v>
      </c>
      <c r="E24" t="s">
        <v>304</v>
      </c>
      <c r="F24" t="s">
        <v>1763</v>
      </c>
      <c r="G24" t="s">
        <v>196</v>
      </c>
      <c r="H24">
        <v>58</v>
      </c>
      <c r="I24">
        <v>6</v>
      </c>
      <c r="J24">
        <v>76259.77</v>
      </c>
      <c r="K24">
        <v>39502.86</v>
      </c>
      <c r="L24">
        <v>67029.37</v>
      </c>
      <c r="M24">
        <v>35367.480000000003</v>
      </c>
      <c r="N24">
        <v>5.14</v>
      </c>
      <c r="O24">
        <v>5.31</v>
      </c>
      <c r="P24">
        <v>57</v>
      </c>
      <c r="Q24">
        <v>65025.84</v>
      </c>
      <c r="R24">
        <v>32248.77</v>
      </c>
      <c r="S24">
        <v>4.82</v>
      </c>
      <c r="T24">
        <v>4.8</v>
      </c>
      <c r="U24">
        <v>3.55</v>
      </c>
      <c r="V24">
        <v>1</v>
      </c>
      <c r="W24">
        <v>2.6737000000000002</v>
      </c>
      <c r="X24">
        <v>2.6414</v>
      </c>
      <c r="Y24">
        <v>2.6737000000000002</v>
      </c>
      <c r="Z24">
        <v>2.6414</v>
      </c>
      <c r="AA24" t="s">
        <v>57</v>
      </c>
      <c r="AB24" t="s">
        <v>196</v>
      </c>
      <c r="AC24">
        <v>3.0156999999999998</v>
      </c>
      <c r="AD24" t="s">
        <v>1547</v>
      </c>
      <c r="AE24">
        <v>1.2535639999999999</v>
      </c>
      <c r="AF24">
        <v>2.7302</v>
      </c>
      <c r="AG24">
        <v>2.6414</v>
      </c>
      <c r="AH24">
        <v>2.7302</v>
      </c>
      <c r="AI24" t="s">
        <v>196</v>
      </c>
      <c r="AJ24" t="s">
        <v>196</v>
      </c>
      <c r="AK24" t="s">
        <v>1623</v>
      </c>
      <c r="AL24" t="s">
        <v>49</v>
      </c>
      <c r="AM24">
        <v>3.8302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1</v>
      </c>
      <c r="AT24">
        <v>0</v>
      </c>
      <c r="AU24" t="b">
        <v>0</v>
      </c>
      <c r="AV24" t="s">
        <v>49</v>
      </c>
    </row>
    <row r="25" spans="1:48" x14ac:dyDescent="0.25">
      <c r="A25" t="s">
        <v>305</v>
      </c>
      <c r="B25" t="s">
        <v>1654</v>
      </c>
      <c r="C25" t="s">
        <v>305</v>
      </c>
      <c r="D25" t="s">
        <v>60</v>
      </c>
      <c r="E25" t="s">
        <v>305</v>
      </c>
      <c r="F25" t="s">
        <v>1764</v>
      </c>
      <c r="G25" t="s">
        <v>196</v>
      </c>
      <c r="H25">
        <v>82</v>
      </c>
      <c r="I25">
        <v>0</v>
      </c>
      <c r="J25">
        <v>70150.880000000005</v>
      </c>
      <c r="K25">
        <v>37840.39</v>
      </c>
      <c r="L25">
        <v>62590.18</v>
      </c>
      <c r="M25">
        <v>33840.68</v>
      </c>
      <c r="N25">
        <v>2.85</v>
      </c>
      <c r="O25">
        <v>2.2200000000000002</v>
      </c>
      <c r="P25">
        <v>81</v>
      </c>
      <c r="Q25">
        <v>60264.92</v>
      </c>
      <c r="R25">
        <v>26757.63</v>
      </c>
      <c r="S25">
        <v>2.78</v>
      </c>
      <c r="T25">
        <v>2.13</v>
      </c>
      <c r="U25">
        <v>2.14</v>
      </c>
      <c r="V25">
        <v>1</v>
      </c>
      <c r="W25">
        <v>2.4779</v>
      </c>
      <c r="X25">
        <v>2.448</v>
      </c>
      <c r="Y25">
        <v>2.4779</v>
      </c>
      <c r="Z25">
        <v>2.448</v>
      </c>
      <c r="AA25" t="s">
        <v>59</v>
      </c>
      <c r="AB25" t="s">
        <v>196</v>
      </c>
      <c r="AC25">
        <v>2.4056999999999999</v>
      </c>
      <c r="AD25" t="s">
        <v>1548</v>
      </c>
      <c r="AE25">
        <v>1</v>
      </c>
      <c r="AF25">
        <v>2.5192000000000001</v>
      </c>
      <c r="AG25">
        <v>2.448</v>
      </c>
      <c r="AH25">
        <v>2.5192000000000001</v>
      </c>
      <c r="AI25" t="s">
        <v>196</v>
      </c>
      <c r="AJ25" t="s">
        <v>196</v>
      </c>
      <c r="AK25" t="s">
        <v>1623</v>
      </c>
      <c r="AL25" t="s">
        <v>49</v>
      </c>
      <c r="AM25">
        <v>3.5341999999999998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1</v>
      </c>
      <c r="AT25">
        <v>0</v>
      </c>
      <c r="AU25" t="b">
        <v>0</v>
      </c>
      <c r="AV25" t="s">
        <v>49</v>
      </c>
    </row>
    <row r="26" spans="1:48" x14ac:dyDescent="0.25">
      <c r="A26" t="s">
        <v>306</v>
      </c>
      <c r="B26" t="s">
        <v>1654</v>
      </c>
      <c r="C26" t="s">
        <v>306</v>
      </c>
      <c r="D26" t="s">
        <v>56</v>
      </c>
      <c r="E26" t="s">
        <v>306</v>
      </c>
      <c r="F26" t="s">
        <v>1765</v>
      </c>
      <c r="G26" t="s">
        <v>14</v>
      </c>
      <c r="H26">
        <v>7</v>
      </c>
      <c r="I26">
        <v>2</v>
      </c>
      <c r="J26">
        <v>88324.85</v>
      </c>
      <c r="K26">
        <v>48552.14</v>
      </c>
      <c r="L26">
        <v>80653.77</v>
      </c>
      <c r="M26">
        <v>39566.39</v>
      </c>
      <c r="N26">
        <v>11.29</v>
      </c>
      <c r="O26">
        <v>14.12</v>
      </c>
      <c r="P26">
        <v>7</v>
      </c>
      <c r="Q26">
        <v>80653.77</v>
      </c>
      <c r="R26">
        <v>39566.39</v>
      </c>
      <c r="S26">
        <v>11.8</v>
      </c>
      <c r="T26">
        <v>14.12</v>
      </c>
      <c r="U26">
        <v>9</v>
      </c>
      <c r="V26">
        <v>0</v>
      </c>
      <c r="W26">
        <v>3.3163</v>
      </c>
      <c r="X26">
        <v>5.3098999999999998</v>
      </c>
      <c r="Y26">
        <v>5.3747999999999996</v>
      </c>
      <c r="Z26">
        <v>5.3098999999999998</v>
      </c>
      <c r="AA26" t="s">
        <v>55</v>
      </c>
      <c r="AB26" t="s">
        <v>14</v>
      </c>
      <c r="AC26">
        <v>5.3747999999999996</v>
      </c>
      <c r="AD26" t="s">
        <v>1546</v>
      </c>
      <c r="AE26">
        <v>1.7032039999999999</v>
      </c>
      <c r="AF26">
        <v>5.4884000000000004</v>
      </c>
      <c r="AG26">
        <v>5.3098999999999998</v>
      </c>
      <c r="AH26">
        <v>5.4884000000000004</v>
      </c>
      <c r="AI26" t="s">
        <v>14</v>
      </c>
      <c r="AJ26" t="s">
        <v>14</v>
      </c>
      <c r="AK26" t="s">
        <v>1623</v>
      </c>
      <c r="AL26" t="s">
        <v>49</v>
      </c>
      <c r="AM26">
        <v>7.6997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 t="b">
        <v>0</v>
      </c>
      <c r="AV26" t="s">
        <v>49</v>
      </c>
    </row>
    <row r="27" spans="1:48" x14ac:dyDescent="0.25">
      <c r="A27" t="s">
        <v>307</v>
      </c>
      <c r="B27" t="s">
        <v>1654</v>
      </c>
      <c r="C27" t="s">
        <v>307</v>
      </c>
      <c r="D27" t="s">
        <v>58</v>
      </c>
      <c r="E27" t="s">
        <v>307</v>
      </c>
      <c r="F27" t="s">
        <v>1766</v>
      </c>
      <c r="G27" t="s">
        <v>196</v>
      </c>
      <c r="H27">
        <v>37</v>
      </c>
      <c r="I27">
        <v>4</v>
      </c>
      <c r="J27">
        <v>69755.88</v>
      </c>
      <c r="K27">
        <v>42196.43</v>
      </c>
      <c r="L27">
        <v>64320.15</v>
      </c>
      <c r="M27">
        <v>39950.61</v>
      </c>
      <c r="N27">
        <v>8.35</v>
      </c>
      <c r="O27">
        <v>12.39</v>
      </c>
      <c r="P27">
        <v>34</v>
      </c>
      <c r="Q27">
        <v>55872.71</v>
      </c>
      <c r="R27">
        <v>29079.33</v>
      </c>
      <c r="S27">
        <v>5.47</v>
      </c>
      <c r="T27">
        <v>7.49</v>
      </c>
      <c r="U27">
        <v>3.3</v>
      </c>
      <c r="V27">
        <v>1</v>
      </c>
      <c r="W27">
        <v>2.2972999999999999</v>
      </c>
      <c r="X27">
        <v>2.2696000000000001</v>
      </c>
      <c r="Y27">
        <v>2.2972999999999999</v>
      </c>
      <c r="Z27">
        <v>2.2696000000000001</v>
      </c>
      <c r="AA27" t="s">
        <v>57</v>
      </c>
      <c r="AB27" t="s">
        <v>196</v>
      </c>
      <c r="AC27">
        <v>3.1556999999999999</v>
      </c>
      <c r="AD27" t="s">
        <v>1547</v>
      </c>
      <c r="AE27">
        <v>1.4504300000000001</v>
      </c>
      <c r="AF27">
        <v>2.1798999999999999</v>
      </c>
      <c r="AG27">
        <v>2.2696000000000001</v>
      </c>
      <c r="AH27">
        <v>2.1798999999999999</v>
      </c>
      <c r="AI27" t="s">
        <v>196</v>
      </c>
      <c r="AJ27" t="s">
        <v>196</v>
      </c>
      <c r="AK27" t="s">
        <v>1623</v>
      </c>
      <c r="AL27" t="s">
        <v>49</v>
      </c>
      <c r="AM27">
        <v>3.0581999999999998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3</v>
      </c>
      <c r="AT27">
        <v>0</v>
      </c>
      <c r="AU27" t="b">
        <v>0</v>
      </c>
      <c r="AV27" t="s">
        <v>49</v>
      </c>
    </row>
    <row r="28" spans="1:48" x14ac:dyDescent="0.25">
      <c r="A28" t="s">
        <v>308</v>
      </c>
      <c r="B28" t="s">
        <v>1654</v>
      </c>
      <c r="C28" t="s">
        <v>308</v>
      </c>
      <c r="D28" t="s">
        <v>60</v>
      </c>
      <c r="E28" t="s">
        <v>308</v>
      </c>
      <c r="F28" t="s">
        <v>1767</v>
      </c>
      <c r="G28" t="s">
        <v>196</v>
      </c>
      <c r="H28">
        <v>13</v>
      </c>
      <c r="I28">
        <v>2</v>
      </c>
      <c r="J28">
        <v>52337.93</v>
      </c>
      <c r="K28">
        <v>29188.9</v>
      </c>
      <c r="L28">
        <v>49398.95</v>
      </c>
      <c r="M28">
        <v>31404.31</v>
      </c>
      <c r="N28">
        <v>2.31</v>
      </c>
      <c r="O28">
        <v>1.73</v>
      </c>
      <c r="P28">
        <v>13</v>
      </c>
      <c r="Q28">
        <v>49398.95</v>
      </c>
      <c r="R28">
        <v>31404.31</v>
      </c>
      <c r="S28">
        <v>2.31</v>
      </c>
      <c r="T28">
        <v>1.73</v>
      </c>
      <c r="U28">
        <v>1.83</v>
      </c>
      <c r="V28">
        <v>1</v>
      </c>
      <c r="W28">
        <v>2.0310999999999999</v>
      </c>
      <c r="X28">
        <v>2.0066000000000002</v>
      </c>
      <c r="Y28">
        <v>2.0310999999999999</v>
      </c>
      <c r="Z28">
        <v>2.0066000000000002</v>
      </c>
      <c r="AA28" t="s">
        <v>59</v>
      </c>
      <c r="AB28" t="s">
        <v>196</v>
      </c>
      <c r="AC28">
        <v>2.1757</v>
      </c>
      <c r="AD28" t="s">
        <v>1548</v>
      </c>
      <c r="AE28">
        <v>1</v>
      </c>
      <c r="AF28">
        <v>2.0739999999999998</v>
      </c>
      <c r="AG28">
        <v>2.0066000000000002</v>
      </c>
      <c r="AH28">
        <v>2.0739999999999998</v>
      </c>
      <c r="AI28" t="s">
        <v>196</v>
      </c>
      <c r="AJ28" t="s">
        <v>196</v>
      </c>
      <c r="AK28" t="s">
        <v>1623</v>
      </c>
      <c r="AL28" t="s">
        <v>49</v>
      </c>
      <c r="AM28">
        <v>2.9096000000000002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 t="b">
        <v>0</v>
      </c>
      <c r="AV28" t="s">
        <v>49</v>
      </c>
    </row>
    <row r="29" spans="1:48" x14ac:dyDescent="0.25">
      <c r="A29" t="s">
        <v>309</v>
      </c>
      <c r="B29" t="s">
        <v>1654</v>
      </c>
      <c r="C29" t="s">
        <v>309</v>
      </c>
      <c r="D29" t="s">
        <v>56</v>
      </c>
      <c r="E29" t="s">
        <v>309</v>
      </c>
      <c r="F29" t="s">
        <v>1768</v>
      </c>
      <c r="G29" t="s">
        <v>14</v>
      </c>
      <c r="H29">
        <v>9</v>
      </c>
      <c r="I29">
        <v>0</v>
      </c>
      <c r="J29">
        <v>45704.59</v>
      </c>
      <c r="K29">
        <v>18669.22</v>
      </c>
      <c r="L29">
        <v>40581.870000000003</v>
      </c>
      <c r="M29">
        <v>16303.04</v>
      </c>
      <c r="N29">
        <v>4.5599999999999996</v>
      </c>
      <c r="O29">
        <v>2.99</v>
      </c>
      <c r="P29">
        <v>9</v>
      </c>
      <c r="Q29">
        <v>40581.870000000003</v>
      </c>
      <c r="R29">
        <v>16303.04</v>
      </c>
      <c r="S29">
        <v>10.1</v>
      </c>
      <c r="T29">
        <v>2.99</v>
      </c>
      <c r="U29">
        <v>7.2</v>
      </c>
      <c r="V29">
        <v>0</v>
      </c>
      <c r="W29">
        <v>1.6686000000000001</v>
      </c>
      <c r="X29">
        <v>4.1323999999999996</v>
      </c>
      <c r="Y29">
        <v>4.1829000000000001</v>
      </c>
      <c r="Z29">
        <v>4.1323999999999996</v>
      </c>
      <c r="AA29" t="s">
        <v>55</v>
      </c>
      <c r="AB29" t="s">
        <v>14</v>
      </c>
      <c r="AC29">
        <v>4.1829000000000001</v>
      </c>
      <c r="AD29" t="s">
        <v>1546</v>
      </c>
      <c r="AE29">
        <v>1.8169930000000001</v>
      </c>
      <c r="AF29">
        <v>4.2713000000000001</v>
      </c>
      <c r="AG29">
        <v>4.1323999999999996</v>
      </c>
      <c r="AH29">
        <v>4.2713000000000001</v>
      </c>
      <c r="AI29" t="s">
        <v>14</v>
      </c>
      <c r="AJ29" t="s">
        <v>14</v>
      </c>
      <c r="AK29" t="s">
        <v>1623</v>
      </c>
      <c r="AL29" t="s">
        <v>49</v>
      </c>
      <c r="AM29">
        <v>5.9922000000000004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 t="b">
        <v>0</v>
      </c>
      <c r="AV29" t="s">
        <v>49</v>
      </c>
    </row>
    <row r="30" spans="1:48" x14ac:dyDescent="0.25">
      <c r="A30" t="s">
        <v>310</v>
      </c>
      <c r="B30" t="s">
        <v>1654</v>
      </c>
      <c r="C30" t="s">
        <v>310</v>
      </c>
      <c r="D30" t="s">
        <v>58</v>
      </c>
      <c r="E30" t="s">
        <v>310</v>
      </c>
      <c r="F30" t="s">
        <v>1769</v>
      </c>
      <c r="G30" t="s">
        <v>196</v>
      </c>
      <c r="H30">
        <v>22</v>
      </c>
      <c r="I30">
        <v>0</v>
      </c>
      <c r="J30">
        <v>42209.14</v>
      </c>
      <c r="K30">
        <v>11084.59</v>
      </c>
      <c r="L30">
        <v>38118.71</v>
      </c>
      <c r="M30">
        <v>11554.46</v>
      </c>
      <c r="N30">
        <v>3.55</v>
      </c>
      <c r="O30">
        <v>2.82</v>
      </c>
      <c r="P30">
        <v>21</v>
      </c>
      <c r="Q30">
        <v>36599.49</v>
      </c>
      <c r="R30">
        <v>9438.5400000000009</v>
      </c>
      <c r="S30">
        <v>3.52</v>
      </c>
      <c r="T30">
        <v>2.89</v>
      </c>
      <c r="U30">
        <v>2.58</v>
      </c>
      <c r="V30">
        <v>1</v>
      </c>
      <c r="W30">
        <v>1.5048999999999999</v>
      </c>
      <c r="X30">
        <v>1.4866999999999999</v>
      </c>
      <c r="Y30">
        <v>1.5048999999999999</v>
      </c>
      <c r="Z30">
        <v>1.4866999999999999</v>
      </c>
      <c r="AA30" t="s">
        <v>57</v>
      </c>
      <c r="AB30" t="s">
        <v>196</v>
      </c>
      <c r="AC30">
        <v>2.3020999999999998</v>
      </c>
      <c r="AD30" t="s">
        <v>1547</v>
      </c>
      <c r="AE30">
        <v>1.3640460000000001</v>
      </c>
      <c r="AF30">
        <v>1.5367</v>
      </c>
      <c r="AG30">
        <v>1.4866999999999999</v>
      </c>
      <c r="AH30">
        <v>1.5367</v>
      </c>
      <c r="AI30" t="s">
        <v>196</v>
      </c>
      <c r="AJ30" t="s">
        <v>196</v>
      </c>
      <c r="AK30" t="s">
        <v>1623</v>
      </c>
      <c r="AL30" t="s">
        <v>49</v>
      </c>
      <c r="AM30">
        <v>2.1558000000000002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1</v>
      </c>
      <c r="AT30">
        <v>0</v>
      </c>
      <c r="AU30" t="b">
        <v>0</v>
      </c>
      <c r="AV30" t="s">
        <v>49</v>
      </c>
    </row>
    <row r="31" spans="1:48" x14ac:dyDescent="0.25">
      <c r="A31" t="s">
        <v>311</v>
      </c>
      <c r="B31" t="s">
        <v>1654</v>
      </c>
      <c r="C31" t="s">
        <v>311</v>
      </c>
      <c r="D31" t="s">
        <v>60</v>
      </c>
      <c r="E31" t="s">
        <v>311</v>
      </c>
      <c r="F31" t="s">
        <v>1770</v>
      </c>
      <c r="G31" t="s">
        <v>196</v>
      </c>
      <c r="H31">
        <v>9</v>
      </c>
      <c r="I31">
        <v>0</v>
      </c>
      <c r="J31">
        <v>36769.19</v>
      </c>
      <c r="K31">
        <v>8614.7000000000007</v>
      </c>
      <c r="L31">
        <v>33120.68</v>
      </c>
      <c r="M31">
        <v>10255.129999999999</v>
      </c>
      <c r="N31">
        <v>2.56</v>
      </c>
      <c r="O31">
        <v>1.71</v>
      </c>
      <c r="P31">
        <v>8</v>
      </c>
      <c r="Q31">
        <v>29916.42</v>
      </c>
      <c r="R31">
        <v>5090.0200000000004</v>
      </c>
      <c r="S31">
        <v>2.13</v>
      </c>
      <c r="T31">
        <v>1.27</v>
      </c>
      <c r="U31">
        <v>1.82</v>
      </c>
      <c r="V31">
        <v>1</v>
      </c>
      <c r="W31">
        <v>1.2301</v>
      </c>
      <c r="X31">
        <v>1.2153</v>
      </c>
      <c r="Y31">
        <v>1.2301</v>
      </c>
      <c r="Z31">
        <v>1.2153</v>
      </c>
      <c r="AA31" t="s">
        <v>59</v>
      </c>
      <c r="AB31" t="s">
        <v>196</v>
      </c>
      <c r="AC31">
        <v>1.6877</v>
      </c>
      <c r="AD31" t="s">
        <v>1548</v>
      </c>
      <c r="AE31">
        <v>1</v>
      </c>
      <c r="AF31">
        <v>1.2561</v>
      </c>
      <c r="AG31">
        <v>1.2153</v>
      </c>
      <c r="AH31">
        <v>1.2561</v>
      </c>
      <c r="AI31" t="s">
        <v>196</v>
      </c>
      <c r="AJ31" t="s">
        <v>196</v>
      </c>
      <c r="AK31" t="s">
        <v>1623</v>
      </c>
      <c r="AL31" t="s">
        <v>49</v>
      </c>
      <c r="AM31">
        <v>1.7622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1</v>
      </c>
      <c r="AT31">
        <v>0</v>
      </c>
      <c r="AU31" t="b">
        <v>0</v>
      </c>
      <c r="AV31" t="s">
        <v>49</v>
      </c>
    </row>
    <row r="32" spans="1:48" x14ac:dyDescent="0.25">
      <c r="A32" t="s">
        <v>312</v>
      </c>
      <c r="B32" t="s">
        <v>1654</v>
      </c>
      <c r="C32" t="s">
        <v>312</v>
      </c>
      <c r="D32" t="s">
        <v>56</v>
      </c>
      <c r="E32" t="s">
        <v>312</v>
      </c>
      <c r="F32" t="s">
        <v>1771</v>
      </c>
      <c r="G32" t="s">
        <v>14</v>
      </c>
      <c r="H32">
        <v>2</v>
      </c>
      <c r="I32">
        <v>0</v>
      </c>
      <c r="J32">
        <v>118330.11</v>
      </c>
      <c r="K32">
        <v>97804.7</v>
      </c>
      <c r="L32">
        <v>106526.05</v>
      </c>
      <c r="M32">
        <v>88581.26</v>
      </c>
      <c r="N32">
        <v>6</v>
      </c>
      <c r="O32">
        <v>5</v>
      </c>
      <c r="P32">
        <v>2</v>
      </c>
      <c r="Q32">
        <v>106526.05</v>
      </c>
      <c r="R32">
        <v>88581.26</v>
      </c>
      <c r="S32">
        <v>6.8</v>
      </c>
      <c r="T32">
        <v>5</v>
      </c>
      <c r="U32">
        <v>4.7</v>
      </c>
      <c r="V32">
        <v>0</v>
      </c>
      <c r="W32">
        <v>0</v>
      </c>
      <c r="X32">
        <v>3.5564</v>
      </c>
      <c r="Y32">
        <v>3.5998000000000001</v>
      </c>
      <c r="Z32">
        <v>3.5564</v>
      </c>
      <c r="AA32" t="s">
        <v>55</v>
      </c>
      <c r="AB32" t="s">
        <v>14</v>
      </c>
      <c r="AC32">
        <v>3.5998000000000001</v>
      </c>
      <c r="AD32" t="s">
        <v>1546</v>
      </c>
      <c r="AE32">
        <v>1.6213120000000001</v>
      </c>
      <c r="AF32">
        <v>3.4596</v>
      </c>
      <c r="AG32">
        <v>3.5564</v>
      </c>
      <c r="AH32">
        <v>3.4596</v>
      </c>
      <c r="AI32" t="s">
        <v>14</v>
      </c>
      <c r="AJ32" t="s">
        <v>14</v>
      </c>
      <c r="AK32" t="s">
        <v>1623</v>
      </c>
      <c r="AL32" t="s">
        <v>49</v>
      </c>
      <c r="AM32">
        <v>4.8535000000000004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 t="b">
        <v>0</v>
      </c>
      <c r="AV32" t="s">
        <v>49</v>
      </c>
    </row>
    <row r="33" spans="1:48" x14ac:dyDescent="0.25">
      <c r="A33" t="s">
        <v>313</v>
      </c>
      <c r="B33" t="s">
        <v>1654</v>
      </c>
      <c r="C33" t="s">
        <v>313</v>
      </c>
      <c r="D33" t="s">
        <v>58</v>
      </c>
      <c r="E33" t="s">
        <v>313</v>
      </c>
      <c r="F33" t="s">
        <v>1772</v>
      </c>
      <c r="G33" t="s">
        <v>196</v>
      </c>
      <c r="H33">
        <v>11</v>
      </c>
      <c r="I33">
        <v>0</v>
      </c>
      <c r="J33">
        <v>51276.57</v>
      </c>
      <c r="K33">
        <v>19601.259999999998</v>
      </c>
      <c r="L33">
        <v>45550.52</v>
      </c>
      <c r="M33">
        <v>16958.05</v>
      </c>
      <c r="N33">
        <v>4.09</v>
      </c>
      <c r="O33">
        <v>2.39</v>
      </c>
      <c r="P33">
        <v>11</v>
      </c>
      <c r="Q33">
        <v>45550.52</v>
      </c>
      <c r="R33">
        <v>16958.05</v>
      </c>
      <c r="S33">
        <v>4.09</v>
      </c>
      <c r="T33">
        <v>2.39</v>
      </c>
      <c r="U33">
        <v>3.3</v>
      </c>
      <c r="V33">
        <v>1</v>
      </c>
      <c r="W33">
        <v>1.8729</v>
      </c>
      <c r="X33">
        <v>1.8503000000000001</v>
      </c>
      <c r="Y33">
        <v>1.8729</v>
      </c>
      <c r="Z33">
        <v>1.8503000000000001</v>
      </c>
      <c r="AA33" t="s">
        <v>57</v>
      </c>
      <c r="AB33" t="s">
        <v>196</v>
      </c>
      <c r="AC33">
        <v>2.2202999999999999</v>
      </c>
      <c r="AD33" t="s">
        <v>1547</v>
      </c>
      <c r="AE33">
        <v>1.2863849999999999</v>
      </c>
      <c r="AF33">
        <v>1.9125000000000001</v>
      </c>
      <c r="AG33">
        <v>1.8503000000000001</v>
      </c>
      <c r="AH33">
        <v>1.9125000000000001</v>
      </c>
      <c r="AI33" t="s">
        <v>196</v>
      </c>
      <c r="AJ33" t="s">
        <v>196</v>
      </c>
      <c r="AK33" t="s">
        <v>1623</v>
      </c>
      <c r="AL33" t="s">
        <v>49</v>
      </c>
      <c r="AM33">
        <v>2.6829999999999998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 t="b">
        <v>0</v>
      </c>
      <c r="AV33" t="s">
        <v>49</v>
      </c>
    </row>
    <row r="34" spans="1:48" x14ac:dyDescent="0.25">
      <c r="A34" t="s">
        <v>314</v>
      </c>
      <c r="B34" t="s">
        <v>1654</v>
      </c>
      <c r="C34" t="s">
        <v>314</v>
      </c>
      <c r="D34" t="s">
        <v>60</v>
      </c>
      <c r="E34" t="s">
        <v>314</v>
      </c>
      <c r="F34" t="s">
        <v>1773</v>
      </c>
      <c r="G34" t="s">
        <v>14</v>
      </c>
      <c r="H34">
        <v>6</v>
      </c>
      <c r="I34">
        <v>0</v>
      </c>
      <c r="J34">
        <v>50841.53</v>
      </c>
      <c r="K34">
        <v>19998.71</v>
      </c>
      <c r="L34">
        <v>45603.15</v>
      </c>
      <c r="M34">
        <v>16846.509999999998</v>
      </c>
      <c r="N34">
        <v>2</v>
      </c>
      <c r="O34">
        <v>1.41</v>
      </c>
      <c r="P34">
        <v>5</v>
      </c>
      <c r="Q34">
        <v>38779.61</v>
      </c>
      <c r="R34">
        <v>7823.17</v>
      </c>
      <c r="S34">
        <v>1.4</v>
      </c>
      <c r="T34">
        <v>0.49</v>
      </c>
      <c r="U34">
        <v>1.2</v>
      </c>
      <c r="V34">
        <v>0</v>
      </c>
      <c r="W34">
        <v>1.5945</v>
      </c>
      <c r="X34">
        <v>1.7052</v>
      </c>
      <c r="Y34">
        <v>1.726</v>
      </c>
      <c r="Z34">
        <v>1.7052</v>
      </c>
      <c r="AA34" t="s">
        <v>59</v>
      </c>
      <c r="AB34" t="s">
        <v>14</v>
      </c>
      <c r="AC34">
        <v>1.726</v>
      </c>
      <c r="AD34" t="s">
        <v>1548</v>
      </c>
      <c r="AE34">
        <v>1</v>
      </c>
      <c r="AF34">
        <v>1.7625</v>
      </c>
      <c r="AG34">
        <v>1.7052</v>
      </c>
      <c r="AH34">
        <v>1.7625</v>
      </c>
      <c r="AI34" t="s">
        <v>14</v>
      </c>
      <c r="AJ34" t="s">
        <v>14</v>
      </c>
      <c r="AK34" t="s">
        <v>1623</v>
      </c>
      <c r="AL34" t="s">
        <v>49</v>
      </c>
      <c r="AM34">
        <v>2.4725999999999999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1</v>
      </c>
      <c r="AT34">
        <v>0</v>
      </c>
      <c r="AU34" t="b">
        <v>0</v>
      </c>
      <c r="AV34" t="s">
        <v>49</v>
      </c>
    </row>
    <row r="35" spans="1:48" x14ac:dyDescent="0.25">
      <c r="A35" t="s">
        <v>315</v>
      </c>
      <c r="B35" t="s">
        <v>1654</v>
      </c>
      <c r="C35" t="s">
        <v>315</v>
      </c>
      <c r="D35" t="s">
        <v>56</v>
      </c>
      <c r="E35" t="s">
        <v>315</v>
      </c>
      <c r="F35" t="s">
        <v>1774</v>
      </c>
      <c r="G35" t="s">
        <v>196</v>
      </c>
      <c r="H35">
        <v>15</v>
      </c>
      <c r="I35">
        <v>2</v>
      </c>
      <c r="J35">
        <v>82757.83</v>
      </c>
      <c r="K35">
        <v>49931.85</v>
      </c>
      <c r="L35">
        <v>75289.5</v>
      </c>
      <c r="M35">
        <v>45577.99</v>
      </c>
      <c r="N35">
        <v>8.5299999999999994</v>
      </c>
      <c r="O35">
        <v>9.98</v>
      </c>
      <c r="P35">
        <v>13</v>
      </c>
      <c r="Q35">
        <v>60010.83</v>
      </c>
      <c r="R35">
        <v>25385.79</v>
      </c>
      <c r="S35">
        <v>5.38</v>
      </c>
      <c r="T35">
        <v>2.4300000000000002</v>
      </c>
      <c r="U35">
        <v>4.82</v>
      </c>
      <c r="V35">
        <v>1</v>
      </c>
      <c r="W35">
        <v>2.4674999999999998</v>
      </c>
      <c r="X35">
        <v>2.4377</v>
      </c>
      <c r="Y35">
        <v>2.4674999999999998</v>
      </c>
      <c r="Z35">
        <v>2.4377</v>
      </c>
      <c r="AA35" t="s">
        <v>55</v>
      </c>
      <c r="AB35" t="s">
        <v>196</v>
      </c>
      <c r="AC35">
        <v>3.2098</v>
      </c>
      <c r="AD35" t="s">
        <v>1546</v>
      </c>
      <c r="AE35">
        <v>1.9200809999999999</v>
      </c>
      <c r="AF35">
        <v>2.5102000000000002</v>
      </c>
      <c r="AG35">
        <v>2.4377</v>
      </c>
      <c r="AH35">
        <v>2.5102000000000002</v>
      </c>
      <c r="AI35" t="s">
        <v>196</v>
      </c>
      <c r="AJ35" t="s">
        <v>196</v>
      </c>
      <c r="AK35" t="s">
        <v>1623</v>
      </c>
      <c r="AL35" t="s">
        <v>49</v>
      </c>
      <c r="AM35">
        <v>3.5215999999999998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2</v>
      </c>
      <c r="AT35">
        <v>0</v>
      </c>
      <c r="AU35" t="b">
        <v>0</v>
      </c>
      <c r="AV35" t="s">
        <v>49</v>
      </c>
    </row>
    <row r="36" spans="1:48" x14ac:dyDescent="0.25">
      <c r="A36" t="s">
        <v>316</v>
      </c>
      <c r="B36" t="s">
        <v>1654</v>
      </c>
      <c r="C36" t="s">
        <v>316</v>
      </c>
      <c r="D36" t="s">
        <v>58</v>
      </c>
      <c r="E36" t="s">
        <v>316</v>
      </c>
      <c r="F36" t="s">
        <v>1775</v>
      </c>
      <c r="G36" t="s">
        <v>196</v>
      </c>
      <c r="H36">
        <v>35</v>
      </c>
      <c r="I36">
        <v>0</v>
      </c>
      <c r="J36">
        <v>47559.12</v>
      </c>
      <c r="K36">
        <v>30536.49</v>
      </c>
      <c r="L36">
        <v>43307.61</v>
      </c>
      <c r="M36">
        <v>26377.64</v>
      </c>
      <c r="N36">
        <v>3.83</v>
      </c>
      <c r="O36">
        <v>3.27</v>
      </c>
      <c r="P36">
        <v>33</v>
      </c>
      <c r="Q36">
        <v>39319.760000000002</v>
      </c>
      <c r="R36">
        <v>21347.5</v>
      </c>
      <c r="S36">
        <v>3.36</v>
      </c>
      <c r="T36">
        <v>2.61</v>
      </c>
      <c r="U36">
        <v>2.5</v>
      </c>
      <c r="V36">
        <v>1</v>
      </c>
      <c r="W36">
        <v>1.6167</v>
      </c>
      <c r="X36">
        <v>1.5972</v>
      </c>
      <c r="Y36">
        <v>1.6167</v>
      </c>
      <c r="Z36">
        <v>1.5972</v>
      </c>
      <c r="AA36" t="s">
        <v>57</v>
      </c>
      <c r="AB36" t="s">
        <v>196</v>
      </c>
      <c r="AC36">
        <v>1.6717</v>
      </c>
      <c r="AD36" t="s">
        <v>1547</v>
      </c>
      <c r="AE36">
        <v>1.476245</v>
      </c>
      <c r="AF36">
        <v>1.6509</v>
      </c>
      <c r="AG36">
        <v>1.5972</v>
      </c>
      <c r="AH36">
        <v>1.6509</v>
      </c>
      <c r="AI36" t="s">
        <v>196</v>
      </c>
      <c r="AJ36" t="s">
        <v>196</v>
      </c>
      <c r="AK36" t="s">
        <v>1623</v>
      </c>
      <c r="AL36" t="s">
        <v>49</v>
      </c>
      <c r="AM36">
        <v>2.3159999999999998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2</v>
      </c>
      <c r="AT36">
        <v>0</v>
      </c>
      <c r="AU36" t="b">
        <v>0</v>
      </c>
      <c r="AV36" t="s">
        <v>49</v>
      </c>
    </row>
    <row r="37" spans="1:48" x14ac:dyDescent="0.25">
      <c r="A37" t="s">
        <v>318</v>
      </c>
      <c r="B37" t="s">
        <v>1654</v>
      </c>
      <c r="C37" t="s">
        <v>318</v>
      </c>
      <c r="D37" t="s">
        <v>60</v>
      </c>
      <c r="E37" t="s">
        <v>318</v>
      </c>
      <c r="F37" t="s">
        <v>1776</v>
      </c>
      <c r="G37" t="s">
        <v>196</v>
      </c>
      <c r="H37">
        <v>119</v>
      </c>
      <c r="I37">
        <v>0</v>
      </c>
      <c r="J37">
        <v>31039.83</v>
      </c>
      <c r="K37">
        <v>14161.7</v>
      </c>
      <c r="L37">
        <v>28895.93</v>
      </c>
      <c r="M37">
        <v>12437.23</v>
      </c>
      <c r="N37">
        <v>1.63</v>
      </c>
      <c r="O37">
        <v>1.25</v>
      </c>
      <c r="P37">
        <v>118</v>
      </c>
      <c r="Q37">
        <v>28413.78</v>
      </c>
      <c r="R37">
        <v>11328.37</v>
      </c>
      <c r="S37">
        <v>1.61</v>
      </c>
      <c r="T37">
        <v>1.24</v>
      </c>
      <c r="U37">
        <v>1.36</v>
      </c>
      <c r="V37">
        <v>1</v>
      </c>
      <c r="W37">
        <v>1.1682999999999999</v>
      </c>
      <c r="X37">
        <v>1.1541999999999999</v>
      </c>
      <c r="Y37">
        <v>1.1682999999999999</v>
      </c>
      <c r="Z37">
        <v>1.1541999999999999</v>
      </c>
      <c r="AA37" t="s">
        <v>59</v>
      </c>
      <c r="AB37" t="s">
        <v>196</v>
      </c>
      <c r="AC37">
        <v>1.1324000000000001</v>
      </c>
      <c r="AD37" t="s">
        <v>1548</v>
      </c>
      <c r="AE37">
        <v>1</v>
      </c>
      <c r="AF37">
        <v>1.1930000000000001</v>
      </c>
      <c r="AG37">
        <v>1.1541999999999999</v>
      </c>
      <c r="AH37">
        <v>1.1930000000000001</v>
      </c>
      <c r="AI37" t="s">
        <v>196</v>
      </c>
      <c r="AJ37" t="s">
        <v>196</v>
      </c>
      <c r="AK37" t="s">
        <v>1623</v>
      </c>
      <c r="AL37" t="s">
        <v>49</v>
      </c>
      <c r="AM37">
        <v>1.6737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1</v>
      </c>
      <c r="AT37">
        <v>0</v>
      </c>
      <c r="AU37" t="b">
        <v>0</v>
      </c>
      <c r="AV37" t="s">
        <v>49</v>
      </c>
    </row>
    <row r="38" spans="1:48" x14ac:dyDescent="0.25">
      <c r="A38" t="s">
        <v>319</v>
      </c>
      <c r="B38" t="s">
        <v>1654</v>
      </c>
      <c r="C38" t="s">
        <v>319</v>
      </c>
      <c r="D38" t="s">
        <v>56</v>
      </c>
      <c r="E38" t="s">
        <v>319</v>
      </c>
      <c r="F38" t="s">
        <v>1777</v>
      </c>
      <c r="G38" t="s">
        <v>196</v>
      </c>
      <c r="H38">
        <v>23</v>
      </c>
      <c r="I38">
        <v>3</v>
      </c>
      <c r="J38">
        <v>161443.35999999999</v>
      </c>
      <c r="K38">
        <v>141207.62</v>
      </c>
      <c r="L38">
        <v>140910.22</v>
      </c>
      <c r="M38">
        <v>118086.66</v>
      </c>
      <c r="N38">
        <v>21.17</v>
      </c>
      <c r="O38">
        <v>17.09</v>
      </c>
      <c r="P38">
        <v>22</v>
      </c>
      <c r="Q38">
        <v>121304.88</v>
      </c>
      <c r="R38">
        <v>75748.33</v>
      </c>
      <c r="S38">
        <v>19.36</v>
      </c>
      <c r="T38">
        <v>15.16</v>
      </c>
      <c r="U38">
        <v>14.11</v>
      </c>
      <c r="V38">
        <v>1</v>
      </c>
      <c r="W38">
        <v>4.9877000000000002</v>
      </c>
      <c r="X38">
        <v>4.9275000000000002</v>
      </c>
      <c r="Y38">
        <v>4.9877000000000002</v>
      </c>
      <c r="Z38">
        <v>4.9275000000000002</v>
      </c>
      <c r="AA38" t="s">
        <v>55</v>
      </c>
      <c r="AB38" t="s">
        <v>146</v>
      </c>
      <c r="AC38">
        <v>3.9281999999999999</v>
      </c>
      <c r="AD38" t="s">
        <v>1546</v>
      </c>
      <c r="AE38">
        <v>1.665621</v>
      </c>
      <c r="AF38">
        <v>4.4733999999999998</v>
      </c>
      <c r="AG38">
        <v>4.9275000000000002</v>
      </c>
      <c r="AH38">
        <v>4.4733999999999998</v>
      </c>
      <c r="AI38" t="s">
        <v>196</v>
      </c>
      <c r="AJ38" t="s">
        <v>196</v>
      </c>
      <c r="AK38" t="s">
        <v>1624</v>
      </c>
      <c r="AL38" t="s">
        <v>49</v>
      </c>
      <c r="AM38">
        <v>6.2756999999999996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1</v>
      </c>
      <c r="AT38">
        <v>0</v>
      </c>
      <c r="AU38" t="b">
        <v>0</v>
      </c>
      <c r="AV38" t="s">
        <v>49</v>
      </c>
    </row>
    <row r="39" spans="1:48" x14ac:dyDescent="0.25">
      <c r="A39" t="s">
        <v>320</v>
      </c>
      <c r="B39" t="s">
        <v>1654</v>
      </c>
      <c r="C39" t="s">
        <v>320</v>
      </c>
      <c r="D39" t="s">
        <v>58</v>
      </c>
      <c r="E39" t="s">
        <v>320</v>
      </c>
      <c r="F39" t="s">
        <v>1778</v>
      </c>
      <c r="G39" t="s">
        <v>196</v>
      </c>
      <c r="H39">
        <v>25</v>
      </c>
      <c r="I39">
        <v>0</v>
      </c>
      <c r="J39">
        <v>51582.54</v>
      </c>
      <c r="K39">
        <v>35912.300000000003</v>
      </c>
      <c r="L39">
        <v>46215.360000000001</v>
      </c>
      <c r="M39">
        <v>31097.1</v>
      </c>
      <c r="N39">
        <v>5.04</v>
      </c>
      <c r="O39">
        <v>3.73</v>
      </c>
      <c r="P39">
        <v>23</v>
      </c>
      <c r="Q39">
        <v>38952.129999999997</v>
      </c>
      <c r="R39">
        <v>18783.830000000002</v>
      </c>
      <c r="S39">
        <v>4.6100000000000003</v>
      </c>
      <c r="T39">
        <v>3.1</v>
      </c>
      <c r="U39">
        <v>3.55</v>
      </c>
      <c r="V39">
        <v>1</v>
      </c>
      <c r="W39">
        <v>1.6015999999999999</v>
      </c>
      <c r="X39">
        <v>1.5823</v>
      </c>
      <c r="Y39">
        <v>1.6015999999999999</v>
      </c>
      <c r="Z39">
        <v>1.9709000000000001</v>
      </c>
      <c r="AA39" t="s">
        <v>62</v>
      </c>
      <c r="AB39" t="s">
        <v>63</v>
      </c>
      <c r="AC39">
        <v>2.3584000000000001</v>
      </c>
      <c r="AD39" t="s">
        <v>1547</v>
      </c>
      <c r="AE39">
        <v>1.2601659999999999</v>
      </c>
      <c r="AF39">
        <v>2.3142999999999998</v>
      </c>
      <c r="AG39">
        <v>2.2389999999999999</v>
      </c>
      <c r="AH39">
        <v>2.3142999999999998</v>
      </c>
      <c r="AI39" t="s">
        <v>1579</v>
      </c>
      <c r="AJ39" t="s">
        <v>1579</v>
      </c>
      <c r="AK39" t="s">
        <v>1624</v>
      </c>
      <c r="AL39" t="s">
        <v>49</v>
      </c>
      <c r="AM39">
        <v>3.2467000000000001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2</v>
      </c>
      <c r="AT39">
        <v>0</v>
      </c>
      <c r="AU39" t="b">
        <v>0</v>
      </c>
      <c r="AV39" t="s">
        <v>49</v>
      </c>
    </row>
    <row r="40" spans="1:48" x14ac:dyDescent="0.25">
      <c r="A40" t="s">
        <v>321</v>
      </c>
      <c r="B40" t="s">
        <v>1654</v>
      </c>
      <c r="C40" t="s">
        <v>321</v>
      </c>
      <c r="D40" t="s">
        <v>60</v>
      </c>
      <c r="E40" t="s">
        <v>320</v>
      </c>
      <c r="F40" t="s">
        <v>1779</v>
      </c>
      <c r="G40" t="s">
        <v>196</v>
      </c>
      <c r="H40">
        <v>16</v>
      </c>
      <c r="I40">
        <v>0</v>
      </c>
      <c r="J40">
        <v>71368.850000000006</v>
      </c>
      <c r="K40">
        <v>34242.69</v>
      </c>
      <c r="L40">
        <v>62272.5</v>
      </c>
      <c r="M40">
        <v>29644.95</v>
      </c>
      <c r="N40">
        <v>4.75</v>
      </c>
      <c r="O40">
        <v>3.83</v>
      </c>
      <c r="P40">
        <v>16</v>
      </c>
      <c r="Q40">
        <v>62272.5</v>
      </c>
      <c r="R40">
        <v>29644.95</v>
      </c>
      <c r="S40">
        <v>4.75</v>
      </c>
      <c r="T40">
        <v>3.83</v>
      </c>
      <c r="U40">
        <v>3.16</v>
      </c>
      <c r="V40">
        <v>1</v>
      </c>
      <c r="W40">
        <v>2.5605000000000002</v>
      </c>
      <c r="X40">
        <v>2.5295999999999998</v>
      </c>
      <c r="Y40">
        <v>2.5605000000000002</v>
      </c>
      <c r="Z40">
        <v>1.9709000000000001</v>
      </c>
      <c r="AA40" t="s">
        <v>64</v>
      </c>
      <c r="AB40" t="s">
        <v>63</v>
      </c>
      <c r="AC40">
        <v>1.8714999999999999</v>
      </c>
      <c r="AD40" t="s">
        <v>1548</v>
      </c>
      <c r="AE40">
        <v>1</v>
      </c>
      <c r="AF40">
        <v>1.6388</v>
      </c>
      <c r="AG40">
        <v>1.5854999999999999</v>
      </c>
      <c r="AH40">
        <v>1.6388</v>
      </c>
      <c r="AI40" t="s">
        <v>1579</v>
      </c>
      <c r="AJ40" t="s">
        <v>1579</v>
      </c>
      <c r="AK40" t="s">
        <v>1624</v>
      </c>
      <c r="AL40" t="s">
        <v>49</v>
      </c>
      <c r="AM40">
        <v>2.2991000000000001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 t="b">
        <v>0</v>
      </c>
      <c r="AV40" t="s">
        <v>49</v>
      </c>
    </row>
    <row r="41" spans="1:48" x14ac:dyDescent="0.25">
      <c r="A41" t="s">
        <v>212</v>
      </c>
      <c r="B41" t="s">
        <v>1654</v>
      </c>
      <c r="C41" t="s">
        <v>212</v>
      </c>
      <c r="D41" t="s">
        <v>51</v>
      </c>
      <c r="E41" t="s">
        <v>212</v>
      </c>
      <c r="F41" t="s">
        <v>1780</v>
      </c>
      <c r="G41" t="s">
        <v>14</v>
      </c>
      <c r="H41">
        <v>6</v>
      </c>
      <c r="I41">
        <v>5</v>
      </c>
      <c r="J41">
        <v>42290.8</v>
      </c>
      <c r="K41">
        <v>16484.849999999999</v>
      </c>
      <c r="L41">
        <v>39123.86</v>
      </c>
      <c r="M41">
        <v>15799.75</v>
      </c>
      <c r="N41">
        <v>6.83</v>
      </c>
      <c r="O41">
        <v>4.67</v>
      </c>
      <c r="P41">
        <v>6</v>
      </c>
      <c r="Q41">
        <v>39123.86</v>
      </c>
      <c r="R41">
        <v>15799.75</v>
      </c>
      <c r="S41">
        <v>5.8</v>
      </c>
      <c r="T41">
        <v>4.67</v>
      </c>
      <c r="U41">
        <v>4.0999999999999996</v>
      </c>
      <c r="V41">
        <v>0</v>
      </c>
      <c r="W41">
        <v>1.6087</v>
      </c>
      <c r="X41">
        <v>1.6798999999999999</v>
      </c>
      <c r="Y41">
        <v>1.7003999999999999</v>
      </c>
      <c r="Z41">
        <v>1.6798999999999999</v>
      </c>
      <c r="AA41" t="s">
        <v>50</v>
      </c>
      <c r="AB41" t="s">
        <v>14</v>
      </c>
      <c r="AC41">
        <v>1.7003999999999999</v>
      </c>
      <c r="AD41" t="s">
        <v>1549</v>
      </c>
      <c r="AE41">
        <v>1.86019</v>
      </c>
      <c r="AF41">
        <v>1.7363999999999999</v>
      </c>
      <c r="AG41">
        <v>1.6798999999999999</v>
      </c>
      <c r="AH41">
        <v>1.7363999999999999</v>
      </c>
      <c r="AI41" t="s">
        <v>14</v>
      </c>
      <c r="AJ41" t="s">
        <v>14</v>
      </c>
      <c r="AK41" t="s">
        <v>1621</v>
      </c>
      <c r="AL41" t="s">
        <v>49</v>
      </c>
      <c r="AM41">
        <v>2.4359999999999999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 t="b">
        <v>0</v>
      </c>
      <c r="AV41" t="s">
        <v>49</v>
      </c>
    </row>
    <row r="42" spans="1:48" x14ac:dyDescent="0.25">
      <c r="A42" t="s">
        <v>213</v>
      </c>
      <c r="B42" t="s">
        <v>1654</v>
      </c>
      <c r="C42" t="s">
        <v>213</v>
      </c>
      <c r="D42" t="s">
        <v>53</v>
      </c>
      <c r="E42" t="s">
        <v>213</v>
      </c>
      <c r="F42" t="s">
        <v>1781</v>
      </c>
      <c r="G42" t="s">
        <v>14</v>
      </c>
      <c r="H42">
        <v>1</v>
      </c>
      <c r="I42">
        <v>1</v>
      </c>
      <c r="J42">
        <v>9378.61</v>
      </c>
      <c r="K42">
        <v>0</v>
      </c>
      <c r="L42">
        <v>8339.42</v>
      </c>
      <c r="M42">
        <v>0</v>
      </c>
      <c r="N42">
        <v>2</v>
      </c>
      <c r="O42">
        <v>0</v>
      </c>
      <c r="P42">
        <v>1</v>
      </c>
      <c r="Q42">
        <v>8339.42</v>
      </c>
      <c r="R42">
        <v>0</v>
      </c>
      <c r="S42">
        <v>3.3</v>
      </c>
      <c r="T42">
        <v>0</v>
      </c>
      <c r="U42">
        <v>2.7</v>
      </c>
      <c r="V42">
        <v>0</v>
      </c>
      <c r="W42">
        <v>0</v>
      </c>
      <c r="X42">
        <v>0.90310000000000001</v>
      </c>
      <c r="Y42">
        <v>0.91410000000000002</v>
      </c>
      <c r="Z42">
        <v>0.90310000000000001</v>
      </c>
      <c r="AA42" t="s">
        <v>52</v>
      </c>
      <c r="AB42" t="s">
        <v>14</v>
      </c>
      <c r="AC42">
        <v>0.91410000000000002</v>
      </c>
      <c r="AD42" t="s">
        <v>1550</v>
      </c>
      <c r="AE42">
        <v>1</v>
      </c>
      <c r="AF42">
        <v>0.9335</v>
      </c>
      <c r="AG42">
        <v>0.90310000000000001</v>
      </c>
      <c r="AH42">
        <v>0.9335</v>
      </c>
      <c r="AI42" t="s">
        <v>14</v>
      </c>
      <c r="AJ42" t="s">
        <v>14</v>
      </c>
      <c r="AK42" t="s">
        <v>1621</v>
      </c>
      <c r="AL42" t="s">
        <v>49</v>
      </c>
      <c r="AM42">
        <v>1.3096000000000001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 t="b">
        <v>0</v>
      </c>
      <c r="AV42" t="s">
        <v>49</v>
      </c>
    </row>
    <row r="43" spans="1:48" x14ac:dyDescent="0.25">
      <c r="A43" t="s">
        <v>214</v>
      </c>
      <c r="B43" t="s">
        <v>1654</v>
      </c>
      <c r="C43" t="s">
        <v>214</v>
      </c>
      <c r="D43" t="s">
        <v>51</v>
      </c>
      <c r="E43" t="s">
        <v>214</v>
      </c>
      <c r="F43" t="s">
        <v>1782</v>
      </c>
      <c r="G43" t="s">
        <v>196</v>
      </c>
      <c r="H43">
        <v>54</v>
      </c>
      <c r="I43">
        <v>7</v>
      </c>
      <c r="J43">
        <v>34020.43</v>
      </c>
      <c r="K43">
        <v>32350.83</v>
      </c>
      <c r="L43">
        <v>30472.41</v>
      </c>
      <c r="M43">
        <v>28016.94</v>
      </c>
      <c r="N43">
        <v>5.56</v>
      </c>
      <c r="O43">
        <v>4.6900000000000004</v>
      </c>
      <c r="P43">
        <v>53</v>
      </c>
      <c r="Q43">
        <v>28075.54</v>
      </c>
      <c r="R43">
        <v>22125.38</v>
      </c>
      <c r="S43">
        <v>5.17</v>
      </c>
      <c r="T43">
        <v>3.79</v>
      </c>
      <c r="U43">
        <v>3.92</v>
      </c>
      <c r="V43">
        <v>1</v>
      </c>
      <c r="W43">
        <v>1.1544000000000001</v>
      </c>
      <c r="X43">
        <v>1.1405000000000001</v>
      </c>
      <c r="Y43">
        <v>1.1544000000000001</v>
      </c>
      <c r="Z43">
        <v>1.1405000000000001</v>
      </c>
      <c r="AA43" t="s">
        <v>50</v>
      </c>
      <c r="AB43" t="s">
        <v>196</v>
      </c>
      <c r="AC43">
        <v>1.3166</v>
      </c>
      <c r="AD43" t="s">
        <v>1544</v>
      </c>
      <c r="AE43">
        <v>1.2572570000000001</v>
      </c>
      <c r="AF43">
        <v>1.1788000000000001</v>
      </c>
      <c r="AG43">
        <v>1.1405000000000001</v>
      </c>
      <c r="AH43">
        <v>1.1788000000000001</v>
      </c>
      <c r="AI43" t="s">
        <v>196</v>
      </c>
      <c r="AJ43" t="s">
        <v>196</v>
      </c>
      <c r="AK43" t="s">
        <v>1621</v>
      </c>
      <c r="AL43" t="s">
        <v>49</v>
      </c>
      <c r="AM43">
        <v>1.6536999999999999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1</v>
      </c>
      <c r="AT43">
        <v>0</v>
      </c>
      <c r="AU43" t="b">
        <v>0</v>
      </c>
      <c r="AV43" t="s">
        <v>49</v>
      </c>
    </row>
    <row r="44" spans="1:48" x14ac:dyDescent="0.25">
      <c r="A44" t="s">
        <v>215</v>
      </c>
      <c r="B44" t="s">
        <v>1654</v>
      </c>
      <c r="C44" t="s">
        <v>215</v>
      </c>
      <c r="D44" t="s">
        <v>53</v>
      </c>
      <c r="E44" t="s">
        <v>215</v>
      </c>
      <c r="F44" t="s">
        <v>1783</v>
      </c>
      <c r="G44" t="s">
        <v>196</v>
      </c>
      <c r="H44">
        <v>56</v>
      </c>
      <c r="I44">
        <v>5</v>
      </c>
      <c r="J44">
        <v>19623.2</v>
      </c>
      <c r="K44">
        <v>13645.34</v>
      </c>
      <c r="L44">
        <v>17563.97</v>
      </c>
      <c r="M44">
        <v>11529.53</v>
      </c>
      <c r="N44">
        <v>3.18</v>
      </c>
      <c r="O44">
        <v>3.05</v>
      </c>
      <c r="P44">
        <v>55</v>
      </c>
      <c r="Q44">
        <v>16904.5</v>
      </c>
      <c r="R44">
        <v>10535.31</v>
      </c>
      <c r="S44">
        <v>3.09</v>
      </c>
      <c r="T44">
        <v>3</v>
      </c>
      <c r="U44">
        <v>2.37</v>
      </c>
      <c r="V44">
        <v>1</v>
      </c>
      <c r="W44">
        <v>0.69510000000000005</v>
      </c>
      <c r="X44">
        <v>0.68669999999999998</v>
      </c>
      <c r="Y44">
        <v>0.69510000000000005</v>
      </c>
      <c r="Z44">
        <v>0.68669999999999998</v>
      </c>
      <c r="AA44" t="s">
        <v>52</v>
      </c>
      <c r="AB44" t="s">
        <v>196</v>
      </c>
      <c r="AC44">
        <v>1.0471999999999999</v>
      </c>
      <c r="AD44" t="s">
        <v>1545</v>
      </c>
      <c r="AE44">
        <v>1</v>
      </c>
      <c r="AF44">
        <v>0.70979999999999999</v>
      </c>
      <c r="AG44">
        <v>0.68669999999999998</v>
      </c>
      <c r="AH44">
        <v>0.70979999999999999</v>
      </c>
      <c r="AI44" t="s">
        <v>196</v>
      </c>
      <c r="AJ44" t="s">
        <v>196</v>
      </c>
      <c r="AK44" t="s">
        <v>1621</v>
      </c>
      <c r="AL44" t="s">
        <v>49</v>
      </c>
      <c r="AM44">
        <v>0.99580000000000002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1</v>
      </c>
      <c r="AT44">
        <v>0</v>
      </c>
      <c r="AU44" t="b">
        <v>0</v>
      </c>
      <c r="AV44" t="s">
        <v>49</v>
      </c>
    </row>
    <row r="45" spans="1:48" x14ac:dyDescent="0.25">
      <c r="A45" t="s">
        <v>216</v>
      </c>
      <c r="B45" t="s">
        <v>1654</v>
      </c>
      <c r="C45" t="s">
        <v>216</v>
      </c>
      <c r="D45" t="s">
        <v>51</v>
      </c>
      <c r="E45" t="s">
        <v>216</v>
      </c>
      <c r="F45" t="s">
        <v>1784</v>
      </c>
      <c r="G45" t="s">
        <v>196</v>
      </c>
      <c r="H45">
        <v>24</v>
      </c>
      <c r="I45">
        <v>0</v>
      </c>
      <c r="J45">
        <v>33447.53</v>
      </c>
      <c r="K45">
        <v>28039.85</v>
      </c>
      <c r="L45">
        <v>30106.6</v>
      </c>
      <c r="M45">
        <v>24143.4</v>
      </c>
      <c r="N45">
        <v>5.5</v>
      </c>
      <c r="O45">
        <v>5.67</v>
      </c>
      <c r="P45">
        <v>22</v>
      </c>
      <c r="Q45">
        <v>23807.21</v>
      </c>
      <c r="R45">
        <v>12449.33</v>
      </c>
      <c r="S45">
        <v>4.2699999999999996</v>
      </c>
      <c r="T45">
        <v>4.0199999999999996</v>
      </c>
      <c r="U45">
        <v>2.85</v>
      </c>
      <c r="V45">
        <v>1</v>
      </c>
      <c r="W45">
        <v>0.97889999999999999</v>
      </c>
      <c r="X45">
        <v>0.96709999999999996</v>
      </c>
      <c r="Y45">
        <v>0.97889999999999999</v>
      </c>
      <c r="Z45">
        <v>1.0443</v>
      </c>
      <c r="AA45" t="s">
        <v>154</v>
      </c>
      <c r="AB45" t="s">
        <v>63</v>
      </c>
      <c r="AC45">
        <v>2.1244999999999998</v>
      </c>
      <c r="AD45" t="s">
        <v>1544</v>
      </c>
      <c r="AE45">
        <v>1.7573829999999999</v>
      </c>
      <c r="AF45">
        <v>1.5298</v>
      </c>
      <c r="AG45">
        <v>1.4801</v>
      </c>
      <c r="AH45">
        <v>1.5298</v>
      </c>
      <c r="AI45" t="s">
        <v>1579</v>
      </c>
      <c r="AJ45" t="s">
        <v>1579</v>
      </c>
      <c r="AK45" t="s">
        <v>1625</v>
      </c>
      <c r="AL45" t="s">
        <v>49</v>
      </c>
      <c r="AM45">
        <v>2.1461999999999999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2</v>
      </c>
      <c r="AT45">
        <v>0</v>
      </c>
      <c r="AU45" t="b">
        <v>0</v>
      </c>
      <c r="AV45" t="s">
        <v>49</v>
      </c>
    </row>
    <row r="46" spans="1:48" x14ac:dyDescent="0.25">
      <c r="A46" t="s">
        <v>217</v>
      </c>
      <c r="B46" t="s">
        <v>1654</v>
      </c>
      <c r="C46" t="s">
        <v>217</v>
      </c>
      <c r="D46" t="s">
        <v>53</v>
      </c>
      <c r="E46" t="s">
        <v>216</v>
      </c>
      <c r="F46" t="s">
        <v>1785</v>
      </c>
      <c r="G46" t="s">
        <v>196</v>
      </c>
      <c r="H46">
        <v>66</v>
      </c>
      <c r="I46">
        <v>10</v>
      </c>
      <c r="J46">
        <v>35779.410000000003</v>
      </c>
      <c r="K46">
        <v>38559.07</v>
      </c>
      <c r="L46">
        <v>32338.36</v>
      </c>
      <c r="M46">
        <v>33535.03</v>
      </c>
      <c r="N46">
        <v>7.8</v>
      </c>
      <c r="O46">
        <v>8.99</v>
      </c>
      <c r="P46">
        <v>63</v>
      </c>
      <c r="Q46">
        <v>26373.43</v>
      </c>
      <c r="R46">
        <v>19696.740000000002</v>
      </c>
      <c r="S46">
        <v>6.4</v>
      </c>
      <c r="T46">
        <v>6.34</v>
      </c>
      <c r="U46">
        <v>4.21</v>
      </c>
      <c r="V46">
        <v>1</v>
      </c>
      <c r="W46">
        <v>1.0844</v>
      </c>
      <c r="X46">
        <v>1.0712999999999999</v>
      </c>
      <c r="Y46">
        <v>1.0844</v>
      </c>
      <c r="Z46">
        <v>1.0443</v>
      </c>
      <c r="AA46" t="s">
        <v>155</v>
      </c>
      <c r="AB46" t="s">
        <v>63</v>
      </c>
      <c r="AC46">
        <v>1.2089000000000001</v>
      </c>
      <c r="AD46" t="s">
        <v>1545</v>
      </c>
      <c r="AE46">
        <v>1</v>
      </c>
      <c r="AF46">
        <v>0.92210000000000003</v>
      </c>
      <c r="AG46">
        <v>0.8921</v>
      </c>
      <c r="AH46">
        <v>0.92210000000000003</v>
      </c>
      <c r="AI46" t="s">
        <v>1579</v>
      </c>
      <c r="AJ46" t="s">
        <v>1579</v>
      </c>
      <c r="AK46" t="s">
        <v>1625</v>
      </c>
      <c r="AL46" t="s">
        <v>49</v>
      </c>
      <c r="AM46">
        <v>1.2936000000000001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3</v>
      </c>
      <c r="AT46">
        <v>0</v>
      </c>
      <c r="AU46" t="b">
        <v>0</v>
      </c>
      <c r="AV46" t="s">
        <v>49</v>
      </c>
    </row>
    <row r="47" spans="1:48" x14ac:dyDescent="0.25">
      <c r="A47" t="s">
        <v>218</v>
      </c>
      <c r="B47" t="s">
        <v>1654</v>
      </c>
      <c r="C47" t="s">
        <v>218</v>
      </c>
      <c r="D47" t="s">
        <v>56</v>
      </c>
      <c r="E47" t="s">
        <v>218</v>
      </c>
      <c r="F47" t="s">
        <v>1786</v>
      </c>
      <c r="G47" t="s">
        <v>14</v>
      </c>
      <c r="H47">
        <v>2</v>
      </c>
      <c r="I47">
        <v>1</v>
      </c>
      <c r="J47">
        <v>39490.86</v>
      </c>
      <c r="K47">
        <v>7328.73</v>
      </c>
      <c r="L47">
        <v>35115.11</v>
      </c>
      <c r="M47">
        <v>6516.68</v>
      </c>
      <c r="N47">
        <v>3.5</v>
      </c>
      <c r="O47">
        <v>0.5</v>
      </c>
      <c r="P47">
        <v>2</v>
      </c>
      <c r="Q47">
        <v>35115.11</v>
      </c>
      <c r="R47">
        <v>6516.68</v>
      </c>
      <c r="S47">
        <v>6.9</v>
      </c>
      <c r="T47">
        <v>0.5</v>
      </c>
      <c r="U47">
        <v>5</v>
      </c>
      <c r="V47">
        <v>0</v>
      </c>
      <c r="W47">
        <v>0</v>
      </c>
      <c r="X47">
        <v>1.7383999999999999</v>
      </c>
      <c r="Y47">
        <v>1.7596000000000001</v>
      </c>
      <c r="Z47">
        <v>1.7383999999999999</v>
      </c>
      <c r="AA47" t="s">
        <v>55</v>
      </c>
      <c r="AB47" t="s">
        <v>14</v>
      </c>
      <c r="AC47">
        <v>1.7596000000000001</v>
      </c>
      <c r="AD47" t="s">
        <v>1546</v>
      </c>
      <c r="AE47">
        <v>1.6006549999999999</v>
      </c>
      <c r="AF47">
        <v>1.7968</v>
      </c>
      <c r="AG47">
        <v>1.7383999999999999</v>
      </c>
      <c r="AH47">
        <v>1.7968</v>
      </c>
      <c r="AI47" t="s">
        <v>14</v>
      </c>
      <c r="AJ47" t="s">
        <v>14</v>
      </c>
      <c r="AK47" t="s">
        <v>1623</v>
      </c>
      <c r="AL47" t="s">
        <v>49</v>
      </c>
      <c r="AM47">
        <v>2.5207000000000002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 t="b">
        <v>0</v>
      </c>
      <c r="AV47" t="s">
        <v>49</v>
      </c>
    </row>
    <row r="48" spans="1:48" x14ac:dyDescent="0.25">
      <c r="A48" t="s">
        <v>219</v>
      </c>
      <c r="B48" t="s">
        <v>1654</v>
      </c>
      <c r="C48" t="s">
        <v>219</v>
      </c>
      <c r="D48" t="s">
        <v>58</v>
      </c>
      <c r="E48" t="s">
        <v>219</v>
      </c>
      <c r="F48" t="s">
        <v>1787</v>
      </c>
      <c r="G48" t="s">
        <v>196</v>
      </c>
      <c r="H48">
        <v>36</v>
      </c>
      <c r="I48">
        <v>3</v>
      </c>
      <c r="J48">
        <v>22124.720000000001</v>
      </c>
      <c r="K48">
        <v>19649.93</v>
      </c>
      <c r="L48">
        <v>19707.400000000001</v>
      </c>
      <c r="M48">
        <v>16922.22</v>
      </c>
      <c r="N48">
        <v>4.75</v>
      </c>
      <c r="O48">
        <v>3.9</v>
      </c>
      <c r="P48">
        <v>33</v>
      </c>
      <c r="Q48">
        <v>15214.83</v>
      </c>
      <c r="R48">
        <v>6739.55</v>
      </c>
      <c r="S48">
        <v>3.82</v>
      </c>
      <c r="T48">
        <v>2.3199999999999998</v>
      </c>
      <c r="U48">
        <v>3.26</v>
      </c>
      <c r="V48">
        <v>1</v>
      </c>
      <c r="W48">
        <v>0.62560000000000004</v>
      </c>
      <c r="X48">
        <v>0.61809999999999998</v>
      </c>
      <c r="Y48">
        <v>0.62560000000000004</v>
      </c>
      <c r="Z48">
        <v>0.61809999999999998</v>
      </c>
      <c r="AA48" t="s">
        <v>57</v>
      </c>
      <c r="AB48" t="s">
        <v>196</v>
      </c>
      <c r="AC48">
        <v>1.0992999999999999</v>
      </c>
      <c r="AD48" t="s">
        <v>1547</v>
      </c>
      <c r="AE48">
        <v>1.320163</v>
      </c>
      <c r="AF48">
        <v>0.63890000000000002</v>
      </c>
      <c r="AG48">
        <v>0.61809999999999998</v>
      </c>
      <c r="AH48">
        <v>0.63890000000000002</v>
      </c>
      <c r="AI48" t="s">
        <v>196</v>
      </c>
      <c r="AJ48" t="s">
        <v>196</v>
      </c>
      <c r="AK48" t="s">
        <v>1623</v>
      </c>
      <c r="AL48" t="s">
        <v>49</v>
      </c>
      <c r="AM48">
        <v>0.89629999999999999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3</v>
      </c>
      <c r="AT48">
        <v>0</v>
      </c>
      <c r="AU48" t="b">
        <v>0</v>
      </c>
      <c r="AV48" t="s">
        <v>49</v>
      </c>
    </row>
    <row r="49" spans="1:48" x14ac:dyDescent="0.25">
      <c r="A49" t="s">
        <v>220</v>
      </c>
      <c r="B49" t="s">
        <v>1654</v>
      </c>
      <c r="C49" t="s">
        <v>220</v>
      </c>
      <c r="D49" t="s">
        <v>60</v>
      </c>
      <c r="E49" t="s">
        <v>220</v>
      </c>
      <c r="F49" t="s">
        <v>1788</v>
      </c>
      <c r="G49" t="s">
        <v>196</v>
      </c>
      <c r="H49">
        <v>42</v>
      </c>
      <c r="I49">
        <v>1</v>
      </c>
      <c r="J49">
        <v>18105.52</v>
      </c>
      <c r="K49">
        <v>15314.47</v>
      </c>
      <c r="L49">
        <v>16367.59</v>
      </c>
      <c r="M49">
        <v>13821.74</v>
      </c>
      <c r="N49">
        <v>2.86</v>
      </c>
      <c r="O49">
        <v>2.2000000000000002</v>
      </c>
      <c r="P49">
        <v>39</v>
      </c>
      <c r="Q49">
        <v>13329.9</v>
      </c>
      <c r="R49">
        <v>8734.7099999999991</v>
      </c>
      <c r="S49">
        <v>2.44</v>
      </c>
      <c r="T49">
        <v>1.52</v>
      </c>
      <c r="U49">
        <v>2.13</v>
      </c>
      <c r="V49">
        <v>1</v>
      </c>
      <c r="W49">
        <v>0.54810000000000003</v>
      </c>
      <c r="X49">
        <v>0.54149999999999998</v>
      </c>
      <c r="Y49">
        <v>0.54810000000000003</v>
      </c>
      <c r="Z49">
        <v>0.54149999999999998</v>
      </c>
      <c r="AA49" t="s">
        <v>59</v>
      </c>
      <c r="AB49" t="s">
        <v>196</v>
      </c>
      <c r="AC49">
        <v>0.8327</v>
      </c>
      <c r="AD49" t="s">
        <v>1548</v>
      </c>
      <c r="AE49">
        <v>1</v>
      </c>
      <c r="AF49">
        <v>0.55969999999999998</v>
      </c>
      <c r="AG49">
        <v>0.54149999999999998</v>
      </c>
      <c r="AH49">
        <v>0.55969999999999998</v>
      </c>
      <c r="AI49" t="s">
        <v>196</v>
      </c>
      <c r="AJ49" t="s">
        <v>196</v>
      </c>
      <c r="AK49" t="s">
        <v>1623</v>
      </c>
      <c r="AL49" t="s">
        <v>49</v>
      </c>
      <c r="AM49">
        <v>0.78520000000000001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</v>
      </c>
      <c r="AT49">
        <v>0</v>
      </c>
      <c r="AU49" t="b">
        <v>0</v>
      </c>
      <c r="AV49" t="s">
        <v>49</v>
      </c>
    </row>
    <row r="50" spans="1:48" x14ac:dyDescent="0.25">
      <c r="A50" t="s">
        <v>221</v>
      </c>
      <c r="B50" t="s">
        <v>1654</v>
      </c>
      <c r="C50" t="s">
        <v>221</v>
      </c>
      <c r="D50" t="s">
        <v>56</v>
      </c>
      <c r="E50" t="s">
        <v>221</v>
      </c>
      <c r="F50" t="s">
        <v>1789</v>
      </c>
      <c r="G50" t="s">
        <v>196</v>
      </c>
      <c r="H50">
        <v>6</v>
      </c>
      <c r="I50">
        <v>1</v>
      </c>
      <c r="J50">
        <v>40527.040000000001</v>
      </c>
      <c r="K50">
        <v>12739.96</v>
      </c>
      <c r="L50">
        <v>35764.769999999997</v>
      </c>
      <c r="M50">
        <v>10958.83</v>
      </c>
      <c r="N50">
        <v>3</v>
      </c>
      <c r="O50">
        <v>2.38</v>
      </c>
      <c r="P50">
        <v>5</v>
      </c>
      <c r="Q50">
        <v>31025.09</v>
      </c>
      <c r="R50">
        <v>3054.12</v>
      </c>
      <c r="S50">
        <v>2</v>
      </c>
      <c r="T50">
        <v>0.89</v>
      </c>
      <c r="U50">
        <v>1.78</v>
      </c>
      <c r="V50">
        <v>1</v>
      </c>
      <c r="W50">
        <v>1.2757000000000001</v>
      </c>
      <c r="X50">
        <v>1.2603</v>
      </c>
      <c r="Y50">
        <v>1.2757000000000001</v>
      </c>
      <c r="Z50">
        <v>1.4504999999999999</v>
      </c>
      <c r="AA50" t="s">
        <v>1584</v>
      </c>
      <c r="AB50" t="s">
        <v>1585</v>
      </c>
      <c r="AC50">
        <v>2.8477000000000001</v>
      </c>
      <c r="AD50" t="s">
        <v>1546</v>
      </c>
      <c r="AE50">
        <v>1.4650920000000001</v>
      </c>
      <c r="AF50">
        <v>2.5834000000000001</v>
      </c>
      <c r="AG50">
        <v>2.4994000000000001</v>
      </c>
      <c r="AH50">
        <v>2.5834000000000001</v>
      </c>
      <c r="AI50" t="s">
        <v>146</v>
      </c>
      <c r="AJ50" t="s">
        <v>146</v>
      </c>
      <c r="AK50" t="s">
        <v>1629</v>
      </c>
      <c r="AL50" t="s">
        <v>49</v>
      </c>
      <c r="AM50">
        <v>3.6242999999999999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1</v>
      </c>
      <c r="AT50">
        <v>0</v>
      </c>
      <c r="AU50" t="b">
        <v>0</v>
      </c>
      <c r="AV50" t="s">
        <v>49</v>
      </c>
    </row>
    <row r="51" spans="1:48" x14ac:dyDescent="0.25">
      <c r="A51" t="s">
        <v>222</v>
      </c>
      <c r="B51" t="s">
        <v>1654</v>
      </c>
      <c r="C51" t="s">
        <v>222</v>
      </c>
      <c r="D51" t="s">
        <v>58</v>
      </c>
      <c r="E51" t="s">
        <v>221</v>
      </c>
      <c r="F51" t="s">
        <v>1790</v>
      </c>
      <c r="G51" t="s">
        <v>196</v>
      </c>
      <c r="H51">
        <v>44</v>
      </c>
      <c r="I51">
        <v>9</v>
      </c>
      <c r="J51">
        <v>43385.23</v>
      </c>
      <c r="K51">
        <v>14545.43</v>
      </c>
      <c r="L51">
        <v>38759.06</v>
      </c>
      <c r="M51">
        <v>12014.02</v>
      </c>
      <c r="N51">
        <v>3.57</v>
      </c>
      <c r="O51">
        <v>2.79</v>
      </c>
      <c r="P51">
        <v>42</v>
      </c>
      <c r="Q51">
        <v>36808.019999999997</v>
      </c>
      <c r="R51">
        <v>7635.5</v>
      </c>
      <c r="S51">
        <v>3.19</v>
      </c>
      <c r="T51">
        <v>1.74</v>
      </c>
      <c r="U51">
        <v>2.82</v>
      </c>
      <c r="V51">
        <v>1</v>
      </c>
      <c r="W51">
        <v>1.5134000000000001</v>
      </c>
      <c r="X51">
        <v>1.4951000000000001</v>
      </c>
      <c r="Y51">
        <v>1.5134000000000001</v>
      </c>
      <c r="Z51">
        <v>1.4504999999999999</v>
      </c>
      <c r="AA51" t="s">
        <v>1586</v>
      </c>
      <c r="AB51" t="s">
        <v>1585</v>
      </c>
      <c r="AC51">
        <v>1.9437</v>
      </c>
      <c r="AD51" t="s">
        <v>1547</v>
      </c>
      <c r="AE51">
        <v>1.193919</v>
      </c>
      <c r="AF51">
        <v>1.4958</v>
      </c>
      <c r="AG51">
        <v>1.4472</v>
      </c>
      <c r="AH51">
        <v>1.4958</v>
      </c>
      <c r="AI51" t="s">
        <v>146</v>
      </c>
      <c r="AJ51" t="s">
        <v>146</v>
      </c>
      <c r="AK51" t="s">
        <v>1629</v>
      </c>
      <c r="AL51" t="s">
        <v>49</v>
      </c>
      <c r="AM51">
        <v>2.0985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2</v>
      </c>
      <c r="AT51">
        <v>0</v>
      </c>
      <c r="AU51" t="b">
        <v>0</v>
      </c>
      <c r="AV51" t="s">
        <v>49</v>
      </c>
    </row>
    <row r="52" spans="1:48" x14ac:dyDescent="0.25">
      <c r="A52" t="s">
        <v>223</v>
      </c>
      <c r="B52" t="s">
        <v>1654</v>
      </c>
      <c r="C52" t="s">
        <v>223</v>
      </c>
      <c r="D52" t="s">
        <v>60</v>
      </c>
      <c r="E52" t="s">
        <v>221</v>
      </c>
      <c r="F52" t="s">
        <v>1791</v>
      </c>
      <c r="G52" t="s">
        <v>196</v>
      </c>
      <c r="H52">
        <v>13</v>
      </c>
      <c r="I52">
        <v>0</v>
      </c>
      <c r="J52">
        <v>40932.89</v>
      </c>
      <c r="K52">
        <v>11448.79</v>
      </c>
      <c r="L52">
        <v>36144.19</v>
      </c>
      <c r="M52">
        <v>10195.99</v>
      </c>
      <c r="N52">
        <v>3.08</v>
      </c>
      <c r="O52">
        <v>2.23</v>
      </c>
      <c r="P52">
        <v>12</v>
      </c>
      <c r="Q52">
        <v>33812.65</v>
      </c>
      <c r="R52">
        <v>6477.04</v>
      </c>
      <c r="S52">
        <v>2.5</v>
      </c>
      <c r="T52">
        <v>1.04</v>
      </c>
      <c r="U52">
        <v>2.31</v>
      </c>
      <c r="V52">
        <v>1</v>
      </c>
      <c r="W52">
        <v>1.3903000000000001</v>
      </c>
      <c r="X52">
        <v>1.3734999999999999</v>
      </c>
      <c r="Y52">
        <v>1.3903000000000001</v>
      </c>
      <c r="Z52">
        <v>1.4504999999999999</v>
      </c>
      <c r="AA52" t="s">
        <v>1587</v>
      </c>
      <c r="AB52" t="s">
        <v>1585</v>
      </c>
      <c r="AC52">
        <v>1.6279999999999999</v>
      </c>
      <c r="AD52" t="s">
        <v>1548</v>
      </c>
      <c r="AE52">
        <v>1</v>
      </c>
      <c r="AF52">
        <v>1.0592999999999999</v>
      </c>
      <c r="AG52">
        <v>1.0248999999999999</v>
      </c>
      <c r="AH52">
        <v>1.0592999999999999</v>
      </c>
      <c r="AI52" t="s">
        <v>146</v>
      </c>
      <c r="AJ52" t="s">
        <v>146</v>
      </c>
      <c r="AK52" t="s">
        <v>1629</v>
      </c>
      <c r="AL52" t="s">
        <v>49</v>
      </c>
      <c r="AM52">
        <v>1.4861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1</v>
      </c>
      <c r="AT52">
        <v>0</v>
      </c>
      <c r="AU52" t="b">
        <v>0</v>
      </c>
      <c r="AV52" t="s">
        <v>49</v>
      </c>
    </row>
    <row r="53" spans="1:48" x14ac:dyDescent="0.25">
      <c r="A53" t="s">
        <v>224</v>
      </c>
      <c r="B53" t="s">
        <v>1654</v>
      </c>
      <c r="C53" t="s">
        <v>224</v>
      </c>
      <c r="D53" t="s">
        <v>56</v>
      </c>
      <c r="E53" t="s">
        <v>224</v>
      </c>
      <c r="F53" t="s">
        <v>1792</v>
      </c>
      <c r="G53" t="s">
        <v>196</v>
      </c>
      <c r="H53">
        <v>164</v>
      </c>
      <c r="I53">
        <v>42</v>
      </c>
      <c r="J53">
        <v>46339.86</v>
      </c>
      <c r="K53">
        <v>38825.160000000003</v>
      </c>
      <c r="L53">
        <v>41450.639999999999</v>
      </c>
      <c r="M53">
        <v>34306.32</v>
      </c>
      <c r="N53">
        <v>6.86</v>
      </c>
      <c r="O53">
        <v>6.99</v>
      </c>
      <c r="P53">
        <v>161</v>
      </c>
      <c r="Q53">
        <v>38211</v>
      </c>
      <c r="R53">
        <v>23990.35</v>
      </c>
      <c r="S53">
        <v>6.2</v>
      </c>
      <c r="T53">
        <v>5.04</v>
      </c>
      <c r="U53">
        <v>4.34</v>
      </c>
      <c r="V53">
        <v>1</v>
      </c>
      <c r="W53">
        <v>1.5710999999999999</v>
      </c>
      <c r="X53">
        <v>1.5521</v>
      </c>
      <c r="Y53">
        <v>1.5710999999999999</v>
      </c>
      <c r="Z53">
        <v>1.5521</v>
      </c>
      <c r="AA53" t="s">
        <v>55</v>
      </c>
      <c r="AB53" t="s">
        <v>196</v>
      </c>
      <c r="AC53">
        <v>1.8692</v>
      </c>
      <c r="AD53" t="s">
        <v>1546</v>
      </c>
      <c r="AE53">
        <v>1.8121179999999999</v>
      </c>
      <c r="AF53">
        <v>1.5624</v>
      </c>
      <c r="AG53">
        <v>1.5521</v>
      </c>
      <c r="AH53">
        <v>1.5624</v>
      </c>
      <c r="AI53" t="s">
        <v>196</v>
      </c>
      <c r="AJ53" t="s">
        <v>196</v>
      </c>
      <c r="AK53" t="s">
        <v>1623</v>
      </c>
      <c r="AL53" t="s">
        <v>49</v>
      </c>
      <c r="AM53">
        <v>2.1919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3</v>
      </c>
      <c r="AT53">
        <v>0</v>
      </c>
      <c r="AU53" t="b">
        <v>0</v>
      </c>
      <c r="AV53" t="s">
        <v>49</v>
      </c>
    </row>
    <row r="54" spans="1:48" x14ac:dyDescent="0.25">
      <c r="A54" t="s">
        <v>225</v>
      </c>
      <c r="B54" t="s">
        <v>1654</v>
      </c>
      <c r="C54" t="s">
        <v>225</v>
      </c>
      <c r="D54" t="s">
        <v>58</v>
      </c>
      <c r="E54" t="s">
        <v>225</v>
      </c>
      <c r="F54" t="s">
        <v>1793</v>
      </c>
      <c r="G54" t="s">
        <v>196</v>
      </c>
      <c r="H54">
        <v>318</v>
      </c>
      <c r="I54">
        <v>50</v>
      </c>
      <c r="J54">
        <v>25525.58</v>
      </c>
      <c r="K54">
        <v>14209.21</v>
      </c>
      <c r="L54">
        <v>23232.47</v>
      </c>
      <c r="M54">
        <v>12405.74</v>
      </c>
      <c r="N54">
        <v>3.66</v>
      </c>
      <c r="O54">
        <v>3.05</v>
      </c>
      <c r="P54">
        <v>313</v>
      </c>
      <c r="Q54">
        <v>22302.25</v>
      </c>
      <c r="R54">
        <v>9897.17</v>
      </c>
      <c r="S54">
        <v>3.45</v>
      </c>
      <c r="T54">
        <v>2.4500000000000002</v>
      </c>
      <c r="U54">
        <v>2.8</v>
      </c>
      <c r="V54">
        <v>1</v>
      </c>
      <c r="W54">
        <v>0.91700000000000004</v>
      </c>
      <c r="X54">
        <v>0.90590000000000004</v>
      </c>
      <c r="Y54">
        <v>0.91700000000000004</v>
      </c>
      <c r="Z54">
        <v>0.90590000000000004</v>
      </c>
      <c r="AA54" t="s">
        <v>57</v>
      </c>
      <c r="AB54" t="s">
        <v>196</v>
      </c>
      <c r="AC54">
        <v>1.0315000000000001</v>
      </c>
      <c r="AD54" t="s">
        <v>1547</v>
      </c>
      <c r="AE54">
        <v>1.419235</v>
      </c>
      <c r="AF54">
        <v>0.93630000000000002</v>
      </c>
      <c r="AG54">
        <v>0.90590000000000004</v>
      </c>
      <c r="AH54">
        <v>0.93630000000000002</v>
      </c>
      <c r="AI54" t="s">
        <v>196</v>
      </c>
      <c r="AJ54" t="s">
        <v>196</v>
      </c>
      <c r="AK54" t="s">
        <v>1623</v>
      </c>
      <c r="AL54" t="s">
        <v>49</v>
      </c>
      <c r="AM54">
        <v>1.3134999999999999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5</v>
      </c>
      <c r="AT54">
        <v>0</v>
      </c>
      <c r="AU54" t="b">
        <v>0</v>
      </c>
      <c r="AV54" t="s">
        <v>49</v>
      </c>
    </row>
    <row r="55" spans="1:48" x14ac:dyDescent="0.25">
      <c r="A55" t="s">
        <v>227</v>
      </c>
      <c r="B55" t="s">
        <v>1654</v>
      </c>
      <c r="C55" t="s">
        <v>227</v>
      </c>
      <c r="D55" t="s">
        <v>60</v>
      </c>
      <c r="E55" t="s">
        <v>227</v>
      </c>
      <c r="F55" t="s">
        <v>1794</v>
      </c>
      <c r="G55" t="s">
        <v>196</v>
      </c>
      <c r="H55">
        <v>122</v>
      </c>
      <c r="I55">
        <v>15</v>
      </c>
      <c r="J55">
        <v>21419.95</v>
      </c>
      <c r="K55">
        <v>11631.34</v>
      </c>
      <c r="L55">
        <v>19886.259999999998</v>
      </c>
      <c r="M55">
        <v>10962.17</v>
      </c>
      <c r="N55">
        <v>2.71</v>
      </c>
      <c r="O55">
        <v>1.8</v>
      </c>
      <c r="P55">
        <v>120</v>
      </c>
      <c r="Q55">
        <v>19108.21</v>
      </c>
      <c r="R55">
        <v>9081.07</v>
      </c>
      <c r="S55">
        <v>2.68</v>
      </c>
      <c r="T55">
        <v>1.78</v>
      </c>
      <c r="U55">
        <v>2.2200000000000002</v>
      </c>
      <c r="V55">
        <v>1</v>
      </c>
      <c r="W55">
        <v>0.78569999999999995</v>
      </c>
      <c r="X55">
        <v>0.7762</v>
      </c>
      <c r="Y55">
        <v>0.78569999999999995</v>
      </c>
      <c r="Z55">
        <v>0.7762</v>
      </c>
      <c r="AA55" t="s">
        <v>59</v>
      </c>
      <c r="AB55" t="s">
        <v>196</v>
      </c>
      <c r="AC55">
        <v>0.7268</v>
      </c>
      <c r="AD55" t="s">
        <v>1548</v>
      </c>
      <c r="AE55">
        <v>1</v>
      </c>
      <c r="AF55">
        <v>0.80230000000000001</v>
      </c>
      <c r="AG55">
        <v>0.7762</v>
      </c>
      <c r="AH55">
        <v>0.80230000000000001</v>
      </c>
      <c r="AI55" t="s">
        <v>196</v>
      </c>
      <c r="AJ55" t="s">
        <v>196</v>
      </c>
      <c r="AK55" t="s">
        <v>1623</v>
      </c>
      <c r="AL55" t="s">
        <v>49</v>
      </c>
      <c r="AM55">
        <v>1.1254999999999999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2</v>
      </c>
      <c r="AT55">
        <v>0</v>
      </c>
      <c r="AU55" t="b">
        <v>0</v>
      </c>
      <c r="AV55" t="s">
        <v>49</v>
      </c>
    </row>
    <row r="56" spans="1:48" x14ac:dyDescent="0.25">
      <c r="A56" t="s">
        <v>228</v>
      </c>
      <c r="B56" t="s">
        <v>1654</v>
      </c>
      <c r="C56" t="s">
        <v>228</v>
      </c>
      <c r="D56" t="s">
        <v>51</v>
      </c>
      <c r="E56" t="s">
        <v>228</v>
      </c>
      <c r="F56" t="s">
        <v>1795</v>
      </c>
      <c r="G56" t="s">
        <v>14</v>
      </c>
      <c r="H56">
        <v>3</v>
      </c>
      <c r="I56">
        <v>0</v>
      </c>
      <c r="J56">
        <v>22427.96</v>
      </c>
      <c r="K56">
        <v>6529.17</v>
      </c>
      <c r="L56">
        <v>20388.57</v>
      </c>
      <c r="M56">
        <v>6260.52</v>
      </c>
      <c r="N56">
        <v>4.67</v>
      </c>
      <c r="O56">
        <v>1.7</v>
      </c>
      <c r="P56">
        <v>3</v>
      </c>
      <c r="Q56">
        <v>20388.57</v>
      </c>
      <c r="R56">
        <v>6260.52</v>
      </c>
      <c r="S56">
        <v>4.8</v>
      </c>
      <c r="T56">
        <v>1.7</v>
      </c>
      <c r="U56">
        <v>3.6</v>
      </c>
      <c r="V56">
        <v>0</v>
      </c>
      <c r="W56">
        <v>0.83830000000000005</v>
      </c>
      <c r="X56">
        <v>1.4833000000000001</v>
      </c>
      <c r="Y56">
        <v>1.5014000000000001</v>
      </c>
      <c r="Z56">
        <v>1.4833000000000001</v>
      </c>
      <c r="AA56" t="s">
        <v>50</v>
      </c>
      <c r="AB56" t="s">
        <v>14</v>
      </c>
      <c r="AC56">
        <v>1.5014000000000001</v>
      </c>
      <c r="AD56" t="s">
        <v>1544</v>
      </c>
      <c r="AE56">
        <v>1.6706350000000001</v>
      </c>
      <c r="AF56">
        <v>1.5331999999999999</v>
      </c>
      <c r="AG56">
        <v>1.4833000000000001</v>
      </c>
      <c r="AH56">
        <v>1.5331999999999999</v>
      </c>
      <c r="AI56" t="s">
        <v>14</v>
      </c>
      <c r="AJ56" t="s">
        <v>14</v>
      </c>
      <c r="AK56" t="s">
        <v>1621</v>
      </c>
      <c r="AL56" t="s">
        <v>49</v>
      </c>
      <c r="AM56">
        <v>2.1509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 t="b">
        <v>0</v>
      </c>
      <c r="AV56" t="s">
        <v>49</v>
      </c>
    </row>
    <row r="57" spans="1:48" x14ac:dyDescent="0.25">
      <c r="A57" t="s">
        <v>229</v>
      </c>
      <c r="B57" t="s">
        <v>1654</v>
      </c>
      <c r="C57" t="s">
        <v>229</v>
      </c>
      <c r="D57" t="s">
        <v>53</v>
      </c>
      <c r="E57" t="s">
        <v>229</v>
      </c>
      <c r="F57" t="s">
        <v>1796</v>
      </c>
      <c r="G57" t="s">
        <v>14</v>
      </c>
      <c r="H57">
        <v>8</v>
      </c>
      <c r="I57">
        <v>2</v>
      </c>
      <c r="J57">
        <v>31515.33</v>
      </c>
      <c r="K57">
        <v>15016.13</v>
      </c>
      <c r="L57">
        <v>26808.78</v>
      </c>
      <c r="M57">
        <v>12711.91</v>
      </c>
      <c r="N57">
        <v>2.88</v>
      </c>
      <c r="O57">
        <v>0.78</v>
      </c>
      <c r="P57">
        <v>8</v>
      </c>
      <c r="Q57">
        <v>26808.78</v>
      </c>
      <c r="R57">
        <v>12711.91</v>
      </c>
      <c r="S57">
        <v>2.8</v>
      </c>
      <c r="T57">
        <v>0.78</v>
      </c>
      <c r="U57">
        <v>2.2999999999999998</v>
      </c>
      <c r="V57">
        <v>0</v>
      </c>
      <c r="W57">
        <v>1.1023000000000001</v>
      </c>
      <c r="X57">
        <v>0.88790000000000002</v>
      </c>
      <c r="Y57">
        <v>0.89870000000000005</v>
      </c>
      <c r="Z57">
        <v>0.88790000000000002</v>
      </c>
      <c r="AA57" t="s">
        <v>52</v>
      </c>
      <c r="AB57" t="s">
        <v>14</v>
      </c>
      <c r="AC57">
        <v>0.89870000000000005</v>
      </c>
      <c r="AD57" t="s">
        <v>1545</v>
      </c>
      <c r="AE57">
        <v>1</v>
      </c>
      <c r="AF57">
        <v>0.91769999999999996</v>
      </c>
      <c r="AG57">
        <v>0.88790000000000002</v>
      </c>
      <c r="AH57">
        <v>0.91769999999999996</v>
      </c>
      <c r="AI57" t="s">
        <v>14</v>
      </c>
      <c r="AJ57" t="s">
        <v>14</v>
      </c>
      <c r="AK57" t="s">
        <v>1621</v>
      </c>
      <c r="AL57" t="s">
        <v>49</v>
      </c>
      <c r="AM57">
        <v>1.2874000000000001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 t="b">
        <v>0</v>
      </c>
      <c r="AV57" t="s">
        <v>49</v>
      </c>
    </row>
    <row r="58" spans="1:48" x14ac:dyDescent="0.25">
      <c r="A58" t="s">
        <v>230</v>
      </c>
      <c r="B58" t="s">
        <v>1654</v>
      </c>
      <c r="C58" t="s">
        <v>230</v>
      </c>
      <c r="D58" t="s">
        <v>49</v>
      </c>
      <c r="E58" t="s">
        <v>230</v>
      </c>
      <c r="F58" t="s">
        <v>1797</v>
      </c>
      <c r="G58" t="s">
        <v>196</v>
      </c>
      <c r="H58">
        <v>146</v>
      </c>
      <c r="I58">
        <v>5</v>
      </c>
      <c r="J58">
        <v>18570.650000000001</v>
      </c>
      <c r="K58">
        <v>11998.66</v>
      </c>
      <c r="L58">
        <v>17277.16</v>
      </c>
      <c r="M58">
        <v>10577.76</v>
      </c>
      <c r="N58">
        <v>2.27</v>
      </c>
      <c r="O58">
        <v>1.98</v>
      </c>
      <c r="P58">
        <v>141</v>
      </c>
      <c r="Q58">
        <v>15698.17</v>
      </c>
      <c r="R58">
        <v>6284.55</v>
      </c>
      <c r="S58">
        <v>1.99</v>
      </c>
      <c r="T58">
        <v>1.1599999999999999</v>
      </c>
      <c r="U58">
        <v>1.72</v>
      </c>
      <c r="V58">
        <v>1</v>
      </c>
      <c r="W58">
        <v>0.64549999999999996</v>
      </c>
      <c r="X58">
        <v>0.63770000000000004</v>
      </c>
      <c r="Y58">
        <v>0.64549999999999996</v>
      </c>
      <c r="Z58">
        <v>0.63770000000000004</v>
      </c>
      <c r="AA58" t="s">
        <v>54</v>
      </c>
      <c r="AB58" t="s">
        <v>196</v>
      </c>
      <c r="AC58">
        <v>0.76549999999999996</v>
      </c>
      <c r="AD58" t="s">
        <v>54</v>
      </c>
      <c r="AE58">
        <v>1</v>
      </c>
      <c r="AF58">
        <v>0.65910000000000002</v>
      </c>
      <c r="AG58">
        <v>0.63770000000000004</v>
      </c>
      <c r="AH58">
        <v>0.65910000000000002</v>
      </c>
      <c r="AI58" t="s">
        <v>196</v>
      </c>
      <c r="AJ58" t="s">
        <v>196</v>
      </c>
      <c r="AK58" t="s">
        <v>54</v>
      </c>
      <c r="AL58" t="s">
        <v>49</v>
      </c>
      <c r="AM58">
        <v>0.92469999999999997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5</v>
      </c>
      <c r="AT58">
        <v>0</v>
      </c>
      <c r="AU58" t="b">
        <v>0</v>
      </c>
      <c r="AV58" t="s">
        <v>49</v>
      </c>
    </row>
    <row r="59" spans="1:48" x14ac:dyDescent="0.25">
      <c r="A59" t="s">
        <v>231</v>
      </c>
      <c r="B59" t="s">
        <v>1654</v>
      </c>
      <c r="C59" t="s">
        <v>231</v>
      </c>
      <c r="D59" t="s">
        <v>56</v>
      </c>
      <c r="E59" t="s">
        <v>231</v>
      </c>
      <c r="F59" t="s">
        <v>1798</v>
      </c>
      <c r="G59" t="s">
        <v>196</v>
      </c>
      <c r="H59">
        <v>52</v>
      </c>
      <c r="I59">
        <v>7</v>
      </c>
      <c r="J59">
        <v>44260.13</v>
      </c>
      <c r="K59">
        <v>34644.410000000003</v>
      </c>
      <c r="L59">
        <v>39769.300000000003</v>
      </c>
      <c r="M59">
        <v>30505.99</v>
      </c>
      <c r="N59">
        <v>7.46</v>
      </c>
      <c r="O59">
        <v>11.09</v>
      </c>
      <c r="P59">
        <v>51</v>
      </c>
      <c r="Q59">
        <v>37960.949999999997</v>
      </c>
      <c r="R59">
        <v>27907.29</v>
      </c>
      <c r="S59">
        <v>6.08</v>
      </c>
      <c r="T59">
        <v>5.09</v>
      </c>
      <c r="U59">
        <v>4.41</v>
      </c>
      <c r="V59">
        <v>1</v>
      </c>
      <c r="W59">
        <v>1.5608</v>
      </c>
      <c r="X59">
        <v>1.542</v>
      </c>
      <c r="Y59">
        <v>1.5608</v>
      </c>
      <c r="Z59">
        <v>1.542</v>
      </c>
      <c r="AA59" t="s">
        <v>55</v>
      </c>
      <c r="AB59" t="s">
        <v>196</v>
      </c>
      <c r="AC59">
        <v>1.6453</v>
      </c>
      <c r="AD59" t="s">
        <v>1546</v>
      </c>
      <c r="AE59">
        <v>1.669</v>
      </c>
      <c r="AF59">
        <v>1.5938000000000001</v>
      </c>
      <c r="AG59">
        <v>1.542</v>
      </c>
      <c r="AH59">
        <v>1.5938000000000001</v>
      </c>
      <c r="AI59" t="s">
        <v>196</v>
      </c>
      <c r="AJ59" t="s">
        <v>196</v>
      </c>
      <c r="AK59" t="s">
        <v>1623</v>
      </c>
      <c r="AL59" t="s">
        <v>49</v>
      </c>
      <c r="AM59">
        <v>2.2359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1</v>
      </c>
      <c r="AT59">
        <v>0</v>
      </c>
      <c r="AU59" t="b">
        <v>0</v>
      </c>
      <c r="AV59" t="s">
        <v>49</v>
      </c>
    </row>
    <row r="60" spans="1:48" x14ac:dyDescent="0.25">
      <c r="A60" t="s">
        <v>232</v>
      </c>
      <c r="B60" t="s">
        <v>1654</v>
      </c>
      <c r="C60" t="s">
        <v>232</v>
      </c>
      <c r="D60" t="s">
        <v>58</v>
      </c>
      <c r="E60" t="s">
        <v>232</v>
      </c>
      <c r="F60" t="s">
        <v>1799</v>
      </c>
      <c r="G60" t="s">
        <v>196</v>
      </c>
      <c r="H60">
        <v>46</v>
      </c>
      <c r="I60">
        <v>10</v>
      </c>
      <c r="J60">
        <v>26692.3</v>
      </c>
      <c r="K60">
        <v>22764.91</v>
      </c>
      <c r="L60">
        <v>24233.23</v>
      </c>
      <c r="M60">
        <v>20417.669999999998</v>
      </c>
      <c r="N60">
        <v>4.5</v>
      </c>
      <c r="O60">
        <v>4.28</v>
      </c>
      <c r="P60">
        <v>45</v>
      </c>
      <c r="Q60">
        <v>22214.26</v>
      </c>
      <c r="R60">
        <v>15447.92</v>
      </c>
      <c r="S60">
        <v>4</v>
      </c>
      <c r="T60">
        <v>2.69</v>
      </c>
      <c r="U60">
        <v>3.19</v>
      </c>
      <c r="V60">
        <v>1</v>
      </c>
      <c r="W60">
        <v>0.91339999999999999</v>
      </c>
      <c r="X60">
        <v>0.90239999999999998</v>
      </c>
      <c r="Y60">
        <v>0.91339999999999999</v>
      </c>
      <c r="Z60">
        <v>0.90239999999999998</v>
      </c>
      <c r="AA60" t="s">
        <v>57</v>
      </c>
      <c r="AB60" t="s">
        <v>196</v>
      </c>
      <c r="AC60">
        <v>0.98580000000000001</v>
      </c>
      <c r="AD60" t="s">
        <v>1547</v>
      </c>
      <c r="AE60">
        <v>1.3285709999999999</v>
      </c>
      <c r="AF60">
        <v>0.93269999999999997</v>
      </c>
      <c r="AG60">
        <v>0.90239999999999998</v>
      </c>
      <c r="AH60">
        <v>0.93269999999999997</v>
      </c>
      <c r="AI60" t="s">
        <v>196</v>
      </c>
      <c r="AJ60" t="s">
        <v>196</v>
      </c>
      <c r="AK60" t="s">
        <v>1623</v>
      </c>
      <c r="AL60" t="s">
        <v>49</v>
      </c>
      <c r="AM60">
        <v>1.3085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1</v>
      </c>
      <c r="AT60">
        <v>0</v>
      </c>
      <c r="AU60" t="b">
        <v>0</v>
      </c>
      <c r="AV60" t="s">
        <v>49</v>
      </c>
    </row>
    <row r="61" spans="1:48" x14ac:dyDescent="0.25">
      <c r="A61" t="s">
        <v>233</v>
      </c>
      <c r="B61" t="s">
        <v>1654</v>
      </c>
      <c r="C61" t="s">
        <v>233</v>
      </c>
      <c r="D61" t="s">
        <v>60</v>
      </c>
      <c r="E61" t="s">
        <v>233</v>
      </c>
      <c r="F61" t="s">
        <v>1800</v>
      </c>
      <c r="G61" t="s">
        <v>196</v>
      </c>
      <c r="H61">
        <v>16</v>
      </c>
      <c r="I61">
        <v>3</v>
      </c>
      <c r="J61">
        <v>20586.13</v>
      </c>
      <c r="K61">
        <v>12670.01</v>
      </c>
      <c r="L61">
        <v>18541.419999999998</v>
      </c>
      <c r="M61">
        <v>11061.48</v>
      </c>
      <c r="N61">
        <v>2.69</v>
      </c>
      <c r="O61">
        <v>1.86</v>
      </c>
      <c r="P61">
        <v>15</v>
      </c>
      <c r="Q61">
        <v>16104.33</v>
      </c>
      <c r="R61">
        <v>5956.76</v>
      </c>
      <c r="S61">
        <v>2.27</v>
      </c>
      <c r="T61">
        <v>0.93</v>
      </c>
      <c r="U61">
        <v>2.0499999999999998</v>
      </c>
      <c r="V61">
        <v>1</v>
      </c>
      <c r="W61">
        <v>0.66220000000000001</v>
      </c>
      <c r="X61">
        <v>0.6542</v>
      </c>
      <c r="Y61">
        <v>0.66220000000000001</v>
      </c>
      <c r="Z61">
        <v>0.6542</v>
      </c>
      <c r="AA61" t="s">
        <v>59</v>
      </c>
      <c r="AB61" t="s">
        <v>196</v>
      </c>
      <c r="AC61">
        <v>0.74199999999999999</v>
      </c>
      <c r="AD61" t="s">
        <v>1548</v>
      </c>
      <c r="AE61">
        <v>1</v>
      </c>
      <c r="AF61">
        <v>0.67620000000000002</v>
      </c>
      <c r="AG61">
        <v>0.6542</v>
      </c>
      <c r="AH61">
        <v>0.67620000000000002</v>
      </c>
      <c r="AI61" t="s">
        <v>196</v>
      </c>
      <c r="AJ61" t="s">
        <v>196</v>
      </c>
      <c r="AK61" t="s">
        <v>1623</v>
      </c>
      <c r="AL61" t="s">
        <v>49</v>
      </c>
      <c r="AM61">
        <v>0.9486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1</v>
      </c>
      <c r="AT61">
        <v>0</v>
      </c>
      <c r="AU61" t="b">
        <v>0</v>
      </c>
      <c r="AV61" t="s">
        <v>49</v>
      </c>
    </row>
    <row r="62" spans="1:48" x14ac:dyDescent="0.25">
      <c r="A62" t="s">
        <v>234</v>
      </c>
      <c r="B62" t="s">
        <v>1654</v>
      </c>
      <c r="C62" t="s">
        <v>234</v>
      </c>
      <c r="D62" t="s">
        <v>51</v>
      </c>
      <c r="E62" t="s">
        <v>234</v>
      </c>
      <c r="F62" t="s">
        <v>1801</v>
      </c>
      <c r="G62" t="s">
        <v>196</v>
      </c>
      <c r="H62">
        <v>13</v>
      </c>
      <c r="I62">
        <v>0</v>
      </c>
      <c r="J62">
        <v>24093.61</v>
      </c>
      <c r="K62">
        <v>11579.53</v>
      </c>
      <c r="L62">
        <v>24141.79</v>
      </c>
      <c r="M62">
        <v>10739.38</v>
      </c>
      <c r="N62">
        <v>3.62</v>
      </c>
      <c r="O62">
        <v>1.69</v>
      </c>
      <c r="P62">
        <v>13</v>
      </c>
      <c r="Q62">
        <v>24141.79</v>
      </c>
      <c r="R62">
        <v>10739.38</v>
      </c>
      <c r="S62">
        <v>3.62</v>
      </c>
      <c r="T62">
        <v>1.69</v>
      </c>
      <c r="U62">
        <v>3.11</v>
      </c>
      <c r="V62">
        <v>1</v>
      </c>
      <c r="W62">
        <v>0.99260000000000004</v>
      </c>
      <c r="X62">
        <v>0.98060000000000003</v>
      </c>
      <c r="Y62">
        <v>0.99260000000000004</v>
      </c>
      <c r="Z62">
        <v>0.98060000000000003</v>
      </c>
      <c r="AA62" t="s">
        <v>50</v>
      </c>
      <c r="AB62" t="s">
        <v>196</v>
      </c>
      <c r="AC62">
        <v>1.4111</v>
      </c>
      <c r="AD62" t="s">
        <v>1544</v>
      </c>
      <c r="AE62">
        <v>1.448917</v>
      </c>
      <c r="AF62">
        <v>1.0136000000000001</v>
      </c>
      <c r="AG62">
        <v>0.98060000000000003</v>
      </c>
      <c r="AH62">
        <v>1.0136000000000001</v>
      </c>
      <c r="AI62" t="s">
        <v>196</v>
      </c>
      <c r="AJ62" t="s">
        <v>196</v>
      </c>
      <c r="AK62" t="s">
        <v>1621</v>
      </c>
      <c r="AL62" t="s">
        <v>49</v>
      </c>
      <c r="AM62">
        <v>1.4219999999999999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 t="b">
        <v>0</v>
      </c>
      <c r="AV62" t="s">
        <v>49</v>
      </c>
    </row>
    <row r="63" spans="1:48" x14ac:dyDescent="0.25">
      <c r="A63" t="s">
        <v>235</v>
      </c>
      <c r="B63" t="s">
        <v>1654</v>
      </c>
      <c r="C63" t="s">
        <v>235</v>
      </c>
      <c r="D63" t="s">
        <v>53</v>
      </c>
      <c r="E63" t="s">
        <v>235</v>
      </c>
      <c r="F63" t="s">
        <v>1802</v>
      </c>
      <c r="G63" t="s">
        <v>196</v>
      </c>
      <c r="H63">
        <v>107</v>
      </c>
      <c r="I63">
        <v>9</v>
      </c>
      <c r="J63">
        <v>19991.62</v>
      </c>
      <c r="K63">
        <v>14192.33</v>
      </c>
      <c r="L63">
        <v>18899.54</v>
      </c>
      <c r="M63">
        <v>12703.18</v>
      </c>
      <c r="N63">
        <v>3.72</v>
      </c>
      <c r="O63">
        <v>2.88</v>
      </c>
      <c r="P63">
        <v>105</v>
      </c>
      <c r="Q63">
        <v>17887.43</v>
      </c>
      <c r="R63">
        <v>10468.83</v>
      </c>
      <c r="S63">
        <v>3.54</v>
      </c>
      <c r="T63">
        <v>2.5099999999999998</v>
      </c>
      <c r="U63">
        <v>2.75</v>
      </c>
      <c r="V63">
        <v>1</v>
      </c>
      <c r="W63">
        <v>0.73550000000000004</v>
      </c>
      <c r="X63">
        <v>0.72660000000000002</v>
      </c>
      <c r="Y63">
        <v>0.73550000000000004</v>
      </c>
      <c r="Z63">
        <v>0.72660000000000002</v>
      </c>
      <c r="AA63" t="s">
        <v>52</v>
      </c>
      <c r="AB63" t="s">
        <v>196</v>
      </c>
      <c r="AC63">
        <v>0.97389999999999999</v>
      </c>
      <c r="AD63" t="s">
        <v>1545</v>
      </c>
      <c r="AE63">
        <v>1</v>
      </c>
      <c r="AF63">
        <v>0.751</v>
      </c>
      <c r="AG63">
        <v>0.72660000000000002</v>
      </c>
      <c r="AH63">
        <v>0.751</v>
      </c>
      <c r="AI63" t="s">
        <v>196</v>
      </c>
      <c r="AJ63" t="s">
        <v>196</v>
      </c>
      <c r="AK63" t="s">
        <v>1621</v>
      </c>
      <c r="AL63" t="s">
        <v>49</v>
      </c>
      <c r="AM63">
        <v>1.0536000000000001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2</v>
      </c>
      <c r="AT63">
        <v>0</v>
      </c>
      <c r="AU63" t="b">
        <v>0</v>
      </c>
      <c r="AV63" t="s">
        <v>49</v>
      </c>
    </row>
    <row r="64" spans="1:48" x14ac:dyDescent="0.25">
      <c r="A64" t="s">
        <v>236</v>
      </c>
      <c r="B64" t="s">
        <v>1654</v>
      </c>
      <c r="C64" t="s">
        <v>236</v>
      </c>
      <c r="D64" t="s">
        <v>51</v>
      </c>
      <c r="E64" t="s">
        <v>236</v>
      </c>
      <c r="F64" t="s">
        <v>1803</v>
      </c>
      <c r="G64" t="s">
        <v>196</v>
      </c>
      <c r="H64">
        <v>12</v>
      </c>
      <c r="I64">
        <v>0</v>
      </c>
      <c r="J64">
        <v>16552.11</v>
      </c>
      <c r="K64">
        <v>7056.5</v>
      </c>
      <c r="L64">
        <v>15352.12</v>
      </c>
      <c r="M64">
        <v>7142.04</v>
      </c>
      <c r="N64">
        <v>3.67</v>
      </c>
      <c r="O64">
        <v>1.75</v>
      </c>
      <c r="P64">
        <v>11</v>
      </c>
      <c r="Q64">
        <v>13982.31</v>
      </c>
      <c r="R64">
        <v>5755.79</v>
      </c>
      <c r="S64">
        <v>3.45</v>
      </c>
      <c r="T64">
        <v>1.67</v>
      </c>
      <c r="U64">
        <v>3.06</v>
      </c>
      <c r="V64">
        <v>1</v>
      </c>
      <c r="W64">
        <v>0.57489999999999997</v>
      </c>
      <c r="X64">
        <v>0.56799999999999995</v>
      </c>
      <c r="Y64">
        <v>0.57489999999999997</v>
      </c>
      <c r="Z64">
        <v>0.56799999999999995</v>
      </c>
      <c r="AA64" t="s">
        <v>50</v>
      </c>
      <c r="AB64" t="s">
        <v>196</v>
      </c>
      <c r="AC64">
        <v>1.4816</v>
      </c>
      <c r="AD64" t="s">
        <v>1549</v>
      </c>
      <c r="AE64">
        <v>1.796314</v>
      </c>
      <c r="AF64">
        <v>0.58709999999999996</v>
      </c>
      <c r="AG64">
        <v>0.56799999999999995</v>
      </c>
      <c r="AH64">
        <v>0.58709999999999996</v>
      </c>
      <c r="AI64" t="s">
        <v>196</v>
      </c>
      <c r="AJ64" t="s">
        <v>196</v>
      </c>
      <c r="AK64" t="s">
        <v>1621</v>
      </c>
      <c r="AL64" t="s">
        <v>49</v>
      </c>
      <c r="AM64">
        <v>0.8236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1</v>
      </c>
      <c r="AT64">
        <v>0</v>
      </c>
      <c r="AU64" t="b">
        <v>0</v>
      </c>
      <c r="AV64" t="s">
        <v>49</v>
      </c>
    </row>
    <row r="65" spans="1:48" x14ac:dyDescent="0.25">
      <c r="A65" t="s">
        <v>237</v>
      </c>
      <c r="B65" t="s">
        <v>1654</v>
      </c>
      <c r="C65" t="s">
        <v>237</v>
      </c>
      <c r="D65" t="s">
        <v>53</v>
      </c>
      <c r="E65" t="s">
        <v>237</v>
      </c>
      <c r="F65" t="s">
        <v>1804</v>
      </c>
      <c r="G65" t="s">
        <v>196</v>
      </c>
      <c r="H65">
        <v>34</v>
      </c>
      <c r="I65">
        <v>0</v>
      </c>
      <c r="J65">
        <v>13501.84</v>
      </c>
      <c r="K65">
        <v>6128.77</v>
      </c>
      <c r="L65">
        <v>12522.19</v>
      </c>
      <c r="M65">
        <v>6125.28</v>
      </c>
      <c r="N65">
        <v>2.85</v>
      </c>
      <c r="O65">
        <v>1.56</v>
      </c>
      <c r="P65">
        <v>33</v>
      </c>
      <c r="Q65">
        <v>11863.04</v>
      </c>
      <c r="R65">
        <v>4887.1000000000004</v>
      </c>
      <c r="S65">
        <v>2.76</v>
      </c>
      <c r="T65">
        <v>1.48</v>
      </c>
      <c r="U65">
        <v>2.37</v>
      </c>
      <c r="V65">
        <v>1</v>
      </c>
      <c r="W65">
        <v>0.48780000000000001</v>
      </c>
      <c r="X65">
        <v>0.4819</v>
      </c>
      <c r="Y65">
        <v>0.48780000000000001</v>
      </c>
      <c r="Z65">
        <v>0.4819</v>
      </c>
      <c r="AA65" t="s">
        <v>52</v>
      </c>
      <c r="AB65" t="s">
        <v>196</v>
      </c>
      <c r="AC65">
        <v>0.82479999999999998</v>
      </c>
      <c r="AD65" t="s">
        <v>1550</v>
      </c>
      <c r="AE65">
        <v>1</v>
      </c>
      <c r="AF65">
        <v>0.49809999999999999</v>
      </c>
      <c r="AG65">
        <v>0.4819</v>
      </c>
      <c r="AH65">
        <v>0.49809999999999999</v>
      </c>
      <c r="AI65" t="s">
        <v>196</v>
      </c>
      <c r="AJ65" t="s">
        <v>196</v>
      </c>
      <c r="AK65" t="s">
        <v>1621</v>
      </c>
      <c r="AL65" t="s">
        <v>49</v>
      </c>
      <c r="AM65">
        <v>0.69879999999999998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1</v>
      </c>
      <c r="AT65">
        <v>0</v>
      </c>
      <c r="AU65" t="b">
        <v>0</v>
      </c>
      <c r="AV65" t="s">
        <v>49</v>
      </c>
    </row>
    <row r="66" spans="1:48" x14ac:dyDescent="0.25">
      <c r="A66" t="s">
        <v>238</v>
      </c>
      <c r="B66" t="s">
        <v>1654</v>
      </c>
      <c r="C66" t="s">
        <v>238</v>
      </c>
      <c r="D66" t="s">
        <v>56</v>
      </c>
      <c r="E66" t="s">
        <v>238</v>
      </c>
      <c r="F66" t="s">
        <v>1805</v>
      </c>
      <c r="G66" t="s">
        <v>14</v>
      </c>
      <c r="H66">
        <v>2</v>
      </c>
      <c r="I66">
        <v>0</v>
      </c>
      <c r="J66">
        <v>83577.66</v>
      </c>
      <c r="K66">
        <v>47031.11</v>
      </c>
      <c r="L66">
        <v>76281.8</v>
      </c>
      <c r="M66">
        <v>39854.959999999999</v>
      </c>
      <c r="N66">
        <v>10.5</v>
      </c>
      <c r="O66">
        <v>4.5</v>
      </c>
      <c r="P66">
        <v>2</v>
      </c>
      <c r="Q66">
        <v>76281.8</v>
      </c>
      <c r="R66">
        <v>39854.959999999999</v>
      </c>
      <c r="S66">
        <v>5.2</v>
      </c>
      <c r="T66">
        <v>4.5</v>
      </c>
      <c r="U66">
        <v>4.0999999999999996</v>
      </c>
      <c r="V66">
        <v>0</v>
      </c>
      <c r="W66">
        <v>0</v>
      </c>
      <c r="X66">
        <v>1.5333000000000001</v>
      </c>
      <c r="Y66">
        <v>1.552</v>
      </c>
      <c r="Z66">
        <v>1.5333000000000001</v>
      </c>
      <c r="AA66" t="s">
        <v>55</v>
      </c>
      <c r="AB66" t="s">
        <v>14</v>
      </c>
      <c r="AC66">
        <v>1.552</v>
      </c>
      <c r="AD66" t="s">
        <v>1546</v>
      </c>
      <c r="AE66">
        <v>1.5998349999999999</v>
      </c>
      <c r="AF66">
        <v>1.5848</v>
      </c>
      <c r="AG66">
        <v>1.5333000000000001</v>
      </c>
      <c r="AH66">
        <v>1.5848</v>
      </c>
      <c r="AI66" t="s">
        <v>14</v>
      </c>
      <c r="AJ66" t="s">
        <v>14</v>
      </c>
      <c r="AK66" t="s">
        <v>1623</v>
      </c>
      <c r="AL66" t="s">
        <v>49</v>
      </c>
      <c r="AM66">
        <v>2.2233000000000001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 t="b">
        <v>0</v>
      </c>
      <c r="AV66" t="s">
        <v>49</v>
      </c>
    </row>
    <row r="67" spans="1:48" x14ac:dyDescent="0.25">
      <c r="A67" t="s">
        <v>239</v>
      </c>
      <c r="B67" t="s">
        <v>1654</v>
      </c>
      <c r="C67" t="s">
        <v>239</v>
      </c>
      <c r="D67" t="s">
        <v>58</v>
      </c>
      <c r="E67" t="s">
        <v>239</v>
      </c>
      <c r="F67" t="s">
        <v>1806</v>
      </c>
      <c r="G67" t="s">
        <v>14</v>
      </c>
      <c r="H67">
        <v>9</v>
      </c>
      <c r="I67">
        <v>0</v>
      </c>
      <c r="J67">
        <v>17379.37</v>
      </c>
      <c r="K67">
        <v>6213.25</v>
      </c>
      <c r="L67">
        <v>16374.69</v>
      </c>
      <c r="M67">
        <v>6207.26</v>
      </c>
      <c r="N67">
        <v>2.67</v>
      </c>
      <c r="O67">
        <v>0.94</v>
      </c>
      <c r="P67">
        <v>8</v>
      </c>
      <c r="Q67">
        <v>14702.53</v>
      </c>
      <c r="R67">
        <v>4263.95</v>
      </c>
      <c r="S67">
        <v>3.8</v>
      </c>
      <c r="T67">
        <v>0.97</v>
      </c>
      <c r="U67">
        <v>3.1</v>
      </c>
      <c r="V67">
        <v>0</v>
      </c>
      <c r="W67">
        <v>0.60450000000000004</v>
      </c>
      <c r="X67">
        <v>0.95840000000000003</v>
      </c>
      <c r="Y67">
        <v>0.97009999999999996</v>
      </c>
      <c r="Z67">
        <v>0.95840000000000003</v>
      </c>
      <c r="AA67" t="s">
        <v>57</v>
      </c>
      <c r="AB67" t="s">
        <v>14</v>
      </c>
      <c r="AC67">
        <v>0.97009999999999996</v>
      </c>
      <c r="AD67" t="s">
        <v>1547</v>
      </c>
      <c r="AE67">
        <v>1.299531</v>
      </c>
      <c r="AF67">
        <v>0.99060000000000004</v>
      </c>
      <c r="AG67">
        <v>0.95840000000000003</v>
      </c>
      <c r="AH67">
        <v>0.99060000000000004</v>
      </c>
      <c r="AI67" t="s">
        <v>14</v>
      </c>
      <c r="AJ67" t="s">
        <v>14</v>
      </c>
      <c r="AK67" t="s">
        <v>1623</v>
      </c>
      <c r="AL67" t="s">
        <v>49</v>
      </c>
      <c r="AM67">
        <v>1.3896999999999999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1</v>
      </c>
      <c r="AT67">
        <v>0</v>
      </c>
      <c r="AU67" t="b">
        <v>0</v>
      </c>
      <c r="AV67" t="s">
        <v>49</v>
      </c>
    </row>
    <row r="68" spans="1:48" x14ac:dyDescent="0.25">
      <c r="A68" t="s">
        <v>240</v>
      </c>
      <c r="B68" t="s">
        <v>1654</v>
      </c>
      <c r="C68" t="s">
        <v>240</v>
      </c>
      <c r="D68" t="s">
        <v>60</v>
      </c>
      <c r="E68" t="s">
        <v>240</v>
      </c>
      <c r="F68" t="s">
        <v>1807</v>
      </c>
      <c r="G68" t="s">
        <v>14</v>
      </c>
      <c r="H68">
        <v>2</v>
      </c>
      <c r="I68">
        <v>1</v>
      </c>
      <c r="J68">
        <v>18203.36</v>
      </c>
      <c r="K68">
        <v>521.72</v>
      </c>
      <c r="L68">
        <v>18884.61</v>
      </c>
      <c r="M68">
        <v>2539.96</v>
      </c>
      <c r="N68">
        <v>2</v>
      </c>
      <c r="O68">
        <v>0</v>
      </c>
      <c r="P68">
        <v>2</v>
      </c>
      <c r="Q68">
        <v>18884.61</v>
      </c>
      <c r="R68">
        <v>2539.96</v>
      </c>
      <c r="S68">
        <v>2.5</v>
      </c>
      <c r="T68">
        <v>0</v>
      </c>
      <c r="U68">
        <v>2.1</v>
      </c>
      <c r="V68">
        <v>0</v>
      </c>
      <c r="W68">
        <v>0</v>
      </c>
      <c r="X68">
        <v>0.73750000000000004</v>
      </c>
      <c r="Y68">
        <v>0.74650000000000005</v>
      </c>
      <c r="Z68">
        <v>0.73750000000000004</v>
      </c>
      <c r="AA68" t="s">
        <v>59</v>
      </c>
      <c r="AB68" t="s">
        <v>14</v>
      </c>
      <c r="AC68">
        <v>0.74650000000000005</v>
      </c>
      <c r="AD68" t="s">
        <v>1548</v>
      </c>
      <c r="AE68">
        <v>1</v>
      </c>
      <c r="AF68">
        <v>0.76229999999999998</v>
      </c>
      <c r="AG68">
        <v>0.73750000000000004</v>
      </c>
      <c r="AH68">
        <v>0.76229999999999998</v>
      </c>
      <c r="AI68" t="s">
        <v>14</v>
      </c>
      <c r="AJ68" t="s">
        <v>14</v>
      </c>
      <c r="AK68" t="s">
        <v>1623</v>
      </c>
      <c r="AL68" t="s">
        <v>49</v>
      </c>
      <c r="AM68">
        <v>1.0693999999999999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 t="b">
        <v>0</v>
      </c>
      <c r="AV68" t="s">
        <v>49</v>
      </c>
    </row>
    <row r="69" spans="1:48" x14ac:dyDescent="0.25">
      <c r="A69" t="s">
        <v>241</v>
      </c>
      <c r="B69" t="s">
        <v>1654</v>
      </c>
      <c r="C69" t="s">
        <v>241</v>
      </c>
      <c r="D69" t="s">
        <v>51</v>
      </c>
      <c r="E69" t="s">
        <v>241</v>
      </c>
      <c r="F69" t="s">
        <v>1808</v>
      </c>
      <c r="G69" t="s">
        <v>14</v>
      </c>
      <c r="H69">
        <v>4</v>
      </c>
      <c r="I69">
        <v>0</v>
      </c>
      <c r="J69">
        <v>31842.65</v>
      </c>
      <c r="K69">
        <v>27815.07</v>
      </c>
      <c r="L69">
        <v>27871.07</v>
      </c>
      <c r="M69">
        <v>24286.28</v>
      </c>
      <c r="N69">
        <v>5.25</v>
      </c>
      <c r="O69">
        <v>4.26</v>
      </c>
      <c r="P69">
        <v>4</v>
      </c>
      <c r="Q69">
        <v>27871.07</v>
      </c>
      <c r="R69">
        <v>24286.28</v>
      </c>
      <c r="S69">
        <v>6.8</v>
      </c>
      <c r="T69">
        <v>4.26</v>
      </c>
      <c r="U69">
        <v>4.5</v>
      </c>
      <c r="V69">
        <v>0</v>
      </c>
      <c r="W69">
        <v>1.1459999999999999</v>
      </c>
      <c r="X69">
        <v>1.8561000000000001</v>
      </c>
      <c r="Y69">
        <v>1.8788</v>
      </c>
      <c r="Z69">
        <v>1.8561000000000001</v>
      </c>
      <c r="AA69" t="s">
        <v>50</v>
      </c>
      <c r="AB69" t="s">
        <v>14</v>
      </c>
      <c r="AC69">
        <v>1.8788</v>
      </c>
      <c r="AD69" t="s">
        <v>1544</v>
      </c>
      <c r="AE69">
        <v>2.198455</v>
      </c>
      <c r="AF69">
        <v>1.9185000000000001</v>
      </c>
      <c r="AG69">
        <v>1.8561000000000001</v>
      </c>
      <c r="AH69">
        <v>1.9185000000000001</v>
      </c>
      <c r="AI69" t="s">
        <v>14</v>
      </c>
      <c r="AJ69" t="s">
        <v>14</v>
      </c>
      <c r="AK69" t="s">
        <v>1621</v>
      </c>
      <c r="AL69" t="s">
        <v>49</v>
      </c>
      <c r="AM69">
        <v>2.6915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 t="b">
        <v>0</v>
      </c>
      <c r="AV69" t="s">
        <v>49</v>
      </c>
    </row>
    <row r="70" spans="1:48" x14ac:dyDescent="0.25">
      <c r="A70" t="s">
        <v>242</v>
      </c>
      <c r="B70" t="s">
        <v>1654</v>
      </c>
      <c r="C70" t="s">
        <v>242</v>
      </c>
      <c r="D70" t="s">
        <v>53</v>
      </c>
      <c r="E70" t="s">
        <v>242</v>
      </c>
      <c r="F70" t="s">
        <v>1809</v>
      </c>
      <c r="G70" t="s">
        <v>14</v>
      </c>
      <c r="H70">
        <v>8</v>
      </c>
      <c r="I70">
        <v>3</v>
      </c>
      <c r="J70">
        <v>25022.63</v>
      </c>
      <c r="K70">
        <v>25766.52</v>
      </c>
      <c r="L70">
        <v>22746.28</v>
      </c>
      <c r="M70">
        <v>22671.83</v>
      </c>
      <c r="N70">
        <v>2.75</v>
      </c>
      <c r="O70">
        <v>1.56</v>
      </c>
      <c r="P70">
        <v>7</v>
      </c>
      <c r="Q70">
        <v>14428.29</v>
      </c>
      <c r="R70">
        <v>5825.02</v>
      </c>
      <c r="S70">
        <v>3.7</v>
      </c>
      <c r="T70">
        <v>1.4</v>
      </c>
      <c r="U70">
        <v>2.7</v>
      </c>
      <c r="V70">
        <v>0</v>
      </c>
      <c r="W70">
        <v>0.59319999999999995</v>
      </c>
      <c r="X70">
        <v>0.84430000000000005</v>
      </c>
      <c r="Y70">
        <v>0.85460000000000003</v>
      </c>
      <c r="Z70">
        <v>0.84430000000000005</v>
      </c>
      <c r="AA70" t="s">
        <v>52</v>
      </c>
      <c r="AB70" t="s">
        <v>14</v>
      </c>
      <c r="AC70">
        <v>0.85460000000000003</v>
      </c>
      <c r="AD70" t="s">
        <v>1545</v>
      </c>
      <c r="AE70">
        <v>1</v>
      </c>
      <c r="AF70">
        <v>0.87270000000000003</v>
      </c>
      <c r="AG70">
        <v>0.84430000000000005</v>
      </c>
      <c r="AH70">
        <v>0.87270000000000003</v>
      </c>
      <c r="AI70" t="s">
        <v>14</v>
      </c>
      <c r="AJ70" t="s">
        <v>14</v>
      </c>
      <c r="AK70" t="s">
        <v>1621</v>
      </c>
      <c r="AL70" t="s">
        <v>49</v>
      </c>
      <c r="AM70">
        <v>1.2242999999999999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1</v>
      </c>
      <c r="AT70">
        <v>0</v>
      </c>
      <c r="AU70" t="b">
        <v>0</v>
      </c>
      <c r="AV70" t="s">
        <v>49</v>
      </c>
    </row>
    <row r="71" spans="1:48" x14ac:dyDescent="0.25">
      <c r="A71" t="s">
        <v>243</v>
      </c>
      <c r="B71" t="s">
        <v>1654</v>
      </c>
      <c r="C71" t="s">
        <v>243</v>
      </c>
      <c r="D71" t="s">
        <v>56</v>
      </c>
      <c r="E71" t="s">
        <v>243</v>
      </c>
      <c r="F71" t="s">
        <v>1810</v>
      </c>
      <c r="G71" t="s">
        <v>196</v>
      </c>
      <c r="H71">
        <v>32</v>
      </c>
      <c r="I71">
        <v>4</v>
      </c>
      <c r="J71">
        <v>49622.95</v>
      </c>
      <c r="K71">
        <v>28184.06</v>
      </c>
      <c r="L71">
        <v>44455.12</v>
      </c>
      <c r="M71">
        <v>25826.44</v>
      </c>
      <c r="N71">
        <v>5.22</v>
      </c>
      <c r="O71">
        <v>4.4400000000000004</v>
      </c>
      <c r="P71">
        <v>30</v>
      </c>
      <c r="Q71">
        <v>40656.22</v>
      </c>
      <c r="R71">
        <v>21879.86</v>
      </c>
      <c r="S71">
        <v>4.83</v>
      </c>
      <c r="T71">
        <v>4.3099999999999996</v>
      </c>
      <c r="U71">
        <v>3.22</v>
      </c>
      <c r="V71">
        <v>1</v>
      </c>
      <c r="W71">
        <v>1.6717</v>
      </c>
      <c r="X71">
        <v>1.6515</v>
      </c>
      <c r="Y71">
        <v>1.6717</v>
      </c>
      <c r="Z71">
        <v>1.6515</v>
      </c>
      <c r="AA71" t="s">
        <v>55</v>
      </c>
      <c r="AB71" t="s">
        <v>196</v>
      </c>
      <c r="AC71">
        <v>2.1585999999999999</v>
      </c>
      <c r="AD71" t="s">
        <v>1546</v>
      </c>
      <c r="AE71">
        <v>1.666873</v>
      </c>
      <c r="AF71">
        <v>1.7070000000000001</v>
      </c>
      <c r="AG71">
        <v>1.6515</v>
      </c>
      <c r="AH71">
        <v>1.7070000000000001</v>
      </c>
      <c r="AI71" t="s">
        <v>196</v>
      </c>
      <c r="AJ71" t="s">
        <v>196</v>
      </c>
      <c r="AK71" t="s">
        <v>1623</v>
      </c>
      <c r="AL71" t="s">
        <v>49</v>
      </c>
      <c r="AM71">
        <v>2.3948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2</v>
      </c>
      <c r="AT71">
        <v>0</v>
      </c>
      <c r="AU71" t="b">
        <v>0</v>
      </c>
      <c r="AV71" t="s">
        <v>49</v>
      </c>
    </row>
    <row r="72" spans="1:48" x14ac:dyDescent="0.25">
      <c r="A72" t="s">
        <v>244</v>
      </c>
      <c r="B72" t="s">
        <v>1654</v>
      </c>
      <c r="C72" t="s">
        <v>244</v>
      </c>
      <c r="D72" t="s">
        <v>58</v>
      </c>
      <c r="E72" t="s">
        <v>244</v>
      </c>
      <c r="F72" t="s">
        <v>1811</v>
      </c>
      <c r="G72" t="s">
        <v>196</v>
      </c>
      <c r="H72">
        <v>29</v>
      </c>
      <c r="I72">
        <v>1</v>
      </c>
      <c r="J72">
        <v>36793.599999999999</v>
      </c>
      <c r="K72">
        <v>37675.26</v>
      </c>
      <c r="L72">
        <v>32217.38</v>
      </c>
      <c r="M72">
        <v>32340.720000000001</v>
      </c>
      <c r="N72">
        <v>4.07</v>
      </c>
      <c r="O72">
        <v>6.02</v>
      </c>
      <c r="P72">
        <v>27</v>
      </c>
      <c r="Q72">
        <v>24428.32</v>
      </c>
      <c r="R72">
        <v>14068.88</v>
      </c>
      <c r="S72">
        <v>3.67</v>
      </c>
      <c r="T72">
        <v>5.93</v>
      </c>
      <c r="U72">
        <v>2.36</v>
      </c>
      <c r="V72">
        <v>1</v>
      </c>
      <c r="W72">
        <v>1.0044</v>
      </c>
      <c r="X72">
        <v>0.99229999999999996</v>
      </c>
      <c r="Y72">
        <v>1.0044</v>
      </c>
      <c r="Z72">
        <v>0.99229999999999996</v>
      </c>
      <c r="AA72" t="s">
        <v>57</v>
      </c>
      <c r="AB72" t="s">
        <v>196</v>
      </c>
      <c r="AC72">
        <v>1.2949999999999999</v>
      </c>
      <c r="AD72" t="s">
        <v>1547</v>
      </c>
      <c r="AE72">
        <v>1.4025780000000001</v>
      </c>
      <c r="AF72">
        <v>1.0257000000000001</v>
      </c>
      <c r="AG72">
        <v>0.99229999999999996</v>
      </c>
      <c r="AH72">
        <v>1.0257000000000001</v>
      </c>
      <c r="AI72" t="s">
        <v>196</v>
      </c>
      <c r="AJ72" t="s">
        <v>196</v>
      </c>
      <c r="AK72" t="s">
        <v>1623</v>
      </c>
      <c r="AL72" t="s">
        <v>49</v>
      </c>
      <c r="AM72">
        <v>1.4390000000000001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2</v>
      </c>
      <c r="AT72">
        <v>0</v>
      </c>
      <c r="AU72" t="b">
        <v>0</v>
      </c>
      <c r="AV72" t="s">
        <v>49</v>
      </c>
    </row>
    <row r="73" spans="1:48" x14ac:dyDescent="0.25">
      <c r="A73" t="s">
        <v>245</v>
      </c>
      <c r="B73" t="s">
        <v>1654</v>
      </c>
      <c r="C73" t="s">
        <v>245</v>
      </c>
      <c r="D73" t="s">
        <v>60</v>
      </c>
      <c r="E73" t="s">
        <v>245</v>
      </c>
      <c r="F73" t="s">
        <v>1812</v>
      </c>
      <c r="G73" t="s">
        <v>196</v>
      </c>
      <c r="H73">
        <v>46</v>
      </c>
      <c r="I73">
        <v>2</v>
      </c>
      <c r="J73">
        <v>23226.55</v>
      </c>
      <c r="K73">
        <v>13744</v>
      </c>
      <c r="L73">
        <v>20733.78</v>
      </c>
      <c r="M73">
        <v>11943.38</v>
      </c>
      <c r="N73">
        <v>2.54</v>
      </c>
      <c r="O73">
        <v>2.0299999999999998</v>
      </c>
      <c r="P73">
        <v>45</v>
      </c>
      <c r="Q73">
        <v>19375.68</v>
      </c>
      <c r="R73">
        <v>7808.38</v>
      </c>
      <c r="S73">
        <v>2.36</v>
      </c>
      <c r="T73">
        <v>1.61</v>
      </c>
      <c r="U73">
        <v>1.93</v>
      </c>
      <c r="V73">
        <v>1</v>
      </c>
      <c r="W73">
        <v>0.79669999999999996</v>
      </c>
      <c r="X73">
        <v>0.78710000000000002</v>
      </c>
      <c r="Y73">
        <v>0.79669999999999996</v>
      </c>
      <c r="Z73">
        <v>0.78710000000000002</v>
      </c>
      <c r="AA73" t="s">
        <v>59</v>
      </c>
      <c r="AB73" t="s">
        <v>196</v>
      </c>
      <c r="AC73">
        <v>0.92330000000000001</v>
      </c>
      <c r="AD73" t="s">
        <v>1548</v>
      </c>
      <c r="AE73">
        <v>1</v>
      </c>
      <c r="AF73">
        <v>0.81359999999999999</v>
      </c>
      <c r="AG73">
        <v>0.78710000000000002</v>
      </c>
      <c r="AH73">
        <v>0.81359999999999999</v>
      </c>
      <c r="AI73" t="s">
        <v>196</v>
      </c>
      <c r="AJ73" t="s">
        <v>196</v>
      </c>
      <c r="AK73" t="s">
        <v>1623</v>
      </c>
      <c r="AL73" t="s">
        <v>49</v>
      </c>
      <c r="AM73">
        <v>1.1414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1</v>
      </c>
      <c r="AT73">
        <v>0</v>
      </c>
      <c r="AU73" t="b">
        <v>0</v>
      </c>
      <c r="AV73" t="s">
        <v>49</v>
      </c>
    </row>
    <row r="74" spans="1:48" x14ac:dyDescent="0.25">
      <c r="A74" t="s">
        <v>246</v>
      </c>
      <c r="B74" t="s">
        <v>1654</v>
      </c>
      <c r="C74" t="s">
        <v>246</v>
      </c>
      <c r="D74" t="s">
        <v>56</v>
      </c>
      <c r="E74" t="s">
        <v>246</v>
      </c>
      <c r="F74" t="s">
        <v>1813</v>
      </c>
      <c r="G74" t="s">
        <v>196</v>
      </c>
      <c r="H74">
        <v>18</v>
      </c>
      <c r="I74">
        <v>1</v>
      </c>
      <c r="J74">
        <v>57815.03</v>
      </c>
      <c r="K74">
        <v>56093.96</v>
      </c>
      <c r="L74">
        <v>50675.42</v>
      </c>
      <c r="M74">
        <v>48944.77</v>
      </c>
      <c r="N74">
        <v>7.44</v>
      </c>
      <c r="O74">
        <v>8.51</v>
      </c>
      <c r="P74">
        <v>17</v>
      </c>
      <c r="Q74">
        <v>40936.5</v>
      </c>
      <c r="R74">
        <v>28797.05</v>
      </c>
      <c r="S74">
        <v>5.76</v>
      </c>
      <c r="T74">
        <v>5.09</v>
      </c>
      <c r="U74">
        <v>4.28</v>
      </c>
      <c r="V74">
        <v>1</v>
      </c>
      <c r="W74">
        <v>1.6832</v>
      </c>
      <c r="X74">
        <v>1.6629</v>
      </c>
      <c r="Y74">
        <v>1.6832</v>
      </c>
      <c r="Z74">
        <v>1.6629</v>
      </c>
      <c r="AA74" t="s">
        <v>55</v>
      </c>
      <c r="AB74" t="s">
        <v>196</v>
      </c>
      <c r="AC74">
        <v>2.1800000000000002</v>
      </c>
      <c r="AD74" t="s">
        <v>1546</v>
      </c>
      <c r="AE74">
        <v>1.7536799999999999</v>
      </c>
      <c r="AF74">
        <v>1.6932</v>
      </c>
      <c r="AG74">
        <v>1.6629</v>
      </c>
      <c r="AH74">
        <v>1.6932</v>
      </c>
      <c r="AI74" t="s">
        <v>196</v>
      </c>
      <c r="AJ74" t="s">
        <v>196</v>
      </c>
      <c r="AK74" t="s">
        <v>1623</v>
      </c>
      <c r="AL74" t="s">
        <v>49</v>
      </c>
      <c r="AM74">
        <v>2.3754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1</v>
      </c>
      <c r="AT74">
        <v>0</v>
      </c>
      <c r="AU74" t="b">
        <v>0</v>
      </c>
      <c r="AV74" t="s">
        <v>49</v>
      </c>
    </row>
    <row r="75" spans="1:48" x14ac:dyDescent="0.25">
      <c r="A75" t="s">
        <v>247</v>
      </c>
      <c r="B75" t="s">
        <v>1654</v>
      </c>
      <c r="C75" t="s">
        <v>247</v>
      </c>
      <c r="D75" t="s">
        <v>58</v>
      </c>
      <c r="E75" t="s">
        <v>247</v>
      </c>
      <c r="F75" t="s">
        <v>1814</v>
      </c>
      <c r="G75" t="s">
        <v>196</v>
      </c>
      <c r="H75">
        <v>35</v>
      </c>
      <c r="I75">
        <v>7</v>
      </c>
      <c r="J75">
        <v>27889.48</v>
      </c>
      <c r="K75">
        <v>15336.77</v>
      </c>
      <c r="L75">
        <v>25242.41</v>
      </c>
      <c r="M75">
        <v>13206.23</v>
      </c>
      <c r="N75">
        <v>3.83</v>
      </c>
      <c r="O75">
        <v>2.41</v>
      </c>
      <c r="P75">
        <v>32</v>
      </c>
      <c r="Q75">
        <v>22292.2</v>
      </c>
      <c r="R75">
        <v>9445.15</v>
      </c>
      <c r="S75">
        <v>3.44</v>
      </c>
      <c r="T75">
        <v>2.14</v>
      </c>
      <c r="U75">
        <v>2.83</v>
      </c>
      <c r="V75">
        <v>1</v>
      </c>
      <c r="W75">
        <v>0.91659999999999997</v>
      </c>
      <c r="X75">
        <v>0.90549999999999997</v>
      </c>
      <c r="Y75">
        <v>0.91659999999999997</v>
      </c>
      <c r="Z75">
        <v>0.90549999999999997</v>
      </c>
      <c r="AA75" t="s">
        <v>57</v>
      </c>
      <c r="AB75" t="s">
        <v>196</v>
      </c>
      <c r="AC75">
        <v>1.2431000000000001</v>
      </c>
      <c r="AD75" t="s">
        <v>1547</v>
      </c>
      <c r="AE75">
        <v>1.470602</v>
      </c>
      <c r="AF75">
        <v>0.93589999999999995</v>
      </c>
      <c r="AG75">
        <v>0.90549999999999997</v>
      </c>
      <c r="AH75">
        <v>0.93589999999999995</v>
      </c>
      <c r="AI75" t="s">
        <v>196</v>
      </c>
      <c r="AJ75" t="s">
        <v>196</v>
      </c>
      <c r="AK75" t="s">
        <v>1623</v>
      </c>
      <c r="AL75" t="s">
        <v>49</v>
      </c>
      <c r="AM75">
        <v>1.3129999999999999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3</v>
      </c>
      <c r="AT75">
        <v>0</v>
      </c>
      <c r="AU75" t="b">
        <v>0</v>
      </c>
      <c r="AV75" t="s">
        <v>49</v>
      </c>
    </row>
    <row r="76" spans="1:48" x14ac:dyDescent="0.25">
      <c r="A76" t="s">
        <v>248</v>
      </c>
      <c r="B76" t="s">
        <v>1654</v>
      </c>
      <c r="C76" t="s">
        <v>248</v>
      </c>
      <c r="D76" t="s">
        <v>60</v>
      </c>
      <c r="E76" t="s">
        <v>248</v>
      </c>
      <c r="F76" t="s">
        <v>1815</v>
      </c>
      <c r="G76" t="s">
        <v>196</v>
      </c>
      <c r="H76">
        <v>79</v>
      </c>
      <c r="I76">
        <v>1</v>
      </c>
      <c r="J76">
        <v>15887.22</v>
      </c>
      <c r="K76">
        <v>8090.44</v>
      </c>
      <c r="L76">
        <v>14114.06</v>
      </c>
      <c r="M76">
        <v>7211.28</v>
      </c>
      <c r="N76">
        <v>1.77</v>
      </c>
      <c r="O76">
        <v>0.97</v>
      </c>
      <c r="P76">
        <v>78</v>
      </c>
      <c r="Q76">
        <v>13825.92</v>
      </c>
      <c r="R76">
        <v>6790.45</v>
      </c>
      <c r="S76">
        <v>1.78</v>
      </c>
      <c r="T76">
        <v>0.97</v>
      </c>
      <c r="U76">
        <v>1.58</v>
      </c>
      <c r="V76">
        <v>1</v>
      </c>
      <c r="W76">
        <v>0.56850000000000001</v>
      </c>
      <c r="X76">
        <v>0.56159999999999999</v>
      </c>
      <c r="Y76">
        <v>0.56850000000000001</v>
      </c>
      <c r="Z76">
        <v>0.56159999999999999</v>
      </c>
      <c r="AA76" t="s">
        <v>59</v>
      </c>
      <c r="AB76" t="s">
        <v>196</v>
      </c>
      <c r="AC76">
        <v>0.84530000000000005</v>
      </c>
      <c r="AD76" t="s">
        <v>1548</v>
      </c>
      <c r="AE76">
        <v>1</v>
      </c>
      <c r="AF76">
        <v>0.58050000000000002</v>
      </c>
      <c r="AG76">
        <v>0.56159999999999999</v>
      </c>
      <c r="AH76">
        <v>0.58050000000000002</v>
      </c>
      <c r="AI76" t="s">
        <v>196</v>
      </c>
      <c r="AJ76" t="s">
        <v>196</v>
      </c>
      <c r="AK76" t="s">
        <v>1623</v>
      </c>
      <c r="AL76" t="s">
        <v>49</v>
      </c>
      <c r="AM76">
        <v>0.81440000000000001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1</v>
      </c>
      <c r="AT76">
        <v>0</v>
      </c>
      <c r="AU76" t="b">
        <v>0</v>
      </c>
      <c r="AV76" t="s">
        <v>49</v>
      </c>
    </row>
    <row r="77" spans="1:48" x14ac:dyDescent="0.25">
      <c r="A77" t="s">
        <v>250</v>
      </c>
      <c r="B77" t="s">
        <v>1654</v>
      </c>
      <c r="C77" t="s">
        <v>250</v>
      </c>
      <c r="D77" t="s">
        <v>56</v>
      </c>
      <c r="E77" t="s">
        <v>250</v>
      </c>
      <c r="F77" t="s">
        <v>1816</v>
      </c>
      <c r="G77" t="s">
        <v>14</v>
      </c>
      <c r="H77">
        <v>7</v>
      </c>
      <c r="I77">
        <v>1</v>
      </c>
      <c r="J77">
        <v>26538.15</v>
      </c>
      <c r="K77">
        <v>7079.96</v>
      </c>
      <c r="L77">
        <v>23365.34</v>
      </c>
      <c r="M77">
        <v>6208.76</v>
      </c>
      <c r="N77">
        <v>2.29</v>
      </c>
      <c r="O77">
        <v>2.37</v>
      </c>
      <c r="P77">
        <v>7</v>
      </c>
      <c r="Q77">
        <v>23365.34</v>
      </c>
      <c r="R77">
        <v>6208.76</v>
      </c>
      <c r="S77">
        <v>4.7</v>
      </c>
      <c r="T77">
        <v>2.37</v>
      </c>
      <c r="U77">
        <v>3.6</v>
      </c>
      <c r="V77">
        <v>0</v>
      </c>
      <c r="W77">
        <v>0.9607</v>
      </c>
      <c r="X77">
        <v>1.4617</v>
      </c>
      <c r="Y77">
        <v>1.4796</v>
      </c>
      <c r="Z77">
        <v>1.4617</v>
      </c>
      <c r="AA77" t="s">
        <v>55</v>
      </c>
      <c r="AB77" t="s">
        <v>14</v>
      </c>
      <c r="AC77">
        <v>1.4796</v>
      </c>
      <c r="AD77" t="s">
        <v>1546</v>
      </c>
      <c r="AE77">
        <v>1.386042</v>
      </c>
      <c r="AF77">
        <v>1.5107999999999999</v>
      </c>
      <c r="AG77">
        <v>1.4617</v>
      </c>
      <c r="AH77">
        <v>1.5107999999999999</v>
      </c>
      <c r="AI77" t="s">
        <v>14</v>
      </c>
      <c r="AJ77" t="s">
        <v>14</v>
      </c>
      <c r="AK77" t="s">
        <v>1623</v>
      </c>
      <c r="AL77" t="s">
        <v>49</v>
      </c>
      <c r="AM77">
        <v>2.1194999999999999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 t="b">
        <v>0</v>
      </c>
      <c r="AV77" t="s">
        <v>49</v>
      </c>
    </row>
    <row r="78" spans="1:48" x14ac:dyDescent="0.25">
      <c r="A78" t="s">
        <v>251</v>
      </c>
      <c r="B78" t="s">
        <v>1654</v>
      </c>
      <c r="C78" t="s">
        <v>251</v>
      </c>
      <c r="D78" t="s">
        <v>58</v>
      </c>
      <c r="E78" t="s">
        <v>251</v>
      </c>
      <c r="F78" t="s">
        <v>1817</v>
      </c>
      <c r="G78" t="s">
        <v>196</v>
      </c>
      <c r="H78">
        <v>22</v>
      </c>
      <c r="I78">
        <v>1</v>
      </c>
      <c r="J78">
        <v>29382.16</v>
      </c>
      <c r="K78">
        <v>21962.78</v>
      </c>
      <c r="L78">
        <v>26049.99</v>
      </c>
      <c r="M78">
        <v>18061.38</v>
      </c>
      <c r="N78">
        <v>2.86</v>
      </c>
      <c r="O78">
        <v>2.16</v>
      </c>
      <c r="P78">
        <v>21</v>
      </c>
      <c r="Q78">
        <v>22818.03</v>
      </c>
      <c r="R78">
        <v>10580.4</v>
      </c>
      <c r="S78">
        <v>2.86</v>
      </c>
      <c r="T78">
        <v>2.21</v>
      </c>
      <c r="U78">
        <v>2.17</v>
      </c>
      <c r="V78">
        <v>1</v>
      </c>
      <c r="W78">
        <v>0.93820000000000003</v>
      </c>
      <c r="X78">
        <v>0.92689999999999995</v>
      </c>
      <c r="Y78">
        <v>0.93820000000000003</v>
      </c>
      <c r="Z78">
        <v>0.92689999999999995</v>
      </c>
      <c r="AA78" t="s">
        <v>57</v>
      </c>
      <c r="AB78" t="s">
        <v>196</v>
      </c>
      <c r="AC78">
        <v>1.0674999999999999</v>
      </c>
      <c r="AD78" t="s">
        <v>1547</v>
      </c>
      <c r="AE78">
        <v>1.345475</v>
      </c>
      <c r="AF78">
        <v>0.95809999999999995</v>
      </c>
      <c r="AG78">
        <v>0.92689999999999995</v>
      </c>
      <c r="AH78">
        <v>0.95809999999999995</v>
      </c>
      <c r="AI78" t="s">
        <v>196</v>
      </c>
      <c r="AJ78" t="s">
        <v>196</v>
      </c>
      <c r="AK78" t="s">
        <v>1623</v>
      </c>
      <c r="AL78" t="s">
        <v>49</v>
      </c>
      <c r="AM78">
        <v>1.3441000000000001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1</v>
      </c>
      <c r="AT78">
        <v>0</v>
      </c>
      <c r="AU78" t="b">
        <v>0</v>
      </c>
      <c r="AV78" t="s">
        <v>49</v>
      </c>
    </row>
    <row r="79" spans="1:48" x14ac:dyDescent="0.25">
      <c r="A79" t="s">
        <v>252</v>
      </c>
      <c r="B79" t="s">
        <v>1654</v>
      </c>
      <c r="C79" t="s">
        <v>252</v>
      </c>
      <c r="D79" t="s">
        <v>60</v>
      </c>
      <c r="E79" t="s">
        <v>252</v>
      </c>
      <c r="F79" t="s">
        <v>1818</v>
      </c>
      <c r="G79" t="s">
        <v>196</v>
      </c>
      <c r="H79">
        <v>30</v>
      </c>
      <c r="I79">
        <v>0</v>
      </c>
      <c r="J79">
        <v>15961.86</v>
      </c>
      <c r="K79">
        <v>6120.8</v>
      </c>
      <c r="L79">
        <v>14421.85</v>
      </c>
      <c r="M79">
        <v>5379.78</v>
      </c>
      <c r="N79">
        <v>1.53</v>
      </c>
      <c r="O79">
        <v>0.67</v>
      </c>
      <c r="P79">
        <v>29</v>
      </c>
      <c r="Q79">
        <v>13954.93</v>
      </c>
      <c r="R79">
        <v>4837.29</v>
      </c>
      <c r="S79">
        <v>1.48</v>
      </c>
      <c r="T79">
        <v>0.62</v>
      </c>
      <c r="U79">
        <v>1.37</v>
      </c>
      <c r="V79">
        <v>1</v>
      </c>
      <c r="W79">
        <v>0.57379999999999998</v>
      </c>
      <c r="X79">
        <v>0.56689999999999996</v>
      </c>
      <c r="Y79">
        <v>0.57379999999999998</v>
      </c>
      <c r="Z79">
        <v>0.56689999999999996</v>
      </c>
      <c r="AA79" t="s">
        <v>59</v>
      </c>
      <c r="AB79" t="s">
        <v>196</v>
      </c>
      <c r="AC79">
        <v>0.79339999999999999</v>
      </c>
      <c r="AD79" t="s">
        <v>1548</v>
      </c>
      <c r="AE79">
        <v>1</v>
      </c>
      <c r="AF79">
        <v>0.58599999999999997</v>
      </c>
      <c r="AG79">
        <v>0.56689999999999996</v>
      </c>
      <c r="AH79">
        <v>0.58599999999999997</v>
      </c>
      <c r="AI79" t="s">
        <v>196</v>
      </c>
      <c r="AJ79" t="s">
        <v>196</v>
      </c>
      <c r="AK79" t="s">
        <v>1623</v>
      </c>
      <c r="AL79" t="s">
        <v>49</v>
      </c>
      <c r="AM79">
        <v>0.82210000000000005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1</v>
      </c>
      <c r="AT79">
        <v>0</v>
      </c>
      <c r="AU79" t="b">
        <v>0</v>
      </c>
      <c r="AV79" t="s">
        <v>49</v>
      </c>
    </row>
    <row r="80" spans="1:48" x14ac:dyDescent="0.25">
      <c r="A80" t="s">
        <v>351</v>
      </c>
      <c r="B80" t="s">
        <v>1654</v>
      </c>
      <c r="C80" t="s">
        <v>351</v>
      </c>
      <c r="D80" t="s">
        <v>56</v>
      </c>
      <c r="E80" t="s">
        <v>351</v>
      </c>
      <c r="F80" t="s">
        <v>1819</v>
      </c>
      <c r="G80" t="s">
        <v>196</v>
      </c>
      <c r="H80">
        <v>40</v>
      </c>
      <c r="I80">
        <v>6</v>
      </c>
      <c r="J80">
        <v>45012.02</v>
      </c>
      <c r="K80">
        <v>36147.839999999997</v>
      </c>
      <c r="L80">
        <v>41067.51</v>
      </c>
      <c r="M80">
        <v>32198.53</v>
      </c>
      <c r="N80">
        <v>7.08</v>
      </c>
      <c r="O80">
        <v>6.66</v>
      </c>
      <c r="P80">
        <v>38</v>
      </c>
      <c r="Q80">
        <v>35998.550000000003</v>
      </c>
      <c r="R80">
        <v>23824.15</v>
      </c>
      <c r="S80">
        <v>6.18</v>
      </c>
      <c r="T80">
        <v>5.38</v>
      </c>
      <c r="U80">
        <v>4.22</v>
      </c>
      <c r="V80">
        <v>1</v>
      </c>
      <c r="W80">
        <v>1.4802</v>
      </c>
      <c r="X80">
        <v>1.4622999999999999</v>
      </c>
      <c r="Y80">
        <v>1.4802</v>
      </c>
      <c r="Z80">
        <v>1.4622999999999999</v>
      </c>
      <c r="AA80" t="s">
        <v>55</v>
      </c>
      <c r="AB80" t="s">
        <v>196</v>
      </c>
      <c r="AC80">
        <v>1.6120000000000001</v>
      </c>
      <c r="AD80" t="s">
        <v>1546</v>
      </c>
      <c r="AE80">
        <v>1.7088939999999999</v>
      </c>
      <c r="AF80">
        <v>1.5114000000000001</v>
      </c>
      <c r="AG80">
        <v>1.4622999999999999</v>
      </c>
      <c r="AH80">
        <v>1.5114000000000001</v>
      </c>
      <c r="AI80" t="s">
        <v>196</v>
      </c>
      <c r="AJ80" t="s">
        <v>196</v>
      </c>
      <c r="AK80" t="s">
        <v>1623</v>
      </c>
      <c r="AL80" t="s">
        <v>49</v>
      </c>
      <c r="AM80">
        <v>2.1202999999999999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2</v>
      </c>
      <c r="AT80">
        <v>0</v>
      </c>
      <c r="AU80" t="b">
        <v>0</v>
      </c>
      <c r="AV80" t="s">
        <v>49</v>
      </c>
    </row>
    <row r="81" spans="1:48" x14ac:dyDescent="0.25">
      <c r="A81" t="s">
        <v>367</v>
      </c>
      <c r="B81" t="s">
        <v>1654</v>
      </c>
      <c r="C81" t="s">
        <v>367</v>
      </c>
      <c r="D81" t="s">
        <v>58</v>
      </c>
      <c r="E81" t="s">
        <v>367</v>
      </c>
      <c r="F81" t="s">
        <v>1820</v>
      </c>
      <c r="G81" t="s">
        <v>196</v>
      </c>
      <c r="H81">
        <v>58</v>
      </c>
      <c r="I81">
        <v>10</v>
      </c>
      <c r="J81">
        <v>18055.009999999998</v>
      </c>
      <c r="K81">
        <v>10635</v>
      </c>
      <c r="L81">
        <v>16310.89</v>
      </c>
      <c r="M81">
        <v>9419.68</v>
      </c>
      <c r="N81">
        <v>2.69</v>
      </c>
      <c r="O81">
        <v>2.08</v>
      </c>
      <c r="P81">
        <v>58</v>
      </c>
      <c r="Q81">
        <v>16310.89</v>
      </c>
      <c r="R81">
        <v>9419.68</v>
      </c>
      <c r="S81">
        <v>2.69</v>
      </c>
      <c r="T81">
        <v>2.08</v>
      </c>
      <c r="U81">
        <v>2.16</v>
      </c>
      <c r="V81">
        <v>1</v>
      </c>
      <c r="W81">
        <v>0.67069999999999996</v>
      </c>
      <c r="X81">
        <v>0.66259999999999997</v>
      </c>
      <c r="Y81">
        <v>0.67069999999999996</v>
      </c>
      <c r="Z81">
        <v>0.66259999999999997</v>
      </c>
      <c r="AA81" t="s">
        <v>57</v>
      </c>
      <c r="AB81" t="s">
        <v>196</v>
      </c>
      <c r="AC81">
        <v>0.94330000000000003</v>
      </c>
      <c r="AD81" t="s">
        <v>1547</v>
      </c>
      <c r="AE81">
        <v>1.2785310000000001</v>
      </c>
      <c r="AF81">
        <v>0.68489999999999995</v>
      </c>
      <c r="AG81">
        <v>0.66259999999999997</v>
      </c>
      <c r="AH81">
        <v>0.68489999999999995</v>
      </c>
      <c r="AI81" t="s">
        <v>196</v>
      </c>
      <c r="AJ81" t="s">
        <v>196</v>
      </c>
      <c r="AK81" t="s">
        <v>1623</v>
      </c>
      <c r="AL81" t="s">
        <v>49</v>
      </c>
      <c r="AM81">
        <v>0.96079999999999999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 t="b">
        <v>0</v>
      </c>
      <c r="AV81" t="s">
        <v>49</v>
      </c>
    </row>
    <row r="82" spans="1:48" x14ac:dyDescent="0.25">
      <c r="A82" t="s">
        <v>368</v>
      </c>
      <c r="B82" t="s">
        <v>1654</v>
      </c>
      <c r="C82" t="s">
        <v>368</v>
      </c>
      <c r="D82" t="s">
        <v>60</v>
      </c>
      <c r="E82" t="s">
        <v>368</v>
      </c>
      <c r="F82" t="s">
        <v>1821</v>
      </c>
      <c r="G82" t="s">
        <v>196</v>
      </c>
      <c r="H82">
        <v>63</v>
      </c>
      <c r="I82">
        <v>4</v>
      </c>
      <c r="J82">
        <v>14290.65</v>
      </c>
      <c r="K82">
        <v>9484.81</v>
      </c>
      <c r="L82">
        <v>12895.86</v>
      </c>
      <c r="M82">
        <v>8201.5400000000009</v>
      </c>
      <c r="N82">
        <v>2.02</v>
      </c>
      <c r="O82">
        <v>1.35</v>
      </c>
      <c r="P82">
        <v>62</v>
      </c>
      <c r="Q82">
        <v>12483.69</v>
      </c>
      <c r="R82">
        <v>7592.6</v>
      </c>
      <c r="S82">
        <v>2.02</v>
      </c>
      <c r="T82">
        <v>1.36</v>
      </c>
      <c r="U82">
        <v>1.7</v>
      </c>
      <c r="V82">
        <v>1</v>
      </c>
      <c r="W82">
        <v>0.51329999999999998</v>
      </c>
      <c r="X82">
        <v>0.5071</v>
      </c>
      <c r="Y82">
        <v>0.51329999999999998</v>
      </c>
      <c r="Z82">
        <v>0.5071</v>
      </c>
      <c r="AA82" t="s">
        <v>59</v>
      </c>
      <c r="AB82" t="s">
        <v>196</v>
      </c>
      <c r="AC82">
        <v>0.73780000000000001</v>
      </c>
      <c r="AD82" t="s">
        <v>1548</v>
      </c>
      <c r="AE82">
        <v>1</v>
      </c>
      <c r="AF82">
        <v>0.52410000000000001</v>
      </c>
      <c r="AG82">
        <v>0.5071</v>
      </c>
      <c r="AH82">
        <v>0.52410000000000001</v>
      </c>
      <c r="AI82" t="s">
        <v>196</v>
      </c>
      <c r="AJ82" t="s">
        <v>196</v>
      </c>
      <c r="AK82" t="s">
        <v>1623</v>
      </c>
      <c r="AL82" t="s">
        <v>49</v>
      </c>
      <c r="AM82">
        <v>0.73529999999999995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1</v>
      </c>
      <c r="AT82">
        <v>0</v>
      </c>
      <c r="AU82" t="b">
        <v>0</v>
      </c>
      <c r="AV82" t="s">
        <v>49</v>
      </c>
    </row>
    <row r="83" spans="1:48" x14ac:dyDescent="0.25">
      <c r="A83" t="s">
        <v>369</v>
      </c>
      <c r="B83" t="s">
        <v>1654</v>
      </c>
      <c r="C83" t="s">
        <v>369</v>
      </c>
      <c r="D83" t="s">
        <v>56</v>
      </c>
      <c r="E83" t="s">
        <v>369</v>
      </c>
      <c r="F83" t="s">
        <v>1822</v>
      </c>
      <c r="G83" t="s">
        <v>196</v>
      </c>
      <c r="H83">
        <v>11</v>
      </c>
      <c r="I83">
        <v>7</v>
      </c>
      <c r="J83">
        <v>77795.31</v>
      </c>
      <c r="K83">
        <v>49658.68</v>
      </c>
      <c r="L83">
        <v>68136.75</v>
      </c>
      <c r="M83">
        <v>42731.09</v>
      </c>
      <c r="N83">
        <v>14</v>
      </c>
      <c r="O83">
        <v>11.98</v>
      </c>
      <c r="P83">
        <v>11</v>
      </c>
      <c r="Q83">
        <v>68136.75</v>
      </c>
      <c r="R83">
        <v>42731.09</v>
      </c>
      <c r="S83">
        <v>14</v>
      </c>
      <c r="T83">
        <v>11.98</v>
      </c>
      <c r="U83">
        <v>9.8800000000000008</v>
      </c>
      <c r="V83">
        <v>1</v>
      </c>
      <c r="W83">
        <v>2.8016000000000001</v>
      </c>
      <c r="X83">
        <v>2.7677999999999998</v>
      </c>
      <c r="Y83">
        <v>2.8016000000000001</v>
      </c>
      <c r="Z83">
        <v>2.7677999999999998</v>
      </c>
      <c r="AA83" t="s">
        <v>55</v>
      </c>
      <c r="AB83" t="s">
        <v>196</v>
      </c>
      <c r="AC83">
        <v>3.6779000000000002</v>
      </c>
      <c r="AD83" t="s">
        <v>1546</v>
      </c>
      <c r="AE83">
        <v>1.5447519999999999</v>
      </c>
      <c r="AF83">
        <v>2.8607999999999998</v>
      </c>
      <c r="AG83">
        <v>2.7677999999999998</v>
      </c>
      <c r="AH83">
        <v>2.8607999999999998</v>
      </c>
      <c r="AI83" t="s">
        <v>196</v>
      </c>
      <c r="AJ83" t="s">
        <v>196</v>
      </c>
      <c r="AK83" t="s">
        <v>1623</v>
      </c>
      <c r="AL83" t="s">
        <v>49</v>
      </c>
      <c r="AM83">
        <v>4.0133999999999999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 t="b">
        <v>0</v>
      </c>
      <c r="AV83" t="s">
        <v>49</v>
      </c>
    </row>
    <row r="84" spans="1:48" x14ac:dyDescent="0.25">
      <c r="A84" t="s">
        <v>370</v>
      </c>
      <c r="B84" t="s">
        <v>1654</v>
      </c>
      <c r="C84" t="s">
        <v>370</v>
      </c>
      <c r="D84" t="s">
        <v>58</v>
      </c>
      <c r="E84" t="s">
        <v>370</v>
      </c>
      <c r="F84" t="s">
        <v>1823</v>
      </c>
      <c r="G84" t="s">
        <v>196</v>
      </c>
      <c r="H84">
        <v>22</v>
      </c>
      <c r="I84">
        <v>3</v>
      </c>
      <c r="J84">
        <v>70992.84</v>
      </c>
      <c r="K84">
        <v>71324.62</v>
      </c>
      <c r="L84">
        <v>63196.800000000003</v>
      </c>
      <c r="M84">
        <v>63344.81</v>
      </c>
      <c r="N84">
        <v>19.27</v>
      </c>
      <c r="O84">
        <v>41.29</v>
      </c>
      <c r="P84">
        <v>21</v>
      </c>
      <c r="Q84">
        <v>51010.78</v>
      </c>
      <c r="R84">
        <v>30604.93</v>
      </c>
      <c r="S84">
        <v>10.52</v>
      </c>
      <c r="T84">
        <v>10.1</v>
      </c>
      <c r="U84">
        <v>6.6</v>
      </c>
      <c r="V84">
        <v>1</v>
      </c>
      <c r="W84">
        <v>2.0973999999999999</v>
      </c>
      <c r="X84">
        <v>2.0720999999999998</v>
      </c>
      <c r="Y84">
        <v>2.0973999999999999</v>
      </c>
      <c r="Z84">
        <v>2.0720999999999998</v>
      </c>
      <c r="AA84" t="s">
        <v>57</v>
      </c>
      <c r="AB84" t="s">
        <v>196</v>
      </c>
      <c r="AC84">
        <v>2.3809</v>
      </c>
      <c r="AD84" t="s">
        <v>1547</v>
      </c>
      <c r="AE84">
        <v>1.1278539999999999</v>
      </c>
      <c r="AF84">
        <v>1.9676</v>
      </c>
      <c r="AG84">
        <v>2.0720999999999998</v>
      </c>
      <c r="AH84">
        <v>1.9676</v>
      </c>
      <c r="AI84" t="s">
        <v>196</v>
      </c>
      <c r="AJ84" t="s">
        <v>196</v>
      </c>
      <c r="AK84" t="s">
        <v>1623</v>
      </c>
      <c r="AL84" t="s">
        <v>49</v>
      </c>
      <c r="AM84">
        <v>2.7603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1</v>
      </c>
      <c r="AT84">
        <v>0</v>
      </c>
      <c r="AU84" t="b">
        <v>0</v>
      </c>
      <c r="AV84" t="s">
        <v>49</v>
      </c>
    </row>
    <row r="85" spans="1:48" x14ac:dyDescent="0.25">
      <c r="A85" t="s">
        <v>371</v>
      </c>
      <c r="B85" t="s">
        <v>1654</v>
      </c>
      <c r="C85" t="s">
        <v>371</v>
      </c>
      <c r="D85" t="s">
        <v>60</v>
      </c>
      <c r="E85" t="s">
        <v>371</v>
      </c>
      <c r="F85" t="s">
        <v>1824</v>
      </c>
      <c r="G85" t="s">
        <v>196</v>
      </c>
      <c r="H85">
        <v>11</v>
      </c>
      <c r="I85">
        <v>3</v>
      </c>
      <c r="J85">
        <v>39297.629999999997</v>
      </c>
      <c r="K85">
        <v>21094.04</v>
      </c>
      <c r="L85">
        <v>35898.620000000003</v>
      </c>
      <c r="M85">
        <v>18507.93</v>
      </c>
      <c r="N85">
        <v>6</v>
      </c>
      <c r="O85">
        <v>2.56</v>
      </c>
      <c r="P85">
        <v>11</v>
      </c>
      <c r="Q85">
        <v>35898.620000000003</v>
      </c>
      <c r="R85">
        <v>18507.93</v>
      </c>
      <c r="S85">
        <v>6</v>
      </c>
      <c r="T85">
        <v>2.56</v>
      </c>
      <c r="U85">
        <v>5.19</v>
      </c>
      <c r="V85">
        <v>1</v>
      </c>
      <c r="W85">
        <v>1.476</v>
      </c>
      <c r="X85">
        <v>1.4581999999999999</v>
      </c>
      <c r="Y85">
        <v>1.476</v>
      </c>
      <c r="Z85">
        <v>1.4581999999999999</v>
      </c>
      <c r="AA85" t="s">
        <v>59</v>
      </c>
      <c r="AB85" t="s">
        <v>196</v>
      </c>
      <c r="AC85">
        <v>2.1110000000000002</v>
      </c>
      <c r="AD85" t="s">
        <v>1548</v>
      </c>
      <c r="AE85">
        <v>1</v>
      </c>
      <c r="AF85">
        <v>1.5072000000000001</v>
      </c>
      <c r="AG85">
        <v>1.4581999999999999</v>
      </c>
      <c r="AH85">
        <v>1.5072000000000001</v>
      </c>
      <c r="AI85" t="s">
        <v>196</v>
      </c>
      <c r="AJ85" t="s">
        <v>196</v>
      </c>
      <c r="AK85" t="s">
        <v>1623</v>
      </c>
      <c r="AL85" t="s">
        <v>49</v>
      </c>
      <c r="AM85">
        <v>2.1145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 t="b">
        <v>0</v>
      </c>
      <c r="AV85" t="s">
        <v>49</v>
      </c>
    </row>
    <row r="86" spans="1:48" x14ac:dyDescent="0.25">
      <c r="A86" t="s">
        <v>372</v>
      </c>
      <c r="B86" t="s">
        <v>1654</v>
      </c>
      <c r="C86" t="s">
        <v>372</v>
      </c>
      <c r="D86" t="s">
        <v>56</v>
      </c>
      <c r="E86" t="s">
        <v>372</v>
      </c>
      <c r="F86" t="s">
        <v>1825</v>
      </c>
      <c r="G86" t="s">
        <v>196</v>
      </c>
      <c r="H86">
        <v>22</v>
      </c>
      <c r="I86">
        <v>2</v>
      </c>
      <c r="J86">
        <v>74802.009999999995</v>
      </c>
      <c r="K86">
        <v>56988.59</v>
      </c>
      <c r="L86">
        <v>67139.59</v>
      </c>
      <c r="M86">
        <v>52187.15</v>
      </c>
      <c r="N86">
        <v>10.14</v>
      </c>
      <c r="O86">
        <v>9.42</v>
      </c>
      <c r="P86">
        <v>22</v>
      </c>
      <c r="Q86">
        <v>67139.59</v>
      </c>
      <c r="R86">
        <v>52187.15</v>
      </c>
      <c r="S86">
        <v>10.14</v>
      </c>
      <c r="T86">
        <v>9.42</v>
      </c>
      <c r="U86">
        <v>6.77</v>
      </c>
      <c r="V86">
        <v>1</v>
      </c>
      <c r="W86">
        <v>2.7606000000000002</v>
      </c>
      <c r="X86">
        <v>2.7273000000000001</v>
      </c>
      <c r="Y86">
        <v>2.7606000000000002</v>
      </c>
      <c r="Z86">
        <v>2.7273000000000001</v>
      </c>
      <c r="AA86" t="s">
        <v>55</v>
      </c>
      <c r="AB86" t="s">
        <v>196</v>
      </c>
      <c r="AC86">
        <v>3.5388999999999999</v>
      </c>
      <c r="AD86" t="s">
        <v>1546</v>
      </c>
      <c r="AE86">
        <v>1.9124019999999999</v>
      </c>
      <c r="AF86">
        <v>2.819</v>
      </c>
      <c r="AG86">
        <v>2.7273000000000001</v>
      </c>
      <c r="AH86">
        <v>2.819</v>
      </c>
      <c r="AI86" t="s">
        <v>196</v>
      </c>
      <c r="AJ86" t="s">
        <v>196</v>
      </c>
      <c r="AK86" t="s">
        <v>1623</v>
      </c>
      <c r="AL86" t="s">
        <v>49</v>
      </c>
      <c r="AM86">
        <v>3.9548000000000001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 t="b">
        <v>0</v>
      </c>
      <c r="AV86" t="s">
        <v>49</v>
      </c>
    </row>
    <row r="87" spans="1:48" x14ac:dyDescent="0.25">
      <c r="A87" t="s">
        <v>373</v>
      </c>
      <c r="B87" t="s">
        <v>1654</v>
      </c>
      <c r="C87" t="s">
        <v>373</v>
      </c>
      <c r="D87" t="s">
        <v>58</v>
      </c>
      <c r="E87" t="s">
        <v>373</v>
      </c>
      <c r="F87" t="s">
        <v>1826</v>
      </c>
      <c r="G87" t="s">
        <v>196</v>
      </c>
      <c r="H87">
        <v>13</v>
      </c>
      <c r="I87">
        <v>0</v>
      </c>
      <c r="J87">
        <v>28446.28</v>
      </c>
      <c r="K87">
        <v>27575.93</v>
      </c>
      <c r="L87">
        <v>25266.54</v>
      </c>
      <c r="M87">
        <v>24503.83</v>
      </c>
      <c r="N87">
        <v>5.15</v>
      </c>
      <c r="O87">
        <v>4.7699999999999996</v>
      </c>
      <c r="P87">
        <v>12</v>
      </c>
      <c r="Q87">
        <v>18858.63</v>
      </c>
      <c r="R87">
        <v>10801.7</v>
      </c>
      <c r="S87">
        <v>4</v>
      </c>
      <c r="T87">
        <v>2.71</v>
      </c>
      <c r="U87">
        <v>3.34</v>
      </c>
      <c r="V87">
        <v>1</v>
      </c>
      <c r="W87">
        <v>0.77539999999999998</v>
      </c>
      <c r="X87">
        <v>0.76600000000000001</v>
      </c>
      <c r="Y87">
        <v>0.77539999999999998</v>
      </c>
      <c r="Z87">
        <v>0.76600000000000001</v>
      </c>
      <c r="AA87" t="s">
        <v>57</v>
      </c>
      <c r="AB87" t="s">
        <v>196</v>
      </c>
      <c r="AC87">
        <v>1.8505</v>
      </c>
      <c r="AD87" t="s">
        <v>1547</v>
      </c>
      <c r="AE87">
        <v>1.453767</v>
      </c>
      <c r="AF87">
        <v>0.79169999999999996</v>
      </c>
      <c r="AG87">
        <v>0.76600000000000001</v>
      </c>
      <c r="AH87">
        <v>0.79169999999999996</v>
      </c>
      <c r="AI87" t="s">
        <v>196</v>
      </c>
      <c r="AJ87" t="s">
        <v>196</v>
      </c>
      <c r="AK87" t="s">
        <v>1623</v>
      </c>
      <c r="AL87" t="s">
        <v>49</v>
      </c>
      <c r="AM87">
        <v>1.1107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1</v>
      </c>
      <c r="AT87">
        <v>0</v>
      </c>
      <c r="AU87" t="b">
        <v>0</v>
      </c>
      <c r="AV87" t="s">
        <v>49</v>
      </c>
    </row>
    <row r="88" spans="1:48" x14ac:dyDescent="0.25">
      <c r="A88" t="s">
        <v>374</v>
      </c>
      <c r="B88" t="s">
        <v>1654</v>
      </c>
      <c r="C88" t="s">
        <v>374</v>
      </c>
      <c r="D88" t="s">
        <v>60</v>
      </c>
      <c r="E88" t="s">
        <v>374</v>
      </c>
      <c r="F88" t="s">
        <v>1827</v>
      </c>
      <c r="G88" t="s">
        <v>196</v>
      </c>
      <c r="H88">
        <v>28</v>
      </c>
      <c r="I88">
        <v>0</v>
      </c>
      <c r="J88">
        <v>20412.990000000002</v>
      </c>
      <c r="K88">
        <v>16776.29</v>
      </c>
      <c r="L88">
        <v>18397.05</v>
      </c>
      <c r="M88">
        <v>14757.53</v>
      </c>
      <c r="N88">
        <v>2.79</v>
      </c>
      <c r="O88">
        <v>1.59</v>
      </c>
      <c r="P88">
        <v>26</v>
      </c>
      <c r="Q88">
        <v>15113.59</v>
      </c>
      <c r="R88">
        <v>8545.35</v>
      </c>
      <c r="S88">
        <v>2.62</v>
      </c>
      <c r="T88">
        <v>1.5</v>
      </c>
      <c r="U88">
        <v>2.2400000000000002</v>
      </c>
      <c r="V88">
        <v>1</v>
      </c>
      <c r="W88">
        <v>0.62139999999999995</v>
      </c>
      <c r="X88">
        <v>0.6139</v>
      </c>
      <c r="Y88">
        <v>0.62139999999999995</v>
      </c>
      <c r="Z88">
        <v>0.6139</v>
      </c>
      <c r="AA88" t="s">
        <v>59</v>
      </c>
      <c r="AB88" t="s">
        <v>196</v>
      </c>
      <c r="AC88">
        <v>1.2728999999999999</v>
      </c>
      <c r="AD88" t="s">
        <v>1548</v>
      </c>
      <c r="AE88">
        <v>1</v>
      </c>
      <c r="AF88">
        <v>0.63449999999999995</v>
      </c>
      <c r="AG88">
        <v>0.6139</v>
      </c>
      <c r="AH88">
        <v>0.63449999999999995</v>
      </c>
      <c r="AI88" t="s">
        <v>196</v>
      </c>
      <c r="AJ88" t="s">
        <v>196</v>
      </c>
      <c r="AK88" t="s">
        <v>1623</v>
      </c>
      <c r="AL88" t="s">
        <v>49</v>
      </c>
      <c r="AM88">
        <v>0.8901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2</v>
      </c>
      <c r="AT88">
        <v>0</v>
      </c>
      <c r="AU88" t="b">
        <v>0</v>
      </c>
      <c r="AV88" t="s">
        <v>49</v>
      </c>
    </row>
    <row r="89" spans="1:48" x14ac:dyDescent="0.25">
      <c r="A89" t="s">
        <v>375</v>
      </c>
      <c r="B89" t="s">
        <v>1654</v>
      </c>
      <c r="C89" t="s">
        <v>375</v>
      </c>
      <c r="D89" t="s">
        <v>51</v>
      </c>
      <c r="E89" t="s">
        <v>375</v>
      </c>
      <c r="F89" t="s">
        <v>1828</v>
      </c>
      <c r="G89" t="s">
        <v>196</v>
      </c>
      <c r="H89">
        <v>248</v>
      </c>
      <c r="I89">
        <v>16</v>
      </c>
      <c r="J89">
        <v>30668.11</v>
      </c>
      <c r="K89">
        <v>37373.25</v>
      </c>
      <c r="L89">
        <v>27382.17</v>
      </c>
      <c r="M89">
        <v>32428.43</v>
      </c>
      <c r="N89">
        <v>4.01</v>
      </c>
      <c r="O89">
        <v>4.07</v>
      </c>
      <c r="P89">
        <v>244</v>
      </c>
      <c r="Q89">
        <v>24092.94</v>
      </c>
      <c r="R89">
        <v>19611.2</v>
      </c>
      <c r="S89">
        <v>3.7</v>
      </c>
      <c r="T89">
        <v>3.24</v>
      </c>
      <c r="U89">
        <v>2.8</v>
      </c>
      <c r="V89">
        <v>1</v>
      </c>
      <c r="W89">
        <v>0.99060000000000004</v>
      </c>
      <c r="X89">
        <v>0.97860000000000003</v>
      </c>
      <c r="Y89">
        <v>0.99060000000000004</v>
      </c>
      <c r="Z89">
        <v>0.97860000000000003</v>
      </c>
      <c r="AA89" t="s">
        <v>50</v>
      </c>
      <c r="AB89" t="s">
        <v>196</v>
      </c>
      <c r="AC89">
        <v>1.8124</v>
      </c>
      <c r="AD89" t="s">
        <v>1544</v>
      </c>
      <c r="AE89">
        <v>2.0848960000000001</v>
      </c>
      <c r="AF89">
        <v>0.95540000000000003</v>
      </c>
      <c r="AG89">
        <v>0.97860000000000003</v>
      </c>
      <c r="AH89">
        <v>0.95540000000000003</v>
      </c>
      <c r="AI89" t="s">
        <v>196</v>
      </c>
      <c r="AJ89" t="s">
        <v>196</v>
      </c>
      <c r="AK89" t="s">
        <v>1621</v>
      </c>
      <c r="AL89" t="s">
        <v>49</v>
      </c>
      <c r="AM89">
        <v>1.3403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4</v>
      </c>
      <c r="AT89">
        <v>0</v>
      </c>
      <c r="AU89" t="b">
        <v>0</v>
      </c>
      <c r="AV89" t="s">
        <v>49</v>
      </c>
    </row>
    <row r="90" spans="1:48" x14ac:dyDescent="0.25">
      <c r="A90" t="s">
        <v>376</v>
      </c>
      <c r="B90" t="s">
        <v>1654</v>
      </c>
      <c r="C90" t="s">
        <v>376</v>
      </c>
      <c r="D90" t="s">
        <v>53</v>
      </c>
      <c r="E90" t="s">
        <v>376</v>
      </c>
      <c r="F90" t="s">
        <v>1829</v>
      </c>
      <c r="G90" t="s">
        <v>196</v>
      </c>
      <c r="H90">
        <v>848</v>
      </c>
      <c r="I90">
        <v>30</v>
      </c>
      <c r="J90">
        <v>13517.79</v>
      </c>
      <c r="K90">
        <v>10059.200000000001</v>
      </c>
      <c r="L90">
        <v>12117.25</v>
      </c>
      <c r="M90">
        <v>8966.6</v>
      </c>
      <c r="N90">
        <v>2.46</v>
      </c>
      <c r="O90">
        <v>1.86</v>
      </c>
      <c r="P90">
        <v>836</v>
      </c>
      <c r="Q90">
        <v>11484.75</v>
      </c>
      <c r="R90">
        <v>7068.08</v>
      </c>
      <c r="S90">
        <v>2.38</v>
      </c>
      <c r="T90">
        <v>1.7</v>
      </c>
      <c r="U90">
        <v>1.96</v>
      </c>
      <c r="V90">
        <v>1</v>
      </c>
      <c r="W90">
        <v>0.47220000000000001</v>
      </c>
      <c r="X90">
        <v>0.46650000000000003</v>
      </c>
      <c r="Y90">
        <v>0.47220000000000001</v>
      </c>
      <c r="Z90">
        <v>0.46650000000000003</v>
      </c>
      <c r="AA90" t="s">
        <v>52</v>
      </c>
      <c r="AB90" t="s">
        <v>196</v>
      </c>
      <c r="AC90">
        <v>0.86929999999999996</v>
      </c>
      <c r="AD90" t="s">
        <v>1545</v>
      </c>
      <c r="AE90">
        <v>1</v>
      </c>
      <c r="AF90">
        <v>0.48220000000000002</v>
      </c>
      <c r="AG90">
        <v>0.46650000000000003</v>
      </c>
      <c r="AH90">
        <v>0.48220000000000002</v>
      </c>
      <c r="AI90" t="s">
        <v>196</v>
      </c>
      <c r="AJ90" t="s">
        <v>196</v>
      </c>
      <c r="AK90" t="s">
        <v>1621</v>
      </c>
      <c r="AL90" t="s">
        <v>49</v>
      </c>
      <c r="AM90">
        <v>0.67649999999999999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12</v>
      </c>
      <c r="AT90">
        <v>0</v>
      </c>
      <c r="AU90" t="b">
        <v>0</v>
      </c>
      <c r="AV90" t="s">
        <v>49</v>
      </c>
    </row>
    <row r="91" spans="1:48" x14ac:dyDescent="0.25">
      <c r="A91" t="s">
        <v>377</v>
      </c>
      <c r="B91" t="s">
        <v>1654</v>
      </c>
      <c r="C91" t="s">
        <v>377</v>
      </c>
      <c r="D91" t="s">
        <v>51</v>
      </c>
      <c r="E91" t="s">
        <v>377</v>
      </c>
      <c r="F91" t="s">
        <v>1830</v>
      </c>
      <c r="G91" t="s">
        <v>196</v>
      </c>
      <c r="H91">
        <v>11</v>
      </c>
      <c r="I91">
        <v>0</v>
      </c>
      <c r="J91">
        <v>20228.96</v>
      </c>
      <c r="K91">
        <v>18835.53</v>
      </c>
      <c r="L91">
        <v>17950.96</v>
      </c>
      <c r="M91">
        <v>16738.04</v>
      </c>
      <c r="N91">
        <v>2.73</v>
      </c>
      <c r="O91">
        <v>2.38</v>
      </c>
      <c r="P91">
        <v>10</v>
      </c>
      <c r="Q91">
        <v>12836.52</v>
      </c>
      <c r="R91">
        <v>4521.66</v>
      </c>
      <c r="S91">
        <v>2.1</v>
      </c>
      <c r="T91">
        <v>1.37</v>
      </c>
      <c r="U91">
        <v>1.73</v>
      </c>
      <c r="V91">
        <v>1</v>
      </c>
      <c r="W91">
        <v>0.52780000000000005</v>
      </c>
      <c r="X91">
        <v>0.52139999999999997</v>
      </c>
      <c r="Y91">
        <v>0.52780000000000005</v>
      </c>
      <c r="Z91">
        <v>0.52139999999999997</v>
      </c>
      <c r="AA91" t="s">
        <v>50</v>
      </c>
      <c r="AB91" t="s">
        <v>196</v>
      </c>
      <c r="AC91">
        <v>1.0765</v>
      </c>
      <c r="AD91" t="s">
        <v>1544</v>
      </c>
      <c r="AE91">
        <v>1.3776550000000001</v>
      </c>
      <c r="AF91">
        <v>0.86060000000000003</v>
      </c>
      <c r="AG91">
        <v>0.83260000000000001</v>
      </c>
      <c r="AH91">
        <v>0.86060000000000003</v>
      </c>
      <c r="AI91" t="s">
        <v>1578</v>
      </c>
      <c r="AJ91" t="s">
        <v>1578</v>
      </c>
      <c r="AK91" t="s">
        <v>1628</v>
      </c>
      <c r="AL91" t="s">
        <v>49</v>
      </c>
      <c r="AM91">
        <v>1.2073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1</v>
      </c>
      <c r="AT91">
        <v>0</v>
      </c>
      <c r="AU91" t="b">
        <v>0</v>
      </c>
      <c r="AV91" t="s">
        <v>49</v>
      </c>
    </row>
    <row r="92" spans="1:48" x14ac:dyDescent="0.25">
      <c r="A92" t="s">
        <v>378</v>
      </c>
      <c r="B92" t="s">
        <v>1654</v>
      </c>
      <c r="C92" t="s">
        <v>378</v>
      </c>
      <c r="D92" t="s">
        <v>53</v>
      </c>
      <c r="E92" t="s">
        <v>378</v>
      </c>
      <c r="F92" t="s">
        <v>1831</v>
      </c>
      <c r="G92" t="s">
        <v>196</v>
      </c>
      <c r="H92">
        <v>191</v>
      </c>
      <c r="I92">
        <v>4</v>
      </c>
      <c r="J92">
        <v>14566.34</v>
      </c>
      <c r="K92">
        <v>9163.73</v>
      </c>
      <c r="L92">
        <v>13282.87</v>
      </c>
      <c r="M92">
        <v>8535.2999999999993</v>
      </c>
      <c r="N92">
        <v>2.12</v>
      </c>
      <c r="O92">
        <v>1.44</v>
      </c>
      <c r="P92">
        <v>188</v>
      </c>
      <c r="Q92">
        <v>12761.16</v>
      </c>
      <c r="R92">
        <v>7503.82</v>
      </c>
      <c r="S92">
        <v>2.0699999999999998</v>
      </c>
      <c r="T92">
        <v>1.4</v>
      </c>
      <c r="U92">
        <v>1.77</v>
      </c>
      <c r="V92">
        <v>1</v>
      </c>
      <c r="W92">
        <v>0.52470000000000006</v>
      </c>
      <c r="X92">
        <v>0.51839999999999997</v>
      </c>
      <c r="Y92">
        <v>0.52470000000000006</v>
      </c>
      <c r="Z92">
        <v>0.51839999999999997</v>
      </c>
      <c r="AA92" t="s">
        <v>52</v>
      </c>
      <c r="AB92" t="s">
        <v>196</v>
      </c>
      <c r="AC92">
        <v>0.78139999999999998</v>
      </c>
      <c r="AD92" t="s">
        <v>1545</v>
      </c>
      <c r="AE92">
        <v>1</v>
      </c>
      <c r="AF92">
        <v>0.51870000000000005</v>
      </c>
      <c r="AG92">
        <v>0.50180000000000002</v>
      </c>
      <c r="AH92">
        <v>0.51870000000000005</v>
      </c>
      <c r="AI92" t="s">
        <v>1578</v>
      </c>
      <c r="AJ92" t="s">
        <v>1578</v>
      </c>
      <c r="AK92" t="s">
        <v>1628</v>
      </c>
      <c r="AL92" t="s">
        <v>49</v>
      </c>
      <c r="AM92">
        <v>0.72770000000000001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3</v>
      </c>
      <c r="AT92">
        <v>0</v>
      </c>
      <c r="AU92" t="b">
        <v>0</v>
      </c>
      <c r="AV92" t="s">
        <v>49</v>
      </c>
    </row>
    <row r="93" spans="1:48" x14ac:dyDescent="0.25">
      <c r="A93" t="s">
        <v>380</v>
      </c>
      <c r="B93" t="s">
        <v>1660</v>
      </c>
      <c r="C93" t="s">
        <v>380</v>
      </c>
      <c r="D93" t="s">
        <v>51</v>
      </c>
      <c r="E93" t="s">
        <v>380</v>
      </c>
      <c r="F93" t="s">
        <v>1832</v>
      </c>
      <c r="G93" t="s">
        <v>14</v>
      </c>
      <c r="H93">
        <v>7</v>
      </c>
      <c r="I93">
        <v>0</v>
      </c>
      <c r="J93">
        <v>53965.54</v>
      </c>
      <c r="K93">
        <v>44533.49</v>
      </c>
      <c r="L93">
        <v>47927.76</v>
      </c>
      <c r="M93">
        <v>39634.080000000002</v>
      </c>
      <c r="N93">
        <v>9.57</v>
      </c>
      <c r="O93">
        <v>8.0500000000000007</v>
      </c>
      <c r="P93">
        <v>6</v>
      </c>
      <c r="Q93">
        <v>32045.31</v>
      </c>
      <c r="R93">
        <v>8179.47</v>
      </c>
      <c r="S93">
        <v>6.2</v>
      </c>
      <c r="T93">
        <v>3.1</v>
      </c>
      <c r="U93">
        <v>4.5</v>
      </c>
      <c r="V93">
        <v>0</v>
      </c>
      <c r="W93">
        <v>1.3176000000000001</v>
      </c>
      <c r="X93">
        <v>2.2749000000000001</v>
      </c>
      <c r="Y93">
        <v>2.3027000000000002</v>
      </c>
      <c r="Z93">
        <v>2.2749000000000001</v>
      </c>
      <c r="AA93" t="s">
        <v>50</v>
      </c>
      <c r="AB93" t="s">
        <v>14</v>
      </c>
      <c r="AC93">
        <v>2.3027000000000002</v>
      </c>
      <c r="AD93" t="s">
        <v>1549</v>
      </c>
      <c r="AE93">
        <v>1.8346750000000001</v>
      </c>
      <c r="AF93">
        <v>2.3513999999999999</v>
      </c>
      <c r="AG93">
        <v>2.2749000000000001</v>
      </c>
      <c r="AH93">
        <v>2.3513999999999999</v>
      </c>
      <c r="AI93" t="s">
        <v>14</v>
      </c>
      <c r="AJ93" t="s">
        <v>14</v>
      </c>
      <c r="AK93" t="s">
        <v>1621</v>
      </c>
      <c r="AL93" t="s">
        <v>49</v>
      </c>
      <c r="AM93">
        <v>3.2988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1</v>
      </c>
      <c r="AT93">
        <v>0</v>
      </c>
      <c r="AU93" t="b">
        <v>0</v>
      </c>
      <c r="AV93" t="s">
        <v>49</v>
      </c>
    </row>
    <row r="94" spans="1:48" x14ac:dyDescent="0.25">
      <c r="A94" t="s">
        <v>381</v>
      </c>
      <c r="B94" t="s">
        <v>1660</v>
      </c>
      <c r="C94" t="s">
        <v>381</v>
      </c>
      <c r="D94" t="s">
        <v>53</v>
      </c>
      <c r="E94" t="s">
        <v>381</v>
      </c>
      <c r="F94" t="s">
        <v>1833</v>
      </c>
      <c r="G94" t="s">
        <v>14</v>
      </c>
      <c r="H94">
        <v>4</v>
      </c>
      <c r="I94">
        <v>0</v>
      </c>
      <c r="J94">
        <v>34465.32</v>
      </c>
      <c r="K94">
        <v>33180.99</v>
      </c>
      <c r="L94">
        <v>30646.42</v>
      </c>
      <c r="M94">
        <v>29504.400000000001</v>
      </c>
      <c r="N94">
        <v>1.75</v>
      </c>
      <c r="O94">
        <v>1.3</v>
      </c>
      <c r="P94">
        <v>4</v>
      </c>
      <c r="Q94">
        <v>30646.42</v>
      </c>
      <c r="R94">
        <v>29504.400000000001</v>
      </c>
      <c r="S94">
        <v>2.9</v>
      </c>
      <c r="T94">
        <v>1.3</v>
      </c>
      <c r="U94">
        <v>2.2999999999999998</v>
      </c>
      <c r="V94">
        <v>0</v>
      </c>
      <c r="W94">
        <v>1.2601</v>
      </c>
      <c r="X94">
        <v>1.24</v>
      </c>
      <c r="Y94">
        <v>1.2551000000000001</v>
      </c>
      <c r="Z94">
        <v>1.24</v>
      </c>
      <c r="AA94" t="s">
        <v>52</v>
      </c>
      <c r="AB94" t="s">
        <v>14</v>
      </c>
      <c r="AC94">
        <v>1.2551000000000001</v>
      </c>
      <c r="AD94" t="s">
        <v>1550</v>
      </c>
      <c r="AE94">
        <v>1</v>
      </c>
      <c r="AF94">
        <v>1.2817000000000001</v>
      </c>
      <c r="AG94">
        <v>1.24</v>
      </c>
      <c r="AH94">
        <v>1.2817000000000001</v>
      </c>
      <c r="AI94" t="s">
        <v>14</v>
      </c>
      <c r="AJ94" t="s">
        <v>14</v>
      </c>
      <c r="AK94" t="s">
        <v>1621</v>
      </c>
      <c r="AL94" t="s">
        <v>49</v>
      </c>
      <c r="AM94">
        <v>1.7981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 t="b">
        <v>0</v>
      </c>
      <c r="AV94" t="s">
        <v>49</v>
      </c>
    </row>
    <row r="95" spans="1:48" x14ac:dyDescent="0.25">
      <c r="A95" t="s">
        <v>382</v>
      </c>
      <c r="B95" t="s">
        <v>1660</v>
      </c>
      <c r="C95" t="s">
        <v>382</v>
      </c>
      <c r="D95" t="s">
        <v>49</v>
      </c>
      <c r="E95" t="s">
        <v>382</v>
      </c>
      <c r="F95" t="s">
        <v>1834</v>
      </c>
      <c r="G95" t="s">
        <v>14</v>
      </c>
      <c r="H95">
        <v>6</v>
      </c>
      <c r="I95">
        <v>0</v>
      </c>
      <c r="J95">
        <v>43742.69</v>
      </c>
      <c r="K95">
        <v>15837.35</v>
      </c>
      <c r="L95">
        <v>39139.279999999999</v>
      </c>
      <c r="M95">
        <v>14386.2</v>
      </c>
      <c r="N95">
        <v>3.67</v>
      </c>
      <c r="O95">
        <v>1.7</v>
      </c>
      <c r="P95">
        <v>6</v>
      </c>
      <c r="Q95">
        <v>39139.279999999999</v>
      </c>
      <c r="R95">
        <v>14386.2</v>
      </c>
      <c r="S95">
        <v>4.5</v>
      </c>
      <c r="T95">
        <v>1.7</v>
      </c>
      <c r="U95">
        <v>3.5</v>
      </c>
      <c r="V95">
        <v>0</v>
      </c>
      <c r="W95">
        <v>1.6093</v>
      </c>
      <c r="X95">
        <v>1.3456999999999999</v>
      </c>
      <c r="Y95">
        <v>1.3621000000000001</v>
      </c>
      <c r="Z95">
        <v>1.3456999999999999</v>
      </c>
      <c r="AA95" t="s">
        <v>54</v>
      </c>
      <c r="AB95" t="s">
        <v>14</v>
      </c>
      <c r="AC95">
        <v>1.3621000000000001</v>
      </c>
      <c r="AD95" t="s">
        <v>54</v>
      </c>
      <c r="AE95">
        <v>1</v>
      </c>
      <c r="AF95">
        <v>1.3909</v>
      </c>
      <c r="AG95">
        <v>1.3456999999999999</v>
      </c>
      <c r="AH95">
        <v>1.3909</v>
      </c>
      <c r="AI95" t="s">
        <v>14</v>
      </c>
      <c r="AJ95" t="s">
        <v>14</v>
      </c>
      <c r="AK95" t="s">
        <v>54</v>
      </c>
      <c r="AL95" t="s">
        <v>49</v>
      </c>
      <c r="AM95">
        <v>1.9513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 t="b">
        <v>0</v>
      </c>
      <c r="AV95" t="s">
        <v>49</v>
      </c>
    </row>
    <row r="96" spans="1:48" x14ac:dyDescent="0.25">
      <c r="A96" t="s">
        <v>383</v>
      </c>
      <c r="B96" t="s">
        <v>1660</v>
      </c>
      <c r="C96" t="s">
        <v>383</v>
      </c>
      <c r="D96" t="s">
        <v>51</v>
      </c>
      <c r="E96" t="s">
        <v>383</v>
      </c>
      <c r="F96" t="s">
        <v>1835</v>
      </c>
      <c r="G96" t="s">
        <v>14</v>
      </c>
      <c r="H96">
        <v>6</v>
      </c>
      <c r="I96">
        <v>0</v>
      </c>
      <c r="J96">
        <v>249708.9</v>
      </c>
      <c r="K96">
        <v>481768.36</v>
      </c>
      <c r="L96">
        <v>221889.24</v>
      </c>
      <c r="M96">
        <v>428445.69</v>
      </c>
      <c r="N96">
        <v>39</v>
      </c>
      <c r="O96">
        <v>76.05</v>
      </c>
      <c r="P96">
        <v>5</v>
      </c>
      <c r="Q96">
        <v>30351.03</v>
      </c>
      <c r="R96">
        <v>12551.09</v>
      </c>
      <c r="S96">
        <v>5.8</v>
      </c>
      <c r="T96">
        <v>2.19</v>
      </c>
      <c r="U96">
        <v>4</v>
      </c>
      <c r="V96">
        <v>0</v>
      </c>
      <c r="W96">
        <v>1.2479</v>
      </c>
      <c r="X96">
        <v>1.6874</v>
      </c>
      <c r="Y96">
        <v>1.708</v>
      </c>
      <c r="Z96">
        <v>1.6874</v>
      </c>
      <c r="AA96" t="s">
        <v>50</v>
      </c>
      <c r="AB96" t="s">
        <v>14</v>
      </c>
      <c r="AC96">
        <v>1.708</v>
      </c>
      <c r="AD96" t="s">
        <v>1549</v>
      </c>
      <c r="AE96">
        <v>1.7037409999999999</v>
      </c>
      <c r="AF96">
        <v>0.90029999999999999</v>
      </c>
      <c r="AG96">
        <v>1.6874</v>
      </c>
      <c r="AH96">
        <v>0.33119999999999999</v>
      </c>
      <c r="AI96" t="s">
        <v>1581</v>
      </c>
      <c r="AJ96" t="s">
        <v>1581</v>
      </c>
      <c r="AK96" t="s">
        <v>1628</v>
      </c>
      <c r="AL96" t="s">
        <v>49</v>
      </c>
      <c r="AM96">
        <v>1.2629999999999999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1</v>
      </c>
      <c r="AT96">
        <v>0</v>
      </c>
      <c r="AU96" t="b">
        <v>0</v>
      </c>
      <c r="AV96" t="s">
        <v>49</v>
      </c>
    </row>
    <row r="97" spans="1:48" x14ac:dyDescent="0.25">
      <c r="A97" t="s">
        <v>384</v>
      </c>
      <c r="B97" t="s">
        <v>1660</v>
      </c>
      <c r="C97" t="s">
        <v>384</v>
      </c>
      <c r="D97" t="s">
        <v>53</v>
      </c>
      <c r="E97" t="s">
        <v>384</v>
      </c>
      <c r="F97" t="s">
        <v>1836</v>
      </c>
      <c r="G97" t="s">
        <v>14</v>
      </c>
      <c r="H97">
        <v>6</v>
      </c>
      <c r="I97">
        <v>0</v>
      </c>
      <c r="J97">
        <v>24544.37</v>
      </c>
      <c r="K97">
        <v>7886.74</v>
      </c>
      <c r="L97">
        <v>21824.75</v>
      </c>
      <c r="M97">
        <v>7012.86</v>
      </c>
      <c r="N97">
        <v>3.5</v>
      </c>
      <c r="O97">
        <v>0.96</v>
      </c>
      <c r="P97">
        <v>6</v>
      </c>
      <c r="Q97">
        <v>21824.75</v>
      </c>
      <c r="R97">
        <v>7012.86</v>
      </c>
      <c r="S97">
        <v>3.1</v>
      </c>
      <c r="T97">
        <v>0.96</v>
      </c>
      <c r="U97">
        <v>2.2999999999999998</v>
      </c>
      <c r="V97">
        <v>0</v>
      </c>
      <c r="W97">
        <v>0.89739999999999998</v>
      </c>
      <c r="X97">
        <v>0.99039999999999995</v>
      </c>
      <c r="Y97">
        <v>1.0024999999999999</v>
      </c>
      <c r="Z97">
        <v>0.99039999999999995</v>
      </c>
      <c r="AA97" t="s">
        <v>52</v>
      </c>
      <c r="AB97" t="s">
        <v>14</v>
      </c>
      <c r="AC97">
        <v>1.0024999999999999</v>
      </c>
      <c r="AD97" t="s">
        <v>1550</v>
      </c>
      <c r="AE97">
        <v>1</v>
      </c>
      <c r="AF97">
        <v>0.54949999999999999</v>
      </c>
      <c r="AG97">
        <v>0.99039999999999995</v>
      </c>
      <c r="AH97">
        <v>1.0237000000000001</v>
      </c>
      <c r="AI97" t="s">
        <v>1581</v>
      </c>
      <c r="AJ97" t="s">
        <v>1581</v>
      </c>
      <c r="AK97" t="s">
        <v>1628</v>
      </c>
      <c r="AL97" t="s">
        <v>49</v>
      </c>
      <c r="AM97">
        <v>0.77090000000000003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 t="b">
        <v>0</v>
      </c>
      <c r="AV97" t="s">
        <v>49</v>
      </c>
    </row>
    <row r="98" spans="1:48" x14ac:dyDescent="0.25">
      <c r="A98" t="s">
        <v>387</v>
      </c>
      <c r="B98" t="s">
        <v>1660</v>
      </c>
      <c r="C98" t="s">
        <v>387</v>
      </c>
      <c r="D98" t="s">
        <v>51</v>
      </c>
      <c r="E98" t="s">
        <v>387</v>
      </c>
      <c r="F98" t="s">
        <v>1837</v>
      </c>
      <c r="G98" t="s">
        <v>196</v>
      </c>
      <c r="H98">
        <v>16</v>
      </c>
      <c r="I98">
        <v>0</v>
      </c>
      <c r="J98">
        <v>18880.169999999998</v>
      </c>
      <c r="K98">
        <v>11975.28</v>
      </c>
      <c r="L98">
        <v>17080.189999999999</v>
      </c>
      <c r="M98">
        <v>10631.74</v>
      </c>
      <c r="N98">
        <v>4.63</v>
      </c>
      <c r="O98">
        <v>2.8</v>
      </c>
      <c r="P98">
        <v>15</v>
      </c>
      <c r="Q98">
        <v>14965.97</v>
      </c>
      <c r="R98">
        <v>7003.63</v>
      </c>
      <c r="S98">
        <v>4.13</v>
      </c>
      <c r="T98">
        <v>2.12</v>
      </c>
      <c r="U98">
        <v>3.59</v>
      </c>
      <c r="V98">
        <v>1</v>
      </c>
      <c r="W98">
        <v>0.61539999999999995</v>
      </c>
      <c r="X98">
        <v>0.60799999999999998</v>
      </c>
      <c r="Y98">
        <v>0.61539999999999995</v>
      </c>
      <c r="Z98">
        <v>0.63029999999999997</v>
      </c>
      <c r="AA98" t="s">
        <v>154</v>
      </c>
      <c r="AB98" t="s">
        <v>63</v>
      </c>
      <c r="AC98">
        <v>1.0592999999999999</v>
      </c>
      <c r="AD98" t="s">
        <v>1549</v>
      </c>
      <c r="AE98">
        <v>1.50085</v>
      </c>
      <c r="AF98">
        <v>0.7218</v>
      </c>
      <c r="AG98">
        <v>0.69830000000000003</v>
      </c>
      <c r="AH98">
        <v>0.7218</v>
      </c>
      <c r="AI98" t="s">
        <v>1579</v>
      </c>
      <c r="AJ98" t="s">
        <v>1579</v>
      </c>
      <c r="AK98" t="s">
        <v>1625</v>
      </c>
      <c r="AL98" t="s">
        <v>49</v>
      </c>
      <c r="AM98">
        <v>1.0125999999999999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1</v>
      </c>
      <c r="AT98">
        <v>0</v>
      </c>
      <c r="AU98" t="b">
        <v>0</v>
      </c>
      <c r="AV98" t="s">
        <v>49</v>
      </c>
    </row>
    <row r="99" spans="1:48" x14ac:dyDescent="0.25">
      <c r="A99" t="s">
        <v>388</v>
      </c>
      <c r="B99" t="s">
        <v>1660</v>
      </c>
      <c r="C99" t="s">
        <v>388</v>
      </c>
      <c r="D99" t="s">
        <v>53</v>
      </c>
      <c r="E99" t="s">
        <v>387</v>
      </c>
      <c r="F99" t="s">
        <v>1838</v>
      </c>
      <c r="G99" t="s">
        <v>14</v>
      </c>
      <c r="H99">
        <v>5</v>
      </c>
      <c r="I99">
        <v>0</v>
      </c>
      <c r="J99">
        <v>9042.26</v>
      </c>
      <c r="K99">
        <v>5052.7</v>
      </c>
      <c r="L99">
        <v>8506.93</v>
      </c>
      <c r="M99">
        <v>4998.2299999999996</v>
      </c>
      <c r="N99">
        <v>4</v>
      </c>
      <c r="O99">
        <v>3.58</v>
      </c>
      <c r="P99">
        <v>5</v>
      </c>
      <c r="Q99">
        <v>8506.93</v>
      </c>
      <c r="R99">
        <v>4998.2299999999996</v>
      </c>
      <c r="S99">
        <v>4.0999999999999996</v>
      </c>
      <c r="T99">
        <v>3.58</v>
      </c>
      <c r="U99">
        <v>3.2</v>
      </c>
      <c r="V99">
        <v>0</v>
      </c>
      <c r="W99">
        <v>0.3498</v>
      </c>
      <c r="X99">
        <v>0.69730000000000003</v>
      </c>
      <c r="Y99">
        <v>0.70579999999999998</v>
      </c>
      <c r="Z99">
        <v>0.63029999999999997</v>
      </c>
      <c r="AA99" t="s">
        <v>155</v>
      </c>
      <c r="AB99" t="s">
        <v>63</v>
      </c>
      <c r="AC99">
        <v>0.70579999999999998</v>
      </c>
      <c r="AD99" t="s">
        <v>1550</v>
      </c>
      <c r="AE99">
        <v>1</v>
      </c>
      <c r="AF99">
        <v>0.4405</v>
      </c>
      <c r="AG99">
        <v>0.42620000000000002</v>
      </c>
      <c r="AH99">
        <v>0.4405</v>
      </c>
      <c r="AI99" t="s">
        <v>1580</v>
      </c>
      <c r="AJ99" t="s">
        <v>1580</v>
      </c>
      <c r="AK99" t="s">
        <v>1625</v>
      </c>
      <c r="AL99" t="s">
        <v>49</v>
      </c>
      <c r="AM99">
        <v>0.61799999999999999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 t="b">
        <v>0</v>
      </c>
      <c r="AV99" t="s">
        <v>49</v>
      </c>
    </row>
    <row r="100" spans="1:48" x14ac:dyDescent="0.25">
      <c r="A100" t="s">
        <v>389</v>
      </c>
      <c r="B100" t="s">
        <v>1660</v>
      </c>
      <c r="C100" t="s">
        <v>389</v>
      </c>
      <c r="D100" t="s">
        <v>49</v>
      </c>
      <c r="E100" t="s">
        <v>389</v>
      </c>
      <c r="F100" t="s">
        <v>1839</v>
      </c>
      <c r="G100" t="s">
        <v>196</v>
      </c>
      <c r="H100">
        <v>28</v>
      </c>
      <c r="I100">
        <v>1</v>
      </c>
      <c r="J100">
        <v>19014.830000000002</v>
      </c>
      <c r="K100">
        <v>12742.37</v>
      </c>
      <c r="L100">
        <v>16916.490000000002</v>
      </c>
      <c r="M100">
        <v>11112.33</v>
      </c>
      <c r="N100">
        <v>2.57</v>
      </c>
      <c r="O100">
        <v>1.29</v>
      </c>
      <c r="P100">
        <v>27</v>
      </c>
      <c r="Q100">
        <v>15515.63</v>
      </c>
      <c r="R100">
        <v>8550.48</v>
      </c>
      <c r="S100">
        <v>2.63</v>
      </c>
      <c r="T100">
        <v>1.28</v>
      </c>
      <c r="U100">
        <v>2.2999999999999998</v>
      </c>
      <c r="V100">
        <v>1</v>
      </c>
      <c r="W100">
        <v>0.63800000000000001</v>
      </c>
      <c r="X100">
        <v>0.63029999999999997</v>
      </c>
      <c r="Y100">
        <v>0.63800000000000001</v>
      </c>
      <c r="Z100">
        <v>0.63029999999999997</v>
      </c>
      <c r="AA100" t="s">
        <v>54</v>
      </c>
      <c r="AB100" t="s">
        <v>196</v>
      </c>
      <c r="AC100">
        <v>0.75290000000000001</v>
      </c>
      <c r="AD100" t="s">
        <v>54</v>
      </c>
      <c r="AE100">
        <v>1</v>
      </c>
      <c r="AF100">
        <v>0.65149999999999997</v>
      </c>
      <c r="AG100">
        <v>0.63029999999999997</v>
      </c>
      <c r="AH100">
        <v>0.65149999999999997</v>
      </c>
      <c r="AI100" t="s">
        <v>196</v>
      </c>
      <c r="AJ100" t="s">
        <v>196</v>
      </c>
      <c r="AK100" t="s">
        <v>54</v>
      </c>
      <c r="AL100" t="s">
        <v>49</v>
      </c>
      <c r="AM100">
        <v>0.91400000000000003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1</v>
      </c>
      <c r="AT100">
        <v>0</v>
      </c>
      <c r="AU100" t="b">
        <v>0</v>
      </c>
      <c r="AV100" t="s">
        <v>49</v>
      </c>
    </row>
    <row r="101" spans="1:48" x14ac:dyDescent="0.25">
      <c r="A101" t="s">
        <v>390</v>
      </c>
      <c r="B101" t="s">
        <v>1660</v>
      </c>
      <c r="C101" t="s">
        <v>390</v>
      </c>
      <c r="D101" t="s">
        <v>51</v>
      </c>
      <c r="E101" t="s">
        <v>390</v>
      </c>
      <c r="F101" t="s">
        <v>1840</v>
      </c>
      <c r="G101" t="s">
        <v>14</v>
      </c>
      <c r="H101">
        <v>2</v>
      </c>
      <c r="I101">
        <v>0</v>
      </c>
      <c r="J101">
        <v>98475.12</v>
      </c>
      <c r="K101">
        <v>58422.36</v>
      </c>
      <c r="L101">
        <v>87264.79</v>
      </c>
      <c r="M101">
        <v>52247.78</v>
      </c>
      <c r="N101">
        <v>21.5</v>
      </c>
      <c r="O101">
        <v>15.5</v>
      </c>
      <c r="P101">
        <v>2</v>
      </c>
      <c r="Q101">
        <v>87264.79</v>
      </c>
      <c r="R101">
        <v>52247.78</v>
      </c>
      <c r="S101">
        <v>4.9000000000000004</v>
      </c>
      <c r="T101">
        <v>15.5</v>
      </c>
      <c r="U101">
        <v>3.6</v>
      </c>
      <c r="V101">
        <v>0</v>
      </c>
      <c r="W101">
        <v>0</v>
      </c>
      <c r="X101">
        <v>1.3151999999999999</v>
      </c>
      <c r="Y101">
        <v>1.3312999999999999</v>
      </c>
      <c r="Z101">
        <v>1.3151999999999999</v>
      </c>
      <c r="AA101" t="s">
        <v>50</v>
      </c>
      <c r="AB101" t="s">
        <v>14</v>
      </c>
      <c r="AC101">
        <v>1.3312999999999999</v>
      </c>
      <c r="AD101" t="s">
        <v>1544</v>
      </c>
      <c r="AE101">
        <v>1.6431750000000001</v>
      </c>
      <c r="AF101">
        <v>1.3593999999999999</v>
      </c>
      <c r="AG101">
        <v>1.3151999999999999</v>
      </c>
      <c r="AH101">
        <v>1.3593999999999999</v>
      </c>
      <c r="AI101" t="s">
        <v>14</v>
      </c>
      <c r="AJ101" t="s">
        <v>14</v>
      </c>
      <c r="AK101" t="s">
        <v>1621</v>
      </c>
      <c r="AL101" t="s">
        <v>49</v>
      </c>
      <c r="AM101">
        <v>1.9071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 t="b">
        <v>0</v>
      </c>
      <c r="AV101" t="s">
        <v>49</v>
      </c>
    </row>
    <row r="102" spans="1:48" x14ac:dyDescent="0.25">
      <c r="A102" t="s">
        <v>391</v>
      </c>
      <c r="B102" t="s">
        <v>1660</v>
      </c>
      <c r="C102" t="s">
        <v>391</v>
      </c>
      <c r="D102" t="s">
        <v>53</v>
      </c>
      <c r="E102" t="s">
        <v>391</v>
      </c>
      <c r="F102" t="s">
        <v>1841</v>
      </c>
      <c r="G102" t="s">
        <v>196</v>
      </c>
      <c r="H102">
        <v>48</v>
      </c>
      <c r="I102">
        <v>1</v>
      </c>
      <c r="J102">
        <v>16828.490000000002</v>
      </c>
      <c r="K102">
        <v>14639.05</v>
      </c>
      <c r="L102">
        <v>14994.24</v>
      </c>
      <c r="M102">
        <v>12441.3</v>
      </c>
      <c r="N102">
        <v>3.06</v>
      </c>
      <c r="O102">
        <v>3.16</v>
      </c>
      <c r="P102">
        <v>45</v>
      </c>
      <c r="Q102">
        <v>12485.84</v>
      </c>
      <c r="R102">
        <v>7696.99</v>
      </c>
      <c r="S102">
        <v>2.4</v>
      </c>
      <c r="T102">
        <v>1.64</v>
      </c>
      <c r="U102">
        <v>1.96</v>
      </c>
      <c r="V102">
        <v>1</v>
      </c>
      <c r="W102">
        <v>0.51339999999999997</v>
      </c>
      <c r="X102">
        <v>0.50719999999999998</v>
      </c>
      <c r="Y102">
        <v>0.51339999999999997</v>
      </c>
      <c r="Z102">
        <v>0.50719999999999998</v>
      </c>
      <c r="AA102" t="s">
        <v>52</v>
      </c>
      <c r="AB102" t="s">
        <v>196</v>
      </c>
      <c r="AC102">
        <v>0.81020000000000003</v>
      </c>
      <c r="AD102" t="s">
        <v>1545</v>
      </c>
      <c r="AE102">
        <v>1</v>
      </c>
      <c r="AF102">
        <v>0.5242</v>
      </c>
      <c r="AG102">
        <v>0.50719999999999998</v>
      </c>
      <c r="AH102">
        <v>0.5242</v>
      </c>
      <c r="AI102" t="s">
        <v>196</v>
      </c>
      <c r="AJ102" t="s">
        <v>196</v>
      </c>
      <c r="AK102" t="s">
        <v>1621</v>
      </c>
      <c r="AL102" t="s">
        <v>49</v>
      </c>
      <c r="AM102">
        <v>0.73540000000000005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3</v>
      </c>
      <c r="AT102">
        <v>0</v>
      </c>
      <c r="AU102" t="b">
        <v>0</v>
      </c>
      <c r="AV102" t="s">
        <v>49</v>
      </c>
    </row>
    <row r="103" spans="1:48" x14ac:dyDescent="0.25">
      <c r="A103" t="s">
        <v>392</v>
      </c>
      <c r="B103" t="s">
        <v>1661</v>
      </c>
      <c r="C103" t="s">
        <v>392</v>
      </c>
      <c r="D103" t="s">
        <v>51</v>
      </c>
      <c r="E103" t="s">
        <v>392</v>
      </c>
      <c r="F103" t="s">
        <v>1842</v>
      </c>
      <c r="G103" t="s">
        <v>196</v>
      </c>
      <c r="H103">
        <v>18</v>
      </c>
      <c r="I103">
        <v>0</v>
      </c>
      <c r="J103">
        <v>67340.09</v>
      </c>
      <c r="K103">
        <v>67546.92</v>
      </c>
      <c r="L103">
        <v>60898.81</v>
      </c>
      <c r="M103">
        <v>59885.18</v>
      </c>
      <c r="N103">
        <v>7.61</v>
      </c>
      <c r="O103">
        <v>15.28</v>
      </c>
      <c r="P103">
        <v>17</v>
      </c>
      <c r="Q103">
        <v>50790.41</v>
      </c>
      <c r="R103">
        <v>44248.81</v>
      </c>
      <c r="S103">
        <v>7.24</v>
      </c>
      <c r="T103">
        <v>15.64</v>
      </c>
      <c r="U103">
        <v>2.91</v>
      </c>
      <c r="V103">
        <v>1</v>
      </c>
      <c r="W103">
        <v>2.0884</v>
      </c>
      <c r="X103">
        <v>2.0632000000000001</v>
      </c>
      <c r="Y103">
        <v>2.0884</v>
      </c>
      <c r="Z103">
        <v>2.0632000000000001</v>
      </c>
      <c r="AA103" t="s">
        <v>50</v>
      </c>
      <c r="AB103" t="s">
        <v>196</v>
      </c>
      <c r="AC103">
        <v>2.431</v>
      </c>
      <c r="AD103" t="s">
        <v>1549</v>
      </c>
      <c r="AE103">
        <v>1.630231</v>
      </c>
      <c r="AF103">
        <v>2.1149</v>
      </c>
      <c r="AG103">
        <v>2.0632000000000001</v>
      </c>
      <c r="AH103">
        <v>2.1149</v>
      </c>
      <c r="AI103" t="s">
        <v>196</v>
      </c>
      <c r="AJ103" t="s">
        <v>196</v>
      </c>
      <c r="AK103" t="s">
        <v>1621</v>
      </c>
      <c r="AL103" t="s">
        <v>49</v>
      </c>
      <c r="AM103">
        <v>2.9670000000000001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1</v>
      </c>
      <c r="AT103">
        <v>0</v>
      </c>
      <c r="AU103" t="b">
        <v>0</v>
      </c>
      <c r="AV103" t="s">
        <v>49</v>
      </c>
    </row>
    <row r="104" spans="1:48" x14ac:dyDescent="0.25">
      <c r="A104" t="s">
        <v>393</v>
      </c>
      <c r="B104" t="s">
        <v>1661</v>
      </c>
      <c r="C104" t="s">
        <v>393</v>
      </c>
      <c r="D104" t="s">
        <v>53</v>
      </c>
      <c r="E104" t="s">
        <v>393</v>
      </c>
      <c r="F104" t="s">
        <v>1843</v>
      </c>
      <c r="G104" t="s">
        <v>196</v>
      </c>
      <c r="H104">
        <v>17</v>
      </c>
      <c r="I104">
        <v>0</v>
      </c>
      <c r="J104">
        <v>51699.6</v>
      </c>
      <c r="K104">
        <v>37282.97</v>
      </c>
      <c r="L104">
        <v>45896.12</v>
      </c>
      <c r="M104">
        <v>33121.300000000003</v>
      </c>
      <c r="N104">
        <v>2.82</v>
      </c>
      <c r="O104">
        <v>1.72</v>
      </c>
      <c r="P104">
        <v>16</v>
      </c>
      <c r="Q104">
        <v>39841.699999999997</v>
      </c>
      <c r="R104">
        <v>23290.14</v>
      </c>
      <c r="S104">
        <v>2.5</v>
      </c>
      <c r="T104">
        <v>1.17</v>
      </c>
      <c r="U104">
        <v>2.2000000000000002</v>
      </c>
      <c r="V104">
        <v>1</v>
      </c>
      <c r="W104">
        <v>1.6382000000000001</v>
      </c>
      <c r="X104">
        <v>1.6184000000000001</v>
      </c>
      <c r="Y104">
        <v>1.6382000000000001</v>
      </c>
      <c r="Z104">
        <v>1.6184000000000001</v>
      </c>
      <c r="AA104" t="s">
        <v>52</v>
      </c>
      <c r="AB104" t="s">
        <v>196</v>
      </c>
      <c r="AC104">
        <v>1.4912000000000001</v>
      </c>
      <c r="AD104" t="s">
        <v>1550</v>
      </c>
      <c r="AE104">
        <v>1</v>
      </c>
      <c r="AF104">
        <v>1.6728000000000001</v>
      </c>
      <c r="AG104">
        <v>1.6184000000000001</v>
      </c>
      <c r="AH104">
        <v>1.6728000000000001</v>
      </c>
      <c r="AI104" t="s">
        <v>196</v>
      </c>
      <c r="AJ104" t="s">
        <v>196</v>
      </c>
      <c r="AK104" t="s">
        <v>1621</v>
      </c>
      <c r="AL104" t="s">
        <v>49</v>
      </c>
      <c r="AM104">
        <v>2.3468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1</v>
      </c>
      <c r="AT104">
        <v>0</v>
      </c>
      <c r="AU104" t="b">
        <v>0</v>
      </c>
      <c r="AV104" t="s">
        <v>49</v>
      </c>
    </row>
    <row r="105" spans="1:48" x14ac:dyDescent="0.25">
      <c r="A105" t="s">
        <v>394</v>
      </c>
      <c r="B105" t="s">
        <v>1661</v>
      </c>
      <c r="C105" t="s">
        <v>394</v>
      </c>
      <c r="D105" t="s">
        <v>51</v>
      </c>
      <c r="E105" t="s">
        <v>394</v>
      </c>
      <c r="F105" t="s">
        <v>1844</v>
      </c>
      <c r="G105" t="s">
        <v>196</v>
      </c>
      <c r="H105">
        <v>39</v>
      </c>
      <c r="I105">
        <v>2</v>
      </c>
      <c r="J105">
        <v>77868.63</v>
      </c>
      <c r="K105">
        <v>45313.96</v>
      </c>
      <c r="L105">
        <v>68517.600000000006</v>
      </c>
      <c r="M105">
        <v>39610.57</v>
      </c>
      <c r="N105">
        <v>5.05</v>
      </c>
      <c r="O105">
        <v>4.87</v>
      </c>
      <c r="P105">
        <v>37</v>
      </c>
      <c r="Q105">
        <v>62041.56</v>
      </c>
      <c r="R105">
        <v>27676.44</v>
      </c>
      <c r="S105">
        <v>4.24</v>
      </c>
      <c r="T105">
        <v>2.61</v>
      </c>
      <c r="U105">
        <v>3.39</v>
      </c>
      <c r="V105">
        <v>1</v>
      </c>
      <c r="W105">
        <v>2.5510000000000002</v>
      </c>
      <c r="X105">
        <v>2.5202</v>
      </c>
      <c r="Y105">
        <v>2.5510000000000002</v>
      </c>
      <c r="Z105">
        <v>2.5202</v>
      </c>
      <c r="AA105" t="s">
        <v>50</v>
      </c>
      <c r="AB105" t="s">
        <v>196</v>
      </c>
      <c r="AC105">
        <v>2.6284000000000001</v>
      </c>
      <c r="AD105" t="s">
        <v>1549</v>
      </c>
      <c r="AE105">
        <v>1.719482</v>
      </c>
      <c r="AF105">
        <v>2.6002999999999998</v>
      </c>
      <c r="AG105">
        <v>2.5202</v>
      </c>
      <c r="AH105">
        <v>2.6002999999999998</v>
      </c>
      <c r="AI105" t="s">
        <v>196</v>
      </c>
      <c r="AJ105" t="s">
        <v>196</v>
      </c>
      <c r="AK105" t="s">
        <v>1621</v>
      </c>
      <c r="AL105" t="s">
        <v>49</v>
      </c>
      <c r="AM105">
        <v>3.6480000000000001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2</v>
      </c>
      <c r="AT105">
        <v>0</v>
      </c>
      <c r="AU105" t="b">
        <v>0</v>
      </c>
      <c r="AV105" t="s">
        <v>49</v>
      </c>
    </row>
    <row r="106" spans="1:48" x14ac:dyDescent="0.25">
      <c r="A106" t="s">
        <v>395</v>
      </c>
      <c r="B106" t="s">
        <v>1661</v>
      </c>
      <c r="C106" t="s">
        <v>395</v>
      </c>
      <c r="D106" t="s">
        <v>53</v>
      </c>
      <c r="E106" t="s">
        <v>395</v>
      </c>
      <c r="F106" t="s">
        <v>1845</v>
      </c>
      <c r="G106" t="s">
        <v>196</v>
      </c>
      <c r="H106">
        <v>73</v>
      </c>
      <c r="I106">
        <v>0</v>
      </c>
      <c r="J106">
        <v>41082.379999999997</v>
      </c>
      <c r="K106">
        <v>22890.400000000001</v>
      </c>
      <c r="L106">
        <v>36502.54</v>
      </c>
      <c r="M106">
        <v>19963.009999999998</v>
      </c>
      <c r="N106">
        <v>1.93</v>
      </c>
      <c r="O106">
        <v>1.36</v>
      </c>
      <c r="P106">
        <v>71</v>
      </c>
      <c r="Q106">
        <v>34724.730000000003</v>
      </c>
      <c r="R106">
        <v>17157.13</v>
      </c>
      <c r="S106">
        <v>1.9</v>
      </c>
      <c r="T106">
        <v>1.35</v>
      </c>
      <c r="U106">
        <v>1.65</v>
      </c>
      <c r="V106">
        <v>1</v>
      </c>
      <c r="W106">
        <v>1.4278</v>
      </c>
      <c r="X106">
        <v>1.4106000000000001</v>
      </c>
      <c r="Y106">
        <v>1.4278</v>
      </c>
      <c r="Z106">
        <v>1.4106000000000001</v>
      </c>
      <c r="AA106" t="s">
        <v>52</v>
      </c>
      <c r="AB106" t="s">
        <v>196</v>
      </c>
      <c r="AC106">
        <v>1.5286</v>
      </c>
      <c r="AD106" t="s">
        <v>1550</v>
      </c>
      <c r="AE106">
        <v>1</v>
      </c>
      <c r="AF106">
        <v>1.458</v>
      </c>
      <c r="AG106">
        <v>1.4106000000000001</v>
      </c>
      <c r="AH106">
        <v>1.458</v>
      </c>
      <c r="AI106" t="s">
        <v>196</v>
      </c>
      <c r="AJ106" t="s">
        <v>196</v>
      </c>
      <c r="AK106" t="s">
        <v>1621</v>
      </c>
      <c r="AL106" t="s">
        <v>49</v>
      </c>
      <c r="AM106">
        <v>2.0453999999999999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2</v>
      </c>
      <c r="AT106">
        <v>0</v>
      </c>
      <c r="AU106" t="b">
        <v>0</v>
      </c>
      <c r="AV106" t="s">
        <v>49</v>
      </c>
    </row>
    <row r="107" spans="1:48" x14ac:dyDescent="0.25">
      <c r="A107" t="s">
        <v>396</v>
      </c>
      <c r="B107" t="s">
        <v>1661</v>
      </c>
      <c r="C107" t="s">
        <v>396</v>
      </c>
      <c r="D107" t="s">
        <v>51</v>
      </c>
      <c r="E107" t="s">
        <v>396</v>
      </c>
      <c r="F107" t="s">
        <v>1846</v>
      </c>
      <c r="G107" t="s">
        <v>196</v>
      </c>
      <c r="H107">
        <v>85</v>
      </c>
      <c r="I107">
        <v>2</v>
      </c>
      <c r="J107">
        <v>25219.599999999999</v>
      </c>
      <c r="K107">
        <v>23523.77</v>
      </c>
      <c r="L107">
        <v>22321.53</v>
      </c>
      <c r="M107">
        <v>20380.57</v>
      </c>
      <c r="N107">
        <v>2.36</v>
      </c>
      <c r="O107">
        <v>2.6</v>
      </c>
      <c r="P107">
        <v>82</v>
      </c>
      <c r="Q107">
        <v>19611.72</v>
      </c>
      <c r="R107">
        <v>14768.04</v>
      </c>
      <c r="S107">
        <v>2.0699999999999998</v>
      </c>
      <c r="T107">
        <v>2.15</v>
      </c>
      <c r="U107">
        <v>1.54</v>
      </c>
      <c r="V107">
        <v>1</v>
      </c>
      <c r="W107">
        <v>0.80640000000000001</v>
      </c>
      <c r="X107">
        <v>0.79669999999999996</v>
      </c>
      <c r="Y107">
        <v>0.80640000000000001</v>
      </c>
      <c r="Z107">
        <v>0.79669999999999996</v>
      </c>
      <c r="AA107" t="s">
        <v>50</v>
      </c>
      <c r="AB107" t="s">
        <v>196</v>
      </c>
      <c r="AC107">
        <v>2.0985999999999998</v>
      </c>
      <c r="AD107" t="s">
        <v>1549</v>
      </c>
      <c r="AE107">
        <v>1.7507299999999999</v>
      </c>
      <c r="AF107">
        <v>0.77410000000000001</v>
      </c>
      <c r="AG107">
        <v>0.79669999999999996</v>
      </c>
      <c r="AH107">
        <v>0.77410000000000001</v>
      </c>
      <c r="AI107" t="s">
        <v>196</v>
      </c>
      <c r="AJ107" t="s">
        <v>196</v>
      </c>
      <c r="AK107" t="s">
        <v>1621</v>
      </c>
      <c r="AL107" t="s">
        <v>49</v>
      </c>
      <c r="AM107">
        <v>1.0860000000000001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3</v>
      </c>
      <c r="AT107">
        <v>0</v>
      </c>
      <c r="AU107" t="b">
        <v>0</v>
      </c>
      <c r="AV107" t="s">
        <v>49</v>
      </c>
    </row>
    <row r="108" spans="1:48" x14ac:dyDescent="0.25">
      <c r="A108" t="s">
        <v>397</v>
      </c>
      <c r="B108" t="s">
        <v>1661</v>
      </c>
      <c r="C108" t="s">
        <v>397</v>
      </c>
      <c r="D108" t="s">
        <v>53</v>
      </c>
      <c r="E108" t="s">
        <v>397</v>
      </c>
      <c r="F108" t="s">
        <v>1847</v>
      </c>
      <c r="G108" t="s">
        <v>196</v>
      </c>
      <c r="H108">
        <v>149</v>
      </c>
      <c r="I108">
        <v>0</v>
      </c>
      <c r="J108">
        <v>15684.55</v>
      </c>
      <c r="K108">
        <v>12578.83</v>
      </c>
      <c r="L108">
        <v>13935.75</v>
      </c>
      <c r="M108">
        <v>11159.51</v>
      </c>
      <c r="N108">
        <v>1.36</v>
      </c>
      <c r="O108">
        <v>0.88</v>
      </c>
      <c r="P108">
        <v>146</v>
      </c>
      <c r="Q108">
        <v>12784.44</v>
      </c>
      <c r="R108">
        <v>7312.77</v>
      </c>
      <c r="S108">
        <v>1.33</v>
      </c>
      <c r="T108">
        <v>0.86</v>
      </c>
      <c r="U108">
        <v>1.2</v>
      </c>
      <c r="V108">
        <v>1</v>
      </c>
      <c r="W108">
        <v>0.52569999999999995</v>
      </c>
      <c r="X108">
        <v>0.51939999999999997</v>
      </c>
      <c r="Y108">
        <v>0.52569999999999995</v>
      </c>
      <c r="Z108">
        <v>0.51939999999999997</v>
      </c>
      <c r="AA108" t="s">
        <v>52</v>
      </c>
      <c r="AB108" t="s">
        <v>196</v>
      </c>
      <c r="AC108">
        <v>1.1987000000000001</v>
      </c>
      <c r="AD108" t="s">
        <v>1550</v>
      </c>
      <c r="AE108">
        <v>1</v>
      </c>
      <c r="AF108">
        <v>0.53690000000000004</v>
      </c>
      <c r="AG108">
        <v>0.51939999999999997</v>
      </c>
      <c r="AH108">
        <v>0.53690000000000004</v>
      </c>
      <c r="AI108" t="s">
        <v>196</v>
      </c>
      <c r="AJ108" t="s">
        <v>196</v>
      </c>
      <c r="AK108" t="s">
        <v>1621</v>
      </c>
      <c r="AL108" t="s">
        <v>49</v>
      </c>
      <c r="AM108">
        <v>0.75319999999999998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3</v>
      </c>
      <c r="AT108">
        <v>0</v>
      </c>
      <c r="AU108" t="b">
        <v>0</v>
      </c>
      <c r="AV108" t="s">
        <v>49</v>
      </c>
    </row>
    <row r="109" spans="1:48" x14ac:dyDescent="0.25">
      <c r="A109" t="s">
        <v>398</v>
      </c>
      <c r="B109" t="s">
        <v>1661</v>
      </c>
      <c r="C109" t="s">
        <v>398</v>
      </c>
      <c r="D109" t="s">
        <v>51</v>
      </c>
      <c r="E109" t="s">
        <v>398</v>
      </c>
      <c r="F109" t="s">
        <v>1848</v>
      </c>
      <c r="G109" t="s">
        <v>14</v>
      </c>
      <c r="H109">
        <v>6</v>
      </c>
      <c r="I109">
        <v>0</v>
      </c>
      <c r="J109">
        <v>30309.759999999998</v>
      </c>
      <c r="K109">
        <v>10374.09</v>
      </c>
      <c r="L109">
        <v>27164.47</v>
      </c>
      <c r="M109">
        <v>8646.6299999999992</v>
      </c>
      <c r="N109">
        <v>4.83</v>
      </c>
      <c r="O109">
        <v>3.76</v>
      </c>
      <c r="P109">
        <v>6</v>
      </c>
      <c r="Q109">
        <v>27164.47</v>
      </c>
      <c r="R109">
        <v>8646.6299999999992</v>
      </c>
      <c r="S109">
        <v>6.4</v>
      </c>
      <c r="T109">
        <v>3.76</v>
      </c>
      <c r="U109">
        <v>4.4000000000000004</v>
      </c>
      <c r="V109">
        <v>0</v>
      </c>
      <c r="W109">
        <v>1.1169</v>
      </c>
      <c r="X109">
        <v>2.2705000000000002</v>
      </c>
      <c r="Y109">
        <v>2.2982</v>
      </c>
      <c r="Z109">
        <v>2.2705000000000002</v>
      </c>
      <c r="AA109" t="s">
        <v>50</v>
      </c>
      <c r="AB109" t="s">
        <v>14</v>
      </c>
      <c r="AC109">
        <v>2.2982</v>
      </c>
      <c r="AD109" t="s">
        <v>1549</v>
      </c>
      <c r="AE109">
        <v>1.8954230000000001</v>
      </c>
      <c r="AF109">
        <v>2.3468</v>
      </c>
      <c r="AG109">
        <v>2.2705000000000002</v>
      </c>
      <c r="AH109">
        <v>2.3468</v>
      </c>
      <c r="AI109" t="s">
        <v>14</v>
      </c>
      <c r="AJ109" t="s">
        <v>14</v>
      </c>
      <c r="AK109" t="s">
        <v>1621</v>
      </c>
      <c r="AL109" t="s">
        <v>49</v>
      </c>
      <c r="AM109">
        <v>3.2923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 t="b">
        <v>0</v>
      </c>
      <c r="AV109" t="s">
        <v>49</v>
      </c>
    </row>
    <row r="110" spans="1:48" x14ac:dyDescent="0.25">
      <c r="A110" t="s">
        <v>399</v>
      </c>
      <c r="B110" t="s">
        <v>1661</v>
      </c>
      <c r="C110" t="s">
        <v>399</v>
      </c>
      <c r="D110" t="s">
        <v>53</v>
      </c>
      <c r="E110" t="s">
        <v>399</v>
      </c>
      <c r="F110" t="s">
        <v>1849</v>
      </c>
      <c r="G110" t="s">
        <v>14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2.8</v>
      </c>
      <c r="T110">
        <v>0</v>
      </c>
      <c r="U110">
        <v>1.8</v>
      </c>
      <c r="V110">
        <v>0</v>
      </c>
      <c r="W110">
        <v>0</v>
      </c>
      <c r="X110">
        <v>1.1979</v>
      </c>
      <c r="Y110">
        <v>1.2124999999999999</v>
      </c>
      <c r="Z110">
        <v>1.1979</v>
      </c>
      <c r="AA110" t="s">
        <v>52</v>
      </c>
      <c r="AB110" t="s">
        <v>14</v>
      </c>
      <c r="AC110">
        <v>1.2124999999999999</v>
      </c>
      <c r="AD110" t="s">
        <v>1550</v>
      </c>
      <c r="AE110">
        <v>1</v>
      </c>
      <c r="AF110">
        <v>1.1979</v>
      </c>
      <c r="AG110">
        <v>1.1979</v>
      </c>
      <c r="AH110">
        <v>1.1979</v>
      </c>
      <c r="AI110" t="s">
        <v>14</v>
      </c>
      <c r="AJ110" t="s">
        <v>14</v>
      </c>
      <c r="AK110" t="s">
        <v>1621</v>
      </c>
      <c r="AL110" t="s">
        <v>49</v>
      </c>
      <c r="AM110">
        <v>1.6805000000000001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 t="b">
        <v>0</v>
      </c>
      <c r="AV110" t="s">
        <v>49</v>
      </c>
    </row>
    <row r="111" spans="1:48" x14ac:dyDescent="0.25">
      <c r="A111" t="s">
        <v>400</v>
      </c>
      <c r="B111" t="s">
        <v>1661</v>
      </c>
      <c r="C111" t="s">
        <v>400</v>
      </c>
      <c r="D111" t="s">
        <v>51</v>
      </c>
      <c r="E111" t="s">
        <v>400</v>
      </c>
      <c r="F111" t="s">
        <v>1850</v>
      </c>
      <c r="G111" t="s">
        <v>196</v>
      </c>
      <c r="H111">
        <v>15</v>
      </c>
      <c r="I111">
        <v>1</v>
      </c>
      <c r="J111">
        <v>22493.85</v>
      </c>
      <c r="K111">
        <v>9986.31</v>
      </c>
      <c r="L111">
        <v>19950.650000000001</v>
      </c>
      <c r="M111">
        <v>8305.44</v>
      </c>
      <c r="N111">
        <v>3.33</v>
      </c>
      <c r="O111">
        <v>1.45</v>
      </c>
      <c r="P111">
        <v>15</v>
      </c>
      <c r="Q111">
        <v>19950.650000000001</v>
      </c>
      <c r="R111">
        <v>8305.44</v>
      </c>
      <c r="S111">
        <v>3.33</v>
      </c>
      <c r="T111">
        <v>1.45</v>
      </c>
      <c r="U111">
        <v>2.99</v>
      </c>
      <c r="V111">
        <v>1</v>
      </c>
      <c r="W111">
        <v>0.82030000000000003</v>
      </c>
      <c r="X111">
        <v>0.81040000000000001</v>
      </c>
      <c r="Y111">
        <v>0.82030000000000003</v>
      </c>
      <c r="Z111">
        <v>0.81040000000000001</v>
      </c>
      <c r="AA111" t="s">
        <v>50</v>
      </c>
      <c r="AB111" t="s">
        <v>196</v>
      </c>
      <c r="AC111">
        <v>1.3771</v>
      </c>
      <c r="AD111" t="s">
        <v>1549</v>
      </c>
      <c r="AE111">
        <v>1.629319</v>
      </c>
      <c r="AF111">
        <v>0.83760000000000001</v>
      </c>
      <c r="AG111">
        <v>0.81040000000000001</v>
      </c>
      <c r="AH111">
        <v>0.83760000000000001</v>
      </c>
      <c r="AI111" t="s">
        <v>196</v>
      </c>
      <c r="AJ111" t="s">
        <v>196</v>
      </c>
      <c r="AK111" t="s">
        <v>1621</v>
      </c>
      <c r="AL111" t="s">
        <v>49</v>
      </c>
      <c r="AM111">
        <v>1.1751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 t="b">
        <v>0</v>
      </c>
      <c r="AV111" t="s">
        <v>49</v>
      </c>
    </row>
    <row r="112" spans="1:48" x14ac:dyDescent="0.25">
      <c r="A112" t="s">
        <v>401</v>
      </c>
      <c r="B112" t="s">
        <v>1661</v>
      </c>
      <c r="C112" t="s">
        <v>401</v>
      </c>
      <c r="D112" t="s">
        <v>53</v>
      </c>
      <c r="E112" t="s">
        <v>401</v>
      </c>
      <c r="F112" t="s">
        <v>1851</v>
      </c>
      <c r="G112" t="s">
        <v>196</v>
      </c>
      <c r="H112">
        <v>13</v>
      </c>
      <c r="I112">
        <v>0</v>
      </c>
      <c r="J112">
        <v>13084.56</v>
      </c>
      <c r="K112">
        <v>4171.6000000000004</v>
      </c>
      <c r="L112">
        <v>11655.34</v>
      </c>
      <c r="M112">
        <v>3713.42</v>
      </c>
      <c r="N112">
        <v>1.92</v>
      </c>
      <c r="O112">
        <v>1.21</v>
      </c>
      <c r="P112">
        <v>13</v>
      </c>
      <c r="Q112">
        <v>11655.34</v>
      </c>
      <c r="R112">
        <v>3713.42</v>
      </c>
      <c r="S112">
        <v>1.92</v>
      </c>
      <c r="T112">
        <v>1.21</v>
      </c>
      <c r="U112">
        <v>1.62</v>
      </c>
      <c r="V112">
        <v>1</v>
      </c>
      <c r="W112">
        <v>0.47920000000000001</v>
      </c>
      <c r="X112">
        <v>0.47339999999999999</v>
      </c>
      <c r="Y112">
        <v>0.47920000000000001</v>
      </c>
      <c r="Z112">
        <v>0.47339999999999999</v>
      </c>
      <c r="AA112" t="s">
        <v>52</v>
      </c>
      <c r="AB112" t="s">
        <v>196</v>
      </c>
      <c r="AC112">
        <v>0.84519999999999995</v>
      </c>
      <c r="AD112" t="s">
        <v>1550</v>
      </c>
      <c r="AE112">
        <v>1</v>
      </c>
      <c r="AF112">
        <v>0.48930000000000001</v>
      </c>
      <c r="AG112">
        <v>0.47339999999999999</v>
      </c>
      <c r="AH112">
        <v>0.48930000000000001</v>
      </c>
      <c r="AI112" t="s">
        <v>196</v>
      </c>
      <c r="AJ112" t="s">
        <v>196</v>
      </c>
      <c r="AK112" t="s">
        <v>1621</v>
      </c>
      <c r="AL112" t="s">
        <v>49</v>
      </c>
      <c r="AM112">
        <v>0.68640000000000001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 t="b">
        <v>0</v>
      </c>
      <c r="AV112" t="s">
        <v>49</v>
      </c>
    </row>
    <row r="113" spans="1:48" x14ac:dyDescent="0.25">
      <c r="A113" t="s">
        <v>402</v>
      </c>
      <c r="B113" t="s">
        <v>1661</v>
      </c>
      <c r="C113" t="s">
        <v>402</v>
      </c>
      <c r="D113" t="s">
        <v>49</v>
      </c>
      <c r="E113" t="s">
        <v>402</v>
      </c>
      <c r="F113" t="s">
        <v>1852</v>
      </c>
      <c r="G113" t="s">
        <v>196</v>
      </c>
      <c r="H113">
        <v>12</v>
      </c>
      <c r="I113">
        <v>0</v>
      </c>
      <c r="J113">
        <v>40033.629999999997</v>
      </c>
      <c r="K113">
        <v>13103.51</v>
      </c>
      <c r="L113">
        <v>35597.74</v>
      </c>
      <c r="M113">
        <v>11651.58</v>
      </c>
      <c r="N113">
        <v>2.58</v>
      </c>
      <c r="O113">
        <v>1.19</v>
      </c>
      <c r="P113">
        <v>12</v>
      </c>
      <c r="Q113">
        <v>35597.74</v>
      </c>
      <c r="R113">
        <v>11651.58</v>
      </c>
      <c r="S113">
        <v>2.58</v>
      </c>
      <c r="T113">
        <v>1.19</v>
      </c>
      <c r="U113">
        <v>2.31</v>
      </c>
      <c r="V113">
        <v>1</v>
      </c>
      <c r="W113">
        <v>1.4637</v>
      </c>
      <c r="X113">
        <v>1.446</v>
      </c>
      <c r="Y113">
        <v>1.4637</v>
      </c>
      <c r="Z113">
        <v>1.446</v>
      </c>
      <c r="AA113" t="s">
        <v>54</v>
      </c>
      <c r="AB113" t="s">
        <v>196</v>
      </c>
      <c r="AC113">
        <v>1.1604000000000001</v>
      </c>
      <c r="AD113" t="s">
        <v>54</v>
      </c>
      <c r="AE113">
        <v>1</v>
      </c>
      <c r="AF113">
        <v>1.4945999999999999</v>
      </c>
      <c r="AG113">
        <v>1.446</v>
      </c>
      <c r="AH113">
        <v>1.4945999999999999</v>
      </c>
      <c r="AI113" t="s">
        <v>196</v>
      </c>
      <c r="AJ113" t="s">
        <v>196</v>
      </c>
      <c r="AK113" t="s">
        <v>54</v>
      </c>
      <c r="AL113" t="s">
        <v>49</v>
      </c>
      <c r="AM113">
        <v>2.0968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 t="b">
        <v>0</v>
      </c>
      <c r="AV113" t="s">
        <v>49</v>
      </c>
    </row>
    <row r="114" spans="1:48" x14ac:dyDescent="0.25">
      <c r="A114" t="s">
        <v>405</v>
      </c>
      <c r="B114" t="s">
        <v>1661</v>
      </c>
      <c r="C114" t="s">
        <v>405</v>
      </c>
      <c r="D114" t="s">
        <v>56</v>
      </c>
      <c r="E114" t="s">
        <v>405</v>
      </c>
      <c r="F114" t="s">
        <v>1853</v>
      </c>
      <c r="G114" t="s">
        <v>14</v>
      </c>
      <c r="H114">
        <v>6</v>
      </c>
      <c r="I114">
        <v>1</v>
      </c>
      <c r="J114">
        <v>56254.66</v>
      </c>
      <c r="K114">
        <v>52289.87</v>
      </c>
      <c r="L114">
        <v>50504.42</v>
      </c>
      <c r="M114">
        <v>45545.38</v>
      </c>
      <c r="N114">
        <v>7.67</v>
      </c>
      <c r="O114">
        <v>9.7100000000000009</v>
      </c>
      <c r="P114">
        <v>6</v>
      </c>
      <c r="Q114">
        <v>50504.42</v>
      </c>
      <c r="R114">
        <v>45545.38</v>
      </c>
      <c r="S114">
        <v>7.4</v>
      </c>
      <c r="T114">
        <v>9.7100000000000009</v>
      </c>
      <c r="U114">
        <v>5.3</v>
      </c>
      <c r="V114">
        <v>0</v>
      </c>
      <c r="W114">
        <v>2.0766</v>
      </c>
      <c r="X114">
        <v>1.8998999999999999</v>
      </c>
      <c r="Y114">
        <v>1.9231</v>
      </c>
      <c r="Z114">
        <v>1.8998999999999999</v>
      </c>
      <c r="AA114" t="s">
        <v>55</v>
      </c>
      <c r="AB114" t="s">
        <v>14</v>
      </c>
      <c r="AC114">
        <v>1.9231</v>
      </c>
      <c r="AD114" t="s">
        <v>1546</v>
      </c>
      <c r="AE114">
        <v>1.537865</v>
      </c>
      <c r="AF114">
        <v>1.9638</v>
      </c>
      <c r="AG114">
        <v>1.8998999999999999</v>
      </c>
      <c r="AH114">
        <v>1.9638</v>
      </c>
      <c r="AI114" t="s">
        <v>14</v>
      </c>
      <c r="AJ114" t="s">
        <v>14</v>
      </c>
      <c r="AK114" t="s">
        <v>1623</v>
      </c>
      <c r="AL114" t="s">
        <v>49</v>
      </c>
      <c r="AM114">
        <v>2.7549999999999999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 t="b">
        <v>0</v>
      </c>
      <c r="AV114" t="s">
        <v>49</v>
      </c>
    </row>
    <row r="115" spans="1:48" x14ac:dyDescent="0.25">
      <c r="A115" t="s">
        <v>406</v>
      </c>
      <c r="B115" t="s">
        <v>1661</v>
      </c>
      <c r="C115" t="s">
        <v>406</v>
      </c>
      <c r="D115" t="s">
        <v>58</v>
      </c>
      <c r="E115" t="s">
        <v>406</v>
      </c>
      <c r="F115" t="s">
        <v>1854</v>
      </c>
      <c r="G115" t="s">
        <v>14</v>
      </c>
      <c r="H115">
        <v>9</v>
      </c>
      <c r="I115">
        <v>0</v>
      </c>
      <c r="J115">
        <v>26715.43</v>
      </c>
      <c r="K115">
        <v>20236.79</v>
      </c>
      <c r="L115">
        <v>23807.65</v>
      </c>
      <c r="M115">
        <v>17649.919999999998</v>
      </c>
      <c r="N115">
        <v>4</v>
      </c>
      <c r="O115">
        <v>2.94</v>
      </c>
      <c r="P115">
        <v>8</v>
      </c>
      <c r="Q115">
        <v>19059.490000000002</v>
      </c>
      <c r="R115">
        <v>12147.17</v>
      </c>
      <c r="S115">
        <v>5.2</v>
      </c>
      <c r="T115">
        <v>1.69</v>
      </c>
      <c r="U115">
        <v>3.7</v>
      </c>
      <c r="V115">
        <v>0</v>
      </c>
      <c r="W115">
        <v>0.78369999999999995</v>
      </c>
      <c r="X115">
        <v>1.2354000000000001</v>
      </c>
      <c r="Y115">
        <v>1.2504999999999999</v>
      </c>
      <c r="Z115">
        <v>1.2354000000000001</v>
      </c>
      <c r="AA115" t="s">
        <v>57</v>
      </c>
      <c r="AB115" t="s">
        <v>14</v>
      </c>
      <c r="AC115">
        <v>1.2504999999999999</v>
      </c>
      <c r="AD115" t="s">
        <v>1547</v>
      </c>
      <c r="AE115">
        <v>1.727687</v>
      </c>
      <c r="AF115">
        <v>1.2768999999999999</v>
      </c>
      <c r="AG115">
        <v>1.2354000000000001</v>
      </c>
      <c r="AH115">
        <v>1.2768999999999999</v>
      </c>
      <c r="AI115" t="s">
        <v>14</v>
      </c>
      <c r="AJ115" t="s">
        <v>14</v>
      </c>
      <c r="AK115" t="s">
        <v>1623</v>
      </c>
      <c r="AL115" t="s">
        <v>49</v>
      </c>
      <c r="AM115">
        <v>1.7914000000000001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1</v>
      </c>
      <c r="AT115">
        <v>0</v>
      </c>
      <c r="AU115" t="b">
        <v>0</v>
      </c>
      <c r="AV115" t="s">
        <v>49</v>
      </c>
    </row>
    <row r="116" spans="1:48" x14ac:dyDescent="0.25">
      <c r="A116" t="s">
        <v>407</v>
      </c>
      <c r="B116" t="s">
        <v>1661</v>
      </c>
      <c r="C116" t="s">
        <v>407</v>
      </c>
      <c r="D116" t="s">
        <v>60</v>
      </c>
      <c r="E116" t="s">
        <v>407</v>
      </c>
      <c r="F116" t="s">
        <v>1855</v>
      </c>
      <c r="G116" t="s">
        <v>14</v>
      </c>
      <c r="H116">
        <v>2</v>
      </c>
      <c r="I116">
        <v>0</v>
      </c>
      <c r="J116">
        <v>12926.01</v>
      </c>
      <c r="K116">
        <v>7426.07</v>
      </c>
      <c r="L116">
        <v>11493.75</v>
      </c>
      <c r="M116">
        <v>6603.23</v>
      </c>
      <c r="N116">
        <v>2</v>
      </c>
      <c r="O116">
        <v>1</v>
      </c>
      <c r="P116">
        <v>2</v>
      </c>
      <c r="Q116">
        <v>11493.75</v>
      </c>
      <c r="R116">
        <v>6603.23</v>
      </c>
      <c r="S116">
        <v>2.8</v>
      </c>
      <c r="T116">
        <v>1</v>
      </c>
      <c r="U116">
        <v>2.1</v>
      </c>
      <c r="V116">
        <v>0</v>
      </c>
      <c r="W116">
        <v>0</v>
      </c>
      <c r="X116">
        <v>0.71509999999999996</v>
      </c>
      <c r="Y116">
        <v>0.7238</v>
      </c>
      <c r="Z116">
        <v>0.71509999999999996</v>
      </c>
      <c r="AA116" t="s">
        <v>59</v>
      </c>
      <c r="AB116" t="s">
        <v>14</v>
      </c>
      <c r="AC116">
        <v>0.7238</v>
      </c>
      <c r="AD116" t="s">
        <v>1548</v>
      </c>
      <c r="AE116">
        <v>1</v>
      </c>
      <c r="AF116">
        <v>0.73909999999999998</v>
      </c>
      <c r="AG116">
        <v>0.71509999999999996</v>
      </c>
      <c r="AH116">
        <v>0.73909999999999998</v>
      </c>
      <c r="AI116" t="s">
        <v>14</v>
      </c>
      <c r="AJ116" t="s">
        <v>14</v>
      </c>
      <c r="AK116" t="s">
        <v>1623</v>
      </c>
      <c r="AL116" t="s">
        <v>49</v>
      </c>
      <c r="AM116">
        <v>1.0368999999999999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 t="b">
        <v>0</v>
      </c>
      <c r="AV116" t="s">
        <v>49</v>
      </c>
    </row>
    <row r="117" spans="1:48" x14ac:dyDescent="0.25">
      <c r="A117" t="s">
        <v>408</v>
      </c>
      <c r="B117" t="s">
        <v>1661</v>
      </c>
      <c r="C117" t="s">
        <v>408</v>
      </c>
      <c r="D117" t="s">
        <v>49</v>
      </c>
      <c r="E117" t="s">
        <v>408</v>
      </c>
      <c r="F117" t="s">
        <v>1856</v>
      </c>
      <c r="G117" t="s">
        <v>196</v>
      </c>
      <c r="H117">
        <v>32</v>
      </c>
      <c r="I117">
        <v>1</v>
      </c>
      <c r="J117">
        <v>15333.36</v>
      </c>
      <c r="K117">
        <v>8087.35</v>
      </c>
      <c r="L117">
        <v>14027.6</v>
      </c>
      <c r="M117">
        <v>7175.59</v>
      </c>
      <c r="N117">
        <v>2.59</v>
      </c>
      <c r="O117">
        <v>2.15</v>
      </c>
      <c r="P117">
        <v>31</v>
      </c>
      <c r="Q117">
        <v>13480.25</v>
      </c>
      <c r="R117">
        <v>6600.24</v>
      </c>
      <c r="S117">
        <v>2.52</v>
      </c>
      <c r="T117">
        <v>2.14</v>
      </c>
      <c r="U117">
        <v>1.96</v>
      </c>
      <c r="V117">
        <v>1</v>
      </c>
      <c r="W117">
        <v>0.55430000000000001</v>
      </c>
      <c r="X117">
        <v>0.54759999999999998</v>
      </c>
      <c r="Y117">
        <v>0.55430000000000001</v>
      </c>
      <c r="Z117">
        <v>0.54759999999999998</v>
      </c>
      <c r="AA117" t="s">
        <v>54</v>
      </c>
      <c r="AB117" t="s">
        <v>196</v>
      </c>
      <c r="AC117">
        <v>0.71109999999999995</v>
      </c>
      <c r="AD117" t="s">
        <v>54</v>
      </c>
      <c r="AE117">
        <v>1</v>
      </c>
      <c r="AF117">
        <v>0.56599999999999995</v>
      </c>
      <c r="AG117">
        <v>0.54759999999999998</v>
      </c>
      <c r="AH117">
        <v>0.56599999999999995</v>
      </c>
      <c r="AI117" t="s">
        <v>196</v>
      </c>
      <c r="AJ117" t="s">
        <v>196</v>
      </c>
      <c r="AK117" t="s">
        <v>54</v>
      </c>
      <c r="AL117" t="s">
        <v>49</v>
      </c>
      <c r="AM117">
        <v>0.79400000000000004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1</v>
      </c>
      <c r="AT117">
        <v>0</v>
      </c>
      <c r="AU117" t="b">
        <v>0</v>
      </c>
      <c r="AV117" t="s">
        <v>49</v>
      </c>
    </row>
    <row r="118" spans="1:48" x14ac:dyDescent="0.25">
      <c r="A118" t="s">
        <v>409</v>
      </c>
      <c r="B118" t="s">
        <v>1661</v>
      </c>
      <c r="C118" t="s">
        <v>409</v>
      </c>
      <c r="D118" t="s">
        <v>51</v>
      </c>
      <c r="E118" t="s">
        <v>409</v>
      </c>
      <c r="F118" t="s">
        <v>1857</v>
      </c>
      <c r="G118" t="s">
        <v>14</v>
      </c>
      <c r="H118">
        <v>1</v>
      </c>
      <c r="I118">
        <v>0</v>
      </c>
      <c r="J118">
        <v>93008.81</v>
      </c>
      <c r="K118">
        <v>0</v>
      </c>
      <c r="L118">
        <v>81315</v>
      </c>
      <c r="M118">
        <v>0</v>
      </c>
      <c r="N118">
        <v>12</v>
      </c>
      <c r="O118">
        <v>0</v>
      </c>
      <c r="P118">
        <v>1</v>
      </c>
      <c r="Q118">
        <v>81315</v>
      </c>
      <c r="R118">
        <v>0</v>
      </c>
      <c r="S118">
        <v>4.8</v>
      </c>
      <c r="T118">
        <v>0</v>
      </c>
      <c r="U118">
        <v>3.5</v>
      </c>
      <c r="V118">
        <v>0</v>
      </c>
      <c r="W118">
        <v>0</v>
      </c>
      <c r="X118">
        <v>1.3115000000000001</v>
      </c>
      <c r="Y118">
        <v>1.3274999999999999</v>
      </c>
      <c r="Z118">
        <v>1.3115000000000001</v>
      </c>
      <c r="AA118" t="s">
        <v>50</v>
      </c>
      <c r="AB118" t="s">
        <v>14</v>
      </c>
      <c r="AC118">
        <v>1.3274999999999999</v>
      </c>
      <c r="AD118" t="s">
        <v>1544</v>
      </c>
      <c r="AE118">
        <v>1.8861889999999999</v>
      </c>
      <c r="AF118">
        <v>1.3555999999999999</v>
      </c>
      <c r="AG118">
        <v>1.3115000000000001</v>
      </c>
      <c r="AH118">
        <v>1.3555999999999999</v>
      </c>
      <c r="AI118" t="s">
        <v>14</v>
      </c>
      <c r="AJ118" t="s">
        <v>14</v>
      </c>
      <c r="AK118" t="s">
        <v>1621</v>
      </c>
      <c r="AL118" t="s">
        <v>49</v>
      </c>
      <c r="AM118">
        <v>1.9017999999999999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 t="b">
        <v>0</v>
      </c>
      <c r="AV118" t="s">
        <v>49</v>
      </c>
    </row>
    <row r="119" spans="1:48" x14ac:dyDescent="0.25">
      <c r="A119" t="s">
        <v>410</v>
      </c>
      <c r="B119" t="s">
        <v>1661</v>
      </c>
      <c r="C119" t="s">
        <v>410</v>
      </c>
      <c r="D119" t="s">
        <v>53</v>
      </c>
      <c r="E119" t="s">
        <v>410</v>
      </c>
      <c r="F119" t="s">
        <v>1858</v>
      </c>
      <c r="G119" t="s">
        <v>14</v>
      </c>
      <c r="H119">
        <v>6</v>
      </c>
      <c r="I119">
        <v>0</v>
      </c>
      <c r="J119">
        <v>10266.65</v>
      </c>
      <c r="K119">
        <v>7904.88</v>
      </c>
      <c r="L119">
        <v>10682.4</v>
      </c>
      <c r="M119">
        <v>8281.27</v>
      </c>
      <c r="N119">
        <v>2.5</v>
      </c>
      <c r="O119">
        <v>1.5</v>
      </c>
      <c r="P119">
        <v>6</v>
      </c>
      <c r="Q119">
        <v>10682.4</v>
      </c>
      <c r="R119">
        <v>8281.27</v>
      </c>
      <c r="S119">
        <v>2.8</v>
      </c>
      <c r="T119">
        <v>1.5</v>
      </c>
      <c r="U119">
        <v>2.2000000000000002</v>
      </c>
      <c r="V119">
        <v>0</v>
      </c>
      <c r="W119">
        <v>0.43919999999999998</v>
      </c>
      <c r="X119">
        <v>0.69530000000000003</v>
      </c>
      <c r="Y119">
        <v>0.70379999999999998</v>
      </c>
      <c r="Z119">
        <v>0.69530000000000003</v>
      </c>
      <c r="AA119" t="s">
        <v>52</v>
      </c>
      <c r="AB119" t="s">
        <v>14</v>
      </c>
      <c r="AC119">
        <v>0.70379999999999998</v>
      </c>
      <c r="AD119" t="s">
        <v>1545</v>
      </c>
      <c r="AE119">
        <v>1</v>
      </c>
      <c r="AF119">
        <v>0.71870000000000001</v>
      </c>
      <c r="AG119">
        <v>0.69530000000000003</v>
      </c>
      <c r="AH119">
        <v>0.71870000000000001</v>
      </c>
      <c r="AI119" t="s">
        <v>14</v>
      </c>
      <c r="AJ119" t="s">
        <v>14</v>
      </c>
      <c r="AK119" t="s">
        <v>1621</v>
      </c>
      <c r="AL119" t="s">
        <v>49</v>
      </c>
      <c r="AM119">
        <v>1.0083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 t="b">
        <v>0</v>
      </c>
      <c r="AV119" t="s">
        <v>49</v>
      </c>
    </row>
    <row r="120" spans="1:48" x14ac:dyDescent="0.25">
      <c r="A120" t="s">
        <v>411</v>
      </c>
      <c r="B120" t="s">
        <v>1661</v>
      </c>
      <c r="C120" t="s">
        <v>411</v>
      </c>
      <c r="D120" t="s">
        <v>51</v>
      </c>
      <c r="E120" t="s">
        <v>411</v>
      </c>
      <c r="F120" t="s">
        <v>1859</v>
      </c>
      <c r="G120" t="s">
        <v>196</v>
      </c>
      <c r="H120">
        <v>22</v>
      </c>
      <c r="I120">
        <v>3</v>
      </c>
      <c r="J120">
        <v>15329.4</v>
      </c>
      <c r="K120">
        <v>10069.94</v>
      </c>
      <c r="L120">
        <v>13898.33</v>
      </c>
      <c r="M120">
        <v>9347.8700000000008</v>
      </c>
      <c r="N120">
        <v>3.05</v>
      </c>
      <c r="O120">
        <v>2.38</v>
      </c>
      <c r="P120">
        <v>20</v>
      </c>
      <c r="Q120">
        <v>11772.37</v>
      </c>
      <c r="R120">
        <v>6811.48</v>
      </c>
      <c r="S120">
        <v>2.5499999999999998</v>
      </c>
      <c r="T120">
        <v>1.88</v>
      </c>
      <c r="U120">
        <v>2</v>
      </c>
      <c r="V120">
        <v>1</v>
      </c>
      <c r="W120">
        <v>0.48399999999999999</v>
      </c>
      <c r="X120">
        <v>0.47820000000000001</v>
      </c>
      <c r="Y120">
        <v>0.48399999999999999</v>
      </c>
      <c r="Z120">
        <v>0.47820000000000001</v>
      </c>
      <c r="AA120" t="s">
        <v>50</v>
      </c>
      <c r="AB120" t="s">
        <v>196</v>
      </c>
      <c r="AC120">
        <v>1.0421</v>
      </c>
      <c r="AD120" t="s">
        <v>1544</v>
      </c>
      <c r="AE120">
        <v>1.464035</v>
      </c>
      <c r="AF120">
        <v>0.49430000000000002</v>
      </c>
      <c r="AG120">
        <v>0.47820000000000001</v>
      </c>
      <c r="AH120">
        <v>0.49430000000000002</v>
      </c>
      <c r="AI120" t="s">
        <v>196</v>
      </c>
      <c r="AJ120" t="s">
        <v>196</v>
      </c>
      <c r="AK120" t="s">
        <v>1621</v>
      </c>
      <c r="AL120" t="s">
        <v>49</v>
      </c>
      <c r="AM120">
        <v>0.69350000000000001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2</v>
      </c>
      <c r="AT120">
        <v>0</v>
      </c>
      <c r="AU120" t="b">
        <v>0</v>
      </c>
      <c r="AV120" t="s">
        <v>49</v>
      </c>
    </row>
    <row r="121" spans="1:48" x14ac:dyDescent="0.25">
      <c r="A121" t="s">
        <v>412</v>
      </c>
      <c r="B121" t="s">
        <v>1661</v>
      </c>
      <c r="C121" t="s">
        <v>412</v>
      </c>
      <c r="D121" t="s">
        <v>53</v>
      </c>
      <c r="E121" t="s">
        <v>412</v>
      </c>
      <c r="F121" t="s">
        <v>1860</v>
      </c>
      <c r="G121" t="s">
        <v>196</v>
      </c>
      <c r="H121">
        <v>214</v>
      </c>
      <c r="I121">
        <v>3</v>
      </c>
      <c r="J121">
        <v>10109.280000000001</v>
      </c>
      <c r="K121">
        <v>7016.53</v>
      </c>
      <c r="L121">
        <v>9293.41</v>
      </c>
      <c r="M121">
        <v>6261.32</v>
      </c>
      <c r="N121">
        <v>2.1800000000000002</v>
      </c>
      <c r="O121">
        <v>1.51</v>
      </c>
      <c r="P121">
        <v>210</v>
      </c>
      <c r="Q121">
        <v>8806.5400000000009</v>
      </c>
      <c r="R121">
        <v>5214.78</v>
      </c>
      <c r="S121">
        <v>2.12</v>
      </c>
      <c r="T121">
        <v>1.45</v>
      </c>
      <c r="U121">
        <v>1.78</v>
      </c>
      <c r="V121">
        <v>1</v>
      </c>
      <c r="W121">
        <v>0.36209999999999998</v>
      </c>
      <c r="X121">
        <v>0.35770000000000002</v>
      </c>
      <c r="Y121">
        <v>0.36209999999999998</v>
      </c>
      <c r="Z121">
        <v>0.35770000000000002</v>
      </c>
      <c r="AA121" t="s">
        <v>52</v>
      </c>
      <c r="AB121" t="s">
        <v>196</v>
      </c>
      <c r="AC121">
        <v>0.71179999999999999</v>
      </c>
      <c r="AD121" t="s">
        <v>1545</v>
      </c>
      <c r="AE121">
        <v>1</v>
      </c>
      <c r="AF121">
        <v>0.36969999999999997</v>
      </c>
      <c r="AG121">
        <v>0.35770000000000002</v>
      </c>
      <c r="AH121">
        <v>0.36969999999999997</v>
      </c>
      <c r="AI121" t="s">
        <v>196</v>
      </c>
      <c r="AJ121" t="s">
        <v>196</v>
      </c>
      <c r="AK121" t="s">
        <v>1621</v>
      </c>
      <c r="AL121" t="s">
        <v>49</v>
      </c>
      <c r="AM121">
        <v>0.51870000000000005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4</v>
      </c>
      <c r="AT121">
        <v>0</v>
      </c>
      <c r="AU121" t="b">
        <v>0</v>
      </c>
      <c r="AV121" t="s">
        <v>49</v>
      </c>
    </row>
    <row r="122" spans="1:48" x14ac:dyDescent="0.25">
      <c r="A122" t="s">
        <v>413</v>
      </c>
      <c r="B122" t="s">
        <v>1661</v>
      </c>
      <c r="C122" t="s">
        <v>413</v>
      </c>
      <c r="D122" t="s">
        <v>56</v>
      </c>
      <c r="E122" t="s">
        <v>413</v>
      </c>
      <c r="F122" t="s">
        <v>1861</v>
      </c>
      <c r="G122" t="s">
        <v>14</v>
      </c>
      <c r="H122">
        <v>9</v>
      </c>
      <c r="I122">
        <v>0</v>
      </c>
      <c r="J122">
        <v>36799.01</v>
      </c>
      <c r="K122">
        <v>44946.25</v>
      </c>
      <c r="L122">
        <v>33245.78</v>
      </c>
      <c r="M122">
        <v>38989.620000000003</v>
      </c>
      <c r="N122">
        <v>4.1100000000000003</v>
      </c>
      <c r="O122">
        <v>4.1500000000000004</v>
      </c>
      <c r="P122">
        <v>8</v>
      </c>
      <c r="Q122">
        <v>19785.71</v>
      </c>
      <c r="R122">
        <v>8924.7999999999993</v>
      </c>
      <c r="S122">
        <v>5.3</v>
      </c>
      <c r="T122">
        <v>1.64</v>
      </c>
      <c r="U122">
        <v>4</v>
      </c>
      <c r="V122">
        <v>0</v>
      </c>
      <c r="W122">
        <v>0.8135</v>
      </c>
      <c r="X122">
        <v>1.429</v>
      </c>
      <c r="Y122">
        <v>1.4464999999999999</v>
      </c>
      <c r="Z122">
        <v>1.429</v>
      </c>
      <c r="AA122" t="s">
        <v>55</v>
      </c>
      <c r="AB122" t="s">
        <v>14</v>
      </c>
      <c r="AC122">
        <v>1.4464999999999999</v>
      </c>
      <c r="AD122" t="s">
        <v>1546</v>
      </c>
      <c r="AE122">
        <v>1.6376090000000001</v>
      </c>
      <c r="AF122">
        <v>1.4770000000000001</v>
      </c>
      <c r="AG122">
        <v>1.429</v>
      </c>
      <c r="AH122">
        <v>1.4770000000000001</v>
      </c>
      <c r="AI122" t="s">
        <v>14</v>
      </c>
      <c r="AJ122" t="s">
        <v>14</v>
      </c>
      <c r="AK122" t="s">
        <v>1707</v>
      </c>
      <c r="AL122" t="s">
        <v>49</v>
      </c>
      <c r="AM122">
        <v>2.0720999999999998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1</v>
      </c>
      <c r="AT122">
        <v>0</v>
      </c>
      <c r="AU122" t="b">
        <v>0</v>
      </c>
      <c r="AV122" t="s">
        <v>49</v>
      </c>
    </row>
    <row r="123" spans="1:48" x14ac:dyDescent="0.25">
      <c r="A123" t="s">
        <v>414</v>
      </c>
      <c r="B123" t="s">
        <v>1661</v>
      </c>
      <c r="C123" t="s">
        <v>414</v>
      </c>
      <c r="D123" t="s">
        <v>58</v>
      </c>
      <c r="E123" t="s">
        <v>414</v>
      </c>
      <c r="F123" t="s">
        <v>1862</v>
      </c>
      <c r="G123" t="s">
        <v>196</v>
      </c>
      <c r="H123">
        <v>39</v>
      </c>
      <c r="I123">
        <v>1</v>
      </c>
      <c r="J123">
        <v>74606.33</v>
      </c>
      <c r="K123">
        <v>347709.13</v>
      </c>
      <c r="L123">
        <v>66595.850000000006</v>
      </c>
      <c r="M123">
        <v>309130.65000000002</v>
      </c>
      <c r="N123">
        <v>9.67</v>
      </c>
      <c r="O123">
        <v>42.42</v>
      </c>
      <c r="P123">
        <v>38</v>
      </c>
      <c r="Q123">
        <v>16471.78</v>
      </c>
      <c r="R123">
        <v>9595.7800000000007</v>
      </c>
      <c r="S123">
        <v>2.79</v>
      </c>
      <c r="T123">
        <v>1.59</v>
      </c>
      <c r="U123">
        <v>2.34</v>
      </c>
      <c r="V123">
        <v>1</v>
      </c>
      <c r="W123">
        <v>0.67730000000000001</v>
      </c>
      <c r="X123">
        <v>0.66910000000000003</v>
      </c>
      <c r="Y123">
        <v>0.67730000000000001</v>
      </c>
      <c r="Z123">
        <v>0.66910000000000003</v>
      </c>
      <c r="AA123" t="s">
        <v>57</v>
      </c>
      <c r="AB123" t="s">
        <v>196</v>
      </c>
      <c r="AC123">
        <v>0.88329999999999997</v>
      </c>
      <c r="AD123" t="s">
        <v>1547</v>
      </c>
      <c r="AE123">
        <v>1.3385359999999999</v>
      </c>
      <c r="AF123">
        <v>0.31140000000000001</v>
      </c>
      <c r="AG123">
        <v>0.66910000000000003</v>
      </c>
      <c r="AH123">
        <v>0.16689999999999999</v>
      </c>
      <c r="AI123" t="s">
        <v>1578</v>
      </c>
      <c r="AJ123" t="s">
        <v>1578</v>
      </c>
      <c r="AK123" t="s">
        <v>1707</v>
      </c>
      <c r="AL123" t="s">
        <v>49</v>
      </c>
      <c r="AM123">
        <v>0.43690000000000001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1</v>
      </c>
      <c r="AT123">
        <v>0</v>
      </c>
      <c r="AU123" t="b">
        <v>0</v>
      </c>
      <c r="AV123" t="s">
        <v>49</v>
      </c>
    </row>
    <row r="124" spans="1:48" x14ac:dyDescent="0.25">
      <c r="A124" t="s">
        <v>415</v>
      </c>
      <c r="B124" t="s">
        <v>1661</v>
      </c>
      <c r="C124" t="s">
        <v>415</v>
      </c>
      <c r="D124" t="s">
        <v>60</v>
      </c>
      <c r="E124" t="s">
        <v>415</v>
      </c>
      <c r="F124" t="s">
        <v>1863</v>
      </c>
      <c r="G124" t="s">
        <v>196</v>
      </c>
      <c r="H124">
        <v>39</v>
      </c>
      <c r="I124">
        <v>0</v>
      </c>
      <c r="J124">
        <v>10667.95</v>
      </c>
      <c r="K124">
        <v>8005.14</v>
      </c>
      <c r="L124">
        <v>9768.73</v>
      </c>
      <c r="M124">
        <v>7155.16</v>
      </c>
      <c r="N124">
        <v>2.33</v>
      </c>
      <c r="O124">
        <v>1.83</v>
      </c>
      <c r="P124">
        <v>37</v>
      </c>
      <c r="Q124">
        <v>8789.67</v>
      </c>
      <c r="R124">
        <v>5902.97</v>
      </c>
      <c r="S124">
        <v>2.2400000000000002</v>
      </c>
      <c r="T124">
        <v>1.7</v>
      </c>
      <c r="U124">
        <v>1.86</v>
      </c>
      <c r="V124">
        <v>1</v>
      </c>
      <c r="W124">
        <v>0.3614</v>
      </c>
      <c r="X124">
        <v>0.35699999999999998</v>
      </c>
      <c r="Y124">
        <v>0.3614</v>
      </c>
      <c r="Z124">
        <v>0.35699999999999998</v>
      </c>
      <c r="AA124" t="s">
        <v>59</v>
      </c>
      <c r="AB124" t="s">
        <v>196</v>
      </c>
      <c r="AC124">
        <v>0.65990000000000004</v>
      </c>
      <c r="AD124" t="s">
        <v>1548</v>
      </c>
      <c r="AE124">
        <v>1</v>
      </c>
      <c r="AF124">
        <v>0.22059999999999999</v>
      </c>
      <c r="AG124">
        <v>0.35699999999999998</v>
      </c>
      <c r="AH124">
        <v>0.36899999999999999</v>
      </c>
      <c r="AI124" t="s">
        <v>1578</v>
      </c>
      <c r="AJ124" t="s">
        <v>1578</v>
      </c>
      <c r="AK124" t="s">
        <v>1707</v>
      </c>
      <c r="AL124" t="s">
        <v>49</v>
      </c>
      <c r="AM124">
        <v>0.3095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2</v>
      </c>
      <c r="AT124">
        <v>0</v>
      </c>
      <c r="AU124" t="b">
        <v>0</v>
      </c>
      <c r="AV124" t="s">
        <v>49</v>
      </c>
    </row>
    <row r="125" spans="1:48" x14ac:dyDescent="0.25">
      <c r="A125" t="s">
        <v>416</v>
      </c>
      <c r="B125" t="s">
        <v>1661</v>
      </c>
      <c r="C125" t="s">
        <v>416</v>
      </c>
      <c r="D125" t="s">
        <v>56</v>
      </c>
      <c r="E125" t="s">
        <v>416</v>
      </c>
      <c r="F125" t="s">
        <v>1864</v>
      </c>
      <c r="G125" t="s">
        <v>196</v>
      </c>
      <c r="H125">
        <v>21</v>
      </c>
      <c r="I125">
        <v>2</v>
      </c>
      <c r="J125">
        <v>27917.3</v>
      </c>
      <c r="K125">
        <v>14801.34</v>
      </c>
      <c r="L125">
        <v>25101.74</v>
      </c>
      <c r="M125">
        <v>13221.66</v>
      </c>
      <c r="N125">
        <v>4.1900000000000004</v>
      </c>
      <c r="O125">
        <v>3.36</v>
      </c>
      <c r="P125">
        <v>20</v>
      </c>
      <c r="Q125">
        <v>22825.25</v>
      </c>
      <c r="R125">
        <v>8644.2199999999993</v>
      </c>
      <c r="S125">
        <v>3.6</v>
      </c>
      <c r="T125">
        <v>2.13</v>
      </c>
      <c r="U125">
        <v>2.98</v>
      </c>
      <c r="V125">
        <v>1</v>
      </c>
      <c r="W125">
        <v>0.9385</v>
      </c>
      <c r="X125">
        <v>0.92720000000000002</v>
      </c>
      <c r="Y125">
        <v>0.9385</v>
      </c>
      <c r="Z125">
        <v>0.92720000000000002</v>
      </c>
      <c r="AA125" t="s">
        <v>55</v>
      </c>
      <c r="AB125" t="s">
        <v>196</v>
      </c>
      <c r="AC125">
        <v>1.673</v>
      </c>
      <c r="AD125" t="s">
        <v>1546</v>
      </c>
      <c r="AE125">
        <v>1.8791420000000001</v>
      </c>
      <c r="AF125">
        <v>0.95840000000000003</v>
      </c>
      <c r="AG125">
        <v>0.92720000000000002</v>
      </c>
      <c r="AH125">
        <v>0.95840000000000003</v>
      </c>
      <c r="AI125" t="s">
        <v>196</v>
      </c>
      <c r="AJ125" t="s">
        <v>196</v>
      </c>
      <c r="AK125" t="s">
        <v>1623</v>
      </c>
      <c r="AL125" t="s">
        <v>49</v>
      </c>
      <c r="AM125">
        <v>1.3445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1</v>
      </c>
      <c r="AT125">
        <v>0</v>
      </c>
      <c r="AU125" t="b">
        <v>0</v>
      </c>
      <c r="AV125" t="s">
        <v>49</v>
      </c>
    </row>
    <row r="126" spans="1:48" x14ac:dyDescent="0.25">
      <c r="A126" t="s">
        <v>417</v>
      </c>
      <c r="B126" t="s">
        <v>1661</v>
      </c>
      <c r="C126" t="s">
        <v>417</v>
      </c>
      <c r="D126" t="s">
        <v>58</v>
      </c>
      <c r="E126" t="s">
        <v>417</v>
      </c>
      <c r="F126" t="s">
        <v>1865</v>
      </c>
      <c r="G126" t="s">
        <v>196</v>
      </c>
      <c r="H126">
        <v>52</v>
      </c>
      <c r="I126">
        <v>8</v>
      </c>
      <c r="J126">
        <v>21104.29</v>
      </c>
      <c r="K126">
        <v>18844.150000000001</v>
      </c>
      <c r="L126">
        <v>18894.82</v>
      </c>
      <c r="M126">
        <v>16385.95</v>
      </c>
      <c r="N126">
        <v>3.35</v>
      </c>
      <c r="O126">
        <v>2.93</v>
      </c>
      <c r="P126">
        <v>51</v>
      </c>
      <c r="Q126">
        <v>17283.11</v>
      </c>
      <c r="R126">
        <v>11776.63</v>
      </c>
      <c r="S126">
        <v>3.04</v>
      </c>
      <c r="T126">
        <v>1.96</v>
      </c>
      <c r="U126">
        <v>2.52</v>
      </c>
      <c r="V126">
        <v>1</v>
      </c>
      <c r="W126">
        <v>0.71060000000000001</v>
      </c>
      <c r="X126">
        <v>0.70199999999999996</v>
      </c>
      <c r="Y126">
        <v>0.71060000000000001</v>
      </c>
      <c r="Z126">
        <v>0.70199999999999996</v>
      </c>
      <c r="AA126" t="s">
        <v>57</v>
      </c>
      <c r="AB126" t="s">
        <v>196</v>
      </c>
      <c r="AC126">
        <v>0.89029999999999998</v>
      </c>
      <c r="AD126" t="s">
        <v>1547</v>
      </c>
      <c r="AE126">
        <v>1.3123530000000001</v>
      </c>
      <c r="AF126">
        <v>0.72560000000000002</v>
      </c>
      <c r="AG126">
        <v>0.70199999999999996</v>
      </c>
      <c r="AH126">
        <v>0.72560000000000002</v>
      </c>
      <c r="AI126" t="s">
        <v>196</v>
      </c>
      <c r="AJ126" t="s">
        <v>196</v>
      </c>
      <c r="AK126" t="s">
        <v>1623</v>
      </c>
      <c r="AL126" t="s">
        <v>49</v>
      </c>
      <c r="AM126">
        <v>1.0179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1</v>
      </c>
      <c r="AT126">
        <v>0</v>
      </c>
      <c r="AU126" t="b">
        <v>0</v>
      </c>
      <c r="AV126" t="s">
        <v>49</v>
      </c>
    </row>
    <row r="127" spans="1:48" x14ac:dyDescent="0.25">
      <c r="A127" t="s">
        <v>418</v>
      </c>
      <c r="B127" t="s">
        <v>1661</v>
      </c>
      <c r="C127" t="s">
        <v>418</v>
      </c>
      <c r="D127" t="s">
        <v>60</v>
      </c>
      <c r="E127" t="s">
        <v>418</v>
      </c>
      <c r="F127" t="s">
        <v>1866</v>
      </c>
      <c r="G127" t="s">
        <v>196</v>
      </c>
      <c r="H127">
        <v>36</v>
      </c>
      <c r="I127">
        <v>0</v>
      </c>
      <c r="J127">
        <v>14404.87</v>
      </c>
      <c r="K127">
        <v>7987.81</v>
      </c>
      <c r="L127">
        <v>13224.98</v>
      </c>
      <c r="M127">
        <v>7182.08</v>
      </c>
      <c r="N127">
        <v>2.61</v>
      </c>
      <c r="O127">
        <v>1.77</v>
      </c>
      <c r="P127">
        <v>34</v>
      </c>
      <c r="Q127">
        <v>12337.32</v>
      </c>
      <c r="R127">
        <v>6358.54</v>
      </c>
      <c r="S127">
        <v>2.65</v>
      </c>
      <c r="T127">
        <v>1.81</v>
      </c>
      <c r="U127">
        <v>2.1800000000000002</v>
      </c>
      <c r="V127">
        <v>1</v>
      </c>
      <c r="W127">
        <v>0.50729999999999997</v>
      </c>
      <c r="X127">
        <v>0.50119999999999998</v>
      </c>
      <c r="Y127">
        <v>0.50729999999999997</v>
      </c>
      <c r="Z127">
        <v>0.50119999999999998</v>
      </c>
      <c r="AA127" t="s">
        <v>59</v>
      </c>
      <c r="AB127" t="s">
        <v>196</v>
      </c>
      <c r="AC127">
        <v>0.6784</v>
      </c>
      <c r="AD127" t="s">
        <v>1548</v>
      </c>
      <c r="AE127">
        <v>1</v>
      </c>
      <c r="AF127">
        <v>0.51800000000000002</v>
      </c>
      <c r="AG127">
        <v>0.50119999999999998</v>
      </c>
      <c r="AH127">
        <v>0.51800000000000002</v>
      </c>
      <c r="AI127" t="s">
        <v>196</v>
      </c>
      <c r="AJ127" t="s">
        <v>196</v>
      </c>
      <c r="AK127" t="s">
        <v>1623</v>
      </c>
      <c r="AL127" t="s">
        <v>49</v>
      </c>
      <c r="AM127">
        <v>0.72670000000000001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2</v>
      </c>
      <c r="AT127">
        <v>0</v>
      </c>
      <c r="AU127" t="b">
        <v>0</v>
      </c>
      <c r="AV127" t="s">
        <v>49</v>
      </c>
    </row>
    <row r="128" spans="1:48" x14ac:dyDescent="0.25">
      <c r="A128" t="s">
        <v>419</v>
      </c>
      <c r="B128" t="s">
        <v>1662</v>
      </c>
      <c r="C128" t="s">
        <v>419</v>
      </c>
      <c r="D128" t="s">
        <v>56</v>
      </c>
      <c r="E128" t="s">
        <v>419</v>
      </c>
      <c r="F128" t="s">
        <v>1867</v>
      </c>
      <c r="G128" t="s">
        <v>196</v>
      </c>
      <c r="H128">
        <v>107</v>
      </c>
      <c r="I128">
        <v>6</v>
      </c>
      <c r="J128">
        <v>95210.94</v>
      </c>
      <c r="K128">
        <v>72789.320000000007</v>
      </c>
      <c r="L128">
        <v>85166.1</v>
      </c>
      <c r="M128">
        <v>63542.51</v>
      </c>
      <c r="N128">
        <v>12.26</v>
      </c>
      <c r="O128">
        <v>10.59</v>
      </c>
      <c r="P128">
        <v>105</v>
      </c>
      <c r="Q128">
        <v>78989.710000000006</v>
      </c>
      <c r="R128">
        <v>45200.31</v>
      </c>
      <c r="S128">
        <v>11.44</v>
      </c>
      <c r="T128">
        <v>7.44</v>
      </c>
      <c r="U128">
        <v>9.6199999999999992</v>
      </c>
      <c r="V128">
        <v>1</v>
      </c>
      <c r="W128">
        <v>3.2477999999999998</v>
      </c>
      <c r="X128">
        <v>3.2086000000000001</v>
      </c>
      <c r="Y128">
        <v>3.2477999999999998</v>
      </c>
      <c r="Z128">
        <v>3.2086000000000001</v>
      </c>
      <c r="AA128" t="s">
        <v>55</v>
      </c>
      <c r="AB128" t="s">
        <v>196</v>
      </c>
      <c r="AC128">
        <v>4.9192999999999998</v>
      </c>
      <c r="AD128" t="s">
        <v>1546</v>
      </c>
      <c r="AE128">
        <v>1.914944</v>
      </c>
      <c r="AF128">
        <v>3.1372</v>
      </c>
      <c r="AG128">
        <v>3.2086000000000001</v>
      </c>
      <c r="AH128">
        <v>3.1372</v>
      </c>
      <c r="AI128" t="s">
        <v>196</v>
      </c>
      <c r="AJ128" t="s">
        <v>196</v>
      </c>
      <c r="AK128" t="s">
        <v>1623</v>
      </c>
      <c r="AL128" t="s">
        <v>49</v>
      </c>
      <c r="AM128">
        <v>4.4012000000000002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2</v>
      </c>
      <c r="AT128">
        <v>0</v>
      </c>
      <c r="AU128" t="b">
        <v>0</v>
      </c>
      <c r="AV128" t="s">
        <v>49</v>
      </c>
    </row>
    <row r="129" spans="1:48" x14ac:dyDescent="0.25">
      <c r="A129" t="s">
        <v>420</v>
      </c>
      <c r="B129" t="s">
        <v>1662</v>
      </c>
      <c r="C129" t="s">
        <v>420</v>
      </c>
      <c r="D129" t="s">
        <v>58</v>
      </c>
      <c r="E129" t="s">
        <v>420</v>
      </c>
      <c r="F129" t="s">
        <v>1868</v>
      </c>
      <c r="G129" t="s">
        <v>196</v>
      </c>
      <c r="H129">
        <v>108</v>
      </c>
      <c r="I129">
        <v>2</v>
      </c>
      <c r="J129">
        <v>63849.7</v>
      </c>
      <c r="K129">
        <v>37327.56</v>
      </c>
      <c r="L129">
        <v>58169.3</v>
      </c>
      <c r="M129">
        <v>32929.79</v>
      </c>
      <c r="N129">
        <v>7.41</v>
      </c>
      <c r="O129">
        <v>5.15</v>
      </c>
      <c r="P129">
        <v>107</v>
      </c>
      <c r="Q129">
        <v>56811.75</v>
      </c>
      <c r="R129">
        <v>29924.38</v>
      </c>
      <c r="S129">
        <v>7.23</v>
      </c>
      <c r="T129">
        <v>4.8499999999999996</v>
      </c>
      <c r="U129">
        <v>5.92</v>
      </c>
      <c r="V129">
        <v>1</v>
      </c>
      <c r="W129">
        <v>2.3359000000000001</v>
      </c>
      <c r="X129">
        <v>2.3077000000000001</v>
      </c>
      <c r="Y129">
        <v>2.3359000000000001</v>
      </c>
      <c r="Z129">
        <v>2.3077000000000001</v>
      </c>
      <c r="AA129" t="s">
        <v>57</v>
      </c>
      <c r="AB129" t="s">
        <v>196</v>
      </c>
      <c r="AC129">
        <v>2.5689000000000002</v>
      </c>
      <c r="AD129" t="s">
        <v>1547</v>
      </c>
      <c r="AE129">
        <v>1.3867959999999999</v>
      </c>
      <c r="AF129">
        <v>2.3853</v>
      </c>
      <c r="AG129">
        <v>2.3077000000000001</v>
      </c>
      <c r="AH129">
        <v>2.3853</v>
      </c>
      <c r="AI129" t="s">
        <v>196</v>
      </c>
      <c r="AJ129" t="s">
        <v>196</v>
      </c>
      <c r="AK129" t="s">
        <v>1623</v>
      </c>
      <c r="AL129" t="s">
        <v>49</v>
      </c>
      <c r="AM129">
        <v>3.3462999999999998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1</v>
      </c>
      <c r="AT129">
        <v>0</v>
      </c>
      <c r="AU129" t="b">
        <v>0</v>
      </c>
      <c r="AV129" t="s">
        <v>49</v>
      </c>
    </row>
    <row r="130" spans="1:48" x14ac:dyDescent="0.25">
      <c r="A130" t="s">
        <v>421</v>
      </c>
      <c r="B130" t="s">
        <v>1662</v>
      </c>
      <c r="C130" t="s">
        <v>421</v>
      </c>
      <c r="D130" t="s">
        <v>60</v>
      </c>
      <c r="E130" t="s">
        <v>421</v>
      </c>
      <c r="F130" t="s">
        <v>1869</v>
      </c>
      <c r="G130" t="s">
        <v>196</v>
      </c>
      <c r="H130">
        <v>69</v>
      </c>
      <c r="I130">
        <v>0</v>
      </c>
      <c r="J130">
        <v>45602.16</v>
      </c>
      <c r="K130">
        <v>15931.95</v>
      </c>
      <c r="L130">
        <v>41815.440000000002</v>
      </c>
      <c r="M130">
        <v>14580.93</v>
      </c>
      <c r="N130">
        <v>4.57</v>
      </c>
      <c r="O130">
        <v>2.61</v>
      </c>
      <c r="P130">
        <v>68</v>
      </c>
      <c r="Q130">
        <v>41105.15</v>
      </c>
      <c r="R130">
        <v>13450.59</v>
      </c>
      <c r="S130">
        <v>4.54</v>
      </c>
      <c r="T130">
        <v>2.63</v>
      </c>
      <c r="U130">
        <v>3.94</v>
      </c>
      <c r="V130">
        <v>1</v>
      </c>
      <c r="W130">
        <v>1.6900999999999999</v>
      </c>
      <c r="X130">
        <v>1.6697</v>
      </c>
      <c r="Y130">
        <v>1.6900999999999999</v>
      </c>
      <c r="Z130">
        <v>1.6697</v>
      </c>
      <c r="AA130" t="s">
        <v>59</v>
      </c>
      <c r="AB130" t="s">
        <v>196</v>
      </c>
      <c r="AC130">
        <v>1.8524</v>
      </c>
      <c r="AD130" t="s">
        <v>1548</v>
      </c>
      <c r="AE130">
        <v>1</v>
      </c>
      <c r="AF130">
        <v>1.7258</v>
      </c>
      <c r="AG130">
        <v>1.6697</v>
      </c>
      <c r="AH130">
        <v>1.7258</v>
      </c>
      <c r="AI130" t="s">
        <v>196</v>
      </c>
      <c r="AJ130" t="s">
        <v>196</v>
      </c>
      <c r="AK130" t="s">
        <v>1623</v>
      </c>
      <c r="AL130" t="s">
        <v>49</v>
      </c>
      <c r="AM130">
        <v>2.4211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1</v>
      </c>
      <c r="AT130">
        <v>0</v>
      </c>
      <c r="AU130" t="b">
        <v>0</v>
      </c>
      <c r="AV130" t="s">
        <v>49</v>
      </c>
    </row>
    <row r="131" spans="1:48" x14ac:dyDescent="0.25">
      <c r="A131" t="s">
        <v>422</v>
      </c>
      <c r="B131" t="s">
        <v>1662</v>
      </c>
      <c r="C131" t="s">
        <v>422</v>
      </c>
      <c r="D131" t="s">
        <v>56</v>
      </c>
      <c r="E131" t="s">
        <v>422</v>
      </c>
      <c r="F131" t="s">
        <v>1870</v>
      </c>
      <c r="G131" t="s">
        <v>196</v>
      </c>
      <c r="H131">
        <v>121</v>
      </c>
      <c r="I131">
        <v>5</v>
      </c>
      <c r="J131">
        <v>75440.66</v>
      </c>
      <c r="K131">
        <v>62958.6</v>
      </c>
      <c r="L131">
        <v>69874.039999999994</v>
      </c>
      <c r="M131">
        <v>55193.61</v>
      </c>
      <c r="N131">
        <v>10.07</v>
      </c>
      <c r="O131">
        <v>7.02</v>
      </c>
      <c r="P131">
        <v>117</v>
      </c>
      <c r="Q131">
        <v>62586.93</v>
      </c>
      <c r="R131">
        <v>38578.53</v>
      </c>
      <c r="S131">
        <v>9.4600000000000009</v>
      </c>
      <c r="T131">
        <v>6.21</v>
      </c>
      <c r="U131">
        <v>7.73</v>
      </c>
      <c r="V131">
        <v>1</v>
      </c>
      <c r="W131">
        <v>2.5733999999999999</v>
      </c>
      <c r="X131">
        <v>2.5423</v>
      </c>
      <c r="Y131">
        <v>2.5733999999999999</v>
      </c>
      <c r="Z131">
        <v>2.5423</v>
      </c>
      <c r="AA131" t="s">
        <v>55</v>
      </c>
      <c r="AB131" t="s">
        <v>196</v>
      </c>
      <c r="AC131">
        <v>3.4980000000000002</v>
      </c>
      <c r="AD131" t="s">
        <v>1546</v>
      </c>
      <c r="AE131">
        <v>1.8433809999999999</v>
      </c>
      <c r="AF131">
        <v>2.3932000000000002</v>
      </c>
      <c r="AG131">
        <v>2.5423</v>
      </c>
      <c r="AH131">
        <v>2.3932000000000002</v>
      </c>
      <c r="AI131" t="s">
        <v>196</v>
      </c>
      <c r="AJ131" t="s">
        <v>196</v>
      </c>
      <c r="AK131" t="s">
        <v>1623</v>
      </c>
      <c r="AL131" t="s">
        <v>49</v>
      </c>
      <c r="AM131">
        <v>3.3574000000000002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4</v>
      </c>
      <c r="AT131">
        <v>0</v>
      </c>
      <c r="AU131" t="b">
        <v>0</v>
      </c>
      <c r="AV131" t="s">
        <v>49</v>
      </c>
    </row>
    <row r="132" spans="1:48" x14ac:dyDescent="0.25">
      <c r="A132" t="s">
        <v>423</v>
      </c>
      <c r="B132" t="s">
        <v>1662</v>
      </c>
      <c r="C132" t="s">
        <v>423</v>
      </c>
      <c r="D132" t="s">
        <v>58</v>
      </c>
      <c r="E132" t="s">
        <v>423</v>
      </c>
      <c r="F132" t="s">
        <v>1871</v>
      </c>
      <c r="G132" t="s">
        <v>196</v>
      </c>
      <c r="H132">
        <v>79</v>
      </c>
      <c r="I132">
        <v>9</v>
      </c>
      <c r="J132">
        <v>45075.55</v>
      </c>
      <c r="K132">
        <v>21128.880000000001</v>
      </c>
      <c r="L132">
        <v>41874.089999999997</v>
      </c>
      <c r="M132">
        <v>18838.259999999998</v>
      </c>
      <c r="N132">
        <v>5.77</v>
      </c>
      <c r="O132">
        <v>3.04</v>
      </c>
      <c r="P132">
        <v>79</v>
      </c>
      <c r="Q132">
        <v>41874.089999999997</v>
      </c>
      <c r="R132">
        <v>18838.259999999998</v>
      </c>
      <c r="S132">
        <v>5.77</v>
      </c>
      <c r="T132">
        <v>3.04</v>
      </c>
      <c r="U132">
        <v>4.93</v>
      </c>
      <c r="V132">
        <v>1</v>
      </c>
      <c r="W132">
        <v>1.7217</v>
      </c>
      <c r="X132">
        <v>1.7009000000000001</v>
      </c>
      <c r="Y132">
        <v>1.7217</v>
      </c>
      <c r="Z132">
        <v>1.7009000000000001</v>
      </c>
      <c r="AA132" t="s">
        <v>57</v>
      </c>
      <c r="AB132" t="s">
        <v>196</v>
      </c>
      <c r="AC132">
        <v>1.8976</v>
      </c>
      <c r="AD132" t="s">
        <v>1547</v>
      </c>
      <c r="AE132">
        <v>1.414431</v>
      </c>
      <c r="AF132">
        <v>1.7581</v>
      </c>
      <c r="AG132">
        <v>1.7009000000000001</v>
      </c>
      <c r="AH132">
        <v>1.7581</v>
      </c>
      <c r="AI132" t="s">
        <v>196</v>
      </c>
      <c r="AJ132" t="s">
        <v>196</v>
      </c>
      <c r="AK132" t="s">
        <v>1623</v>
      </c>
      <c r="AL132" t="s">
        <v>49</v>
      </c>
      <c r="AM132">
        <v>2.4664000000000001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 t="b">
        <v>0</v>
      </c>
      <c r="AV132" t="s">
        <v>49</v>
      </c>
    </row>
    <row r="133" spans="1:48" x14ac:dyDescent="0.25">
      <c r="A133" t="s">
        <v>424</v>
      </c>
      <c r="B133" t="s">
        <v>1662</v>
      </c>
      <c r="C133" t="s">
        <v>424</v>
      </c>
      <c r="D133" t="s">
        <v>60</v>
      </c>
      <c r="E133" t="s">
        <v>424</v>
      </c>
      <c r="F133" t="s">
        <v>1872</v>
      </c>
      <c r="G133" t="s">
        <v>196</v>
      </c>
      <c r="H133">
        <v>38</v>
      </c>
      <c r="I133">
        <v>0</v>
      </c>
      <c r="J133">
        <v>33042.910000000003</v>
      </c>
      <c r="K133">
        <v>17444.84</v>
      </c>
      <c r="L133">
        <v>30000.42</v>
      </c>
      <c r="M133">
        <v>15071.82</v>
      </c>
      <c r="N133">
        <v>4</v>
      </c>
      <c r="O133">
        <v>3.48</v>
      </c>
      <c r="P133">
        <v>36</v>
      </c>
      <c r="Q133">
        <v>27767.75</v>
      </c>
      <c r="R133">
        <v>11989.91</v>
      </c>
      <c r="S133">
        <v>3.47</v>
      </c>
      <c r="T133">
        <v>1.57</v>
      </c>
      <c r="U133">
        <v>3.09</v>
      </c>
      <c r="V133">
        <v>1</v>
      </c>
      <c r="W133">
        <v>1.1416999999999999</v>
      </c>
      <c r="X133">
        <v>1.1278999999999999</v>
      </c>
      <c r="Y133">
        <v>1.1416999999999999</v>
      </c>
      <c r="Z133">
        <v>1.1278999999999999</v>
      </c>
      <c r="AA133" t="s">
        <v>59</v>
      </c>
      <c r="AB133" t="s">
        <v>196</v>
      </c>
      <c r="AC133">
        <v>1.3415999999999999</v>
      </c>
      <c r="AD133" t="s">
        <v>1548</v>
      </c>
      <c r="AE133">
        <v>1</v>
      </c>
      <c r="AF133">
        <v>1.1657999999999999</v>
      </c>
      <c r="AG133">
        <v>1.1278999999999999</v>
      </c>
      <c r="AH133">
        <v>1.1657999999999999</v>
      </c>
      <c r="AI133" t="s">
        <v>196</v>
      </c>
      <c r="AJ133" t="s">
        <v>196</v>
      </c>
      <c r="AK133" t="s">
        <v>1623</v>
      </c>
      <c r="AL133" t="s">
        <v>49</v>
      </c>
      <c r="AM133">
        <v>1.6355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2</v>
      </c>
      <c r="AT133">
        <v>0</v>
      </c>
      <c r="AU133" t="b">
        <v>0</v>
      </c>
      <c r="AV133" t="s">
        <v>49</v>
      </c>
    </row>
    <row r="134" spans="1:48" x14ac:dyDescent="0.25">
      <c r="A134" t="s">
        <v>425</v>
      </c>
      <c r="B134" t="s">
        <v>1662</v>
      </c>
      <c r="C134" t="s">
        <v>425</v>
      </c>
      <c r="D134" t="s">
        <v>51</v>
      </c>
      <c r="E134" t="s">
        <v>425</v>
      </c>
      <c r="F134" t="s">
        <v>1873</v>
      </c>
      <c r="G134" t="s">
        <v>196</v>
      </c>
      <c r="H134">
        <v>144</v>
      </c>
      <c r="I134">
        <v>10</v>
      </c>
      <c r="J134">
        <v>34888.379999999997</v>
      </c>
      <c r="K134">
        <v>29052.93</v>
      </c>
      <c r="L134">
        <v>32491.35</v>
      </c>
      <c r="M134">
        <v>25680.95</v>
      </c>
      <c r="N134">
        <v>5.71</v>
      </c>
      <c r="O134">
        <v>5.65</v>
      </c>
      <c r="P134">
        <v>139</v>
      </c>
      <c r="Q134">
        <v>29054.89</v>
      </c>
      <c r="R134">
        <v>18360.96</v>
      </c>
      <c r="S134">
        <v>4.95</v>
      </c>
      <c r="T134">
        <v>3.13</v>
      </c>
      <c r="U134">
        <v>4.09</v>
      </c>
      <c r="V134">
        <v>1</v>
      </c>
      <c r="W134">
        <v>1.1947000000000001</v>
      </c>
      <c r="X134">
        <v>1.1802999999999999</v>
      </c>
      <c r="Y134">
        <v>1.1947000000000001</v>
      </c>
      <c r="Z134">
        <v>1.1802999999999999</v>
      </c>
      <c r="AA134" t="s">
        <v>50</v>
      </c>
      <c r="AB134" t="s">
        <v>196</v>
      </c>
      <c r="AC134">
        <v>1.4649000000000001</v>
      </c>
      <c r="AD134" t="s">
        <v>1544</v>
      </c>
      <c r="AE134">
        <v>1.6294770000000001</v>
      </c>
      <c r="AF134">
        <v>1.22</v>
      </c>
      <c r="AG134">
        <v>1.1802999999999999</v>
      </c>
      <c r="AH134">
        <v>1.22</v>
      </c>
      <c r="AI134" t="s">
        <v>196</v>
      </c>
      <c r="AJ134" t="s">
        <v>196</v>
      </c>
      <c r="AK134" t="s">
        <v>1621</v>
      </c>
      <c r="AL134" t="s">
        <v>49</v>
      </c>
      <c r="AM134">
        <v>1.7115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5</v>
      </c>
      <c r="AT134">
        <v>0</v>
      </c>
      <c r="AU134" t="b">
        <v>0</v>
      </c>
      <c r="AV134" t="s">
        <v>49</v>
      </c>
    </row>
    <row r="135" spans="1:48" x14ac:dyDescent="0.25">
      <c r="A135" t="s">
        <v>426</v>
      </c>
      <c r="B135" t="s">
        <v>1662</v>
      </c>
      <c r="C135" t="s">
        <v>426</v>
      </c>
      <c r="D135" t="s">
        <v>53</v>
      </c>
      <c r="E135" t="s">
        <v>426</v>
      </c>
      <c r="F135" t="s">
        <v>1874</v>
      </c>
      <c r="G135" t="s">
        <v>196</v>
      </c>
      <c r="H135">
        <v>290</v>
      </c>
      <c r="I135">
        <v>11</v>
      </c>
      <c r="J135">
        <v>21799.94</v>
      </c>
      <c r="K135">
        <v>16068.63</v>
      </c>
      <c r="L135">
        <v>20157.650000000001</v>
      </c>
      <c r="M135">
        <v>14071.28</v>
      </c>
      <c r="N135">
        <v>3.38</v>
      </c>
      <c r="O135">
        <v>2.39</v>
      </c>
      <c r="P135">
        <v>284</v>
      </c>
      <c r="Q135">
        <v>18991.79</v>
      </c>
      <c r="R135">
        <v>11510.87</v>
      </c>
      <c r="S135">
        <v>3.29</v>
      </c>
      <c r="T135">
        <v>2.29</v>
      </c>
      <c r="U135">
        <v>2.63</v>
      </c>
      <c r="V135">
        <v>1</v>
      </c>
      <c r="W135">
        <v>0.78090000000000004</v>
      </c>
      <c r="X135">
        <v>0.77149999999999996</v>
      </c>
      <c r="Y135">
        <v>0.78090000000000004</v>
      </c>
      <c r="Z135">
        <v>0.77149999999999996</v>
      </c>
      <c r="AA135" t="s">
        <v>52</v>
      </c>
      <c r="AB135" t="s">
        <v>196</v>
      </c>
      <c r="AC135">
        <v>0.89900000000000002</v>
      </c>
      <c r="AD135" t="s">
        <v>1545</v>
      </c>
      <c r="AE135">
        <v>1</v>
      </c>
      <c r="AF135">
        <v>0.7974</v>
      </c>
      <c r="AG135">
        <v>0.77149999999999996</v>
      </c>
      <c r="AH135">
        <v>0.7974</v>
      </c>
      <c r="AI135" t="s">
        <v>196</v>
      </c>
      <c r="AJ135" t="s">
        <v>196</v>
      </c>
      <c r="AK135" t="s">
        <v>1621</v>
      </c>
      <c r="AL135" t="s">
        <v>49</v>
      </c>
      <c r="AM135">
        <v>1.1187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6</v>
      </c>
      <c r="AT135">
        <v>0</v>
      </c>
      <c r="AU135" t="b">
        <v>0</v>
      </c>
      <c r="AV135" t="s">
        <v>49</v>
      </c>
    </row>
    <row r="136" spans="1:48" x14ac:dyDescent="0.25">
      <c r="A136" t="s">
        <v>427</v>
      </c>
      <c r="B136" t="s">
        <v>1662</v>
      </c>
      <c r="C136" t="s">
        <v>427</v>
      </c>
      <c r="D136" t="s">
        <v>56</v>
      </c>
      <c r="E136" t="s">
        <v>427</v>
      </c>
      <c r="F136" t="s">
        <v>1875</v>
      </c>
      <c r="G136" t="s">
        <v>196</v>
      </c>
      <c r="H136">
        <v>205</v>
      </c>
      <c r="I136">
        <v>15</v>
      </c>
      <c r="J136">
        <v>41796.71</v>
      </c>
      <c r="K136">
        <v>34808.879999999997</v>
      </c>
      <c r="L136">
        <v>39313.519999999997</v>
      </c>
      <c r="M136">
        <v>31157.69</v>
      </c>
      <c r="N136">
        <v>7.78</v>
      </c>
      <c r="O136">
        <v>5.68</v>
      </c>
      <c r="P136">
        <v>203</v>
      </c>
      <c r="Q136">
        <v>37302.26</v>
      </c>
      <c r="R136">
        <v>23770.400000000001</v>
      </c>
      <c r="S136">
        <v>7.58</v>
      </c>
      <c r="T136">
        <v>5.34</v>
      </c>
      <c r="U136">
        <v>6.05</v>
      </c>
      <c r="V136">
        <v>1</v>
      </c>
      <c r="W136">
        <v>1.5338000000000001</v>
      </c>
      <c r="X136">
        <v>1.5153000000000001</v>
      </c>
      <c r="Y136">
        <v>1.5338000000000001</v>
      </c>
      <c r="Z136">
        <v>1.5153000000000001</v>
      </c>
      <c r="AA136" t="s">
        <v>55</v>
      </c>
      <c r="AB136" t="s">
        <v>196</v>
      </c>
      <c r="AC136">
        <v>1.8408</v>
      </c>
      <c r="AD136" t="s">
        <v>1546</v>
      </c>
      <c r="AE136">
        <v>1.4444440000000001</v>
      </c>
      <c r="AF136">
        <v>1.5541</v>
      </c>
      <c r="AG136">
        <v>1.5153000000000001</v>
      </c>
      <c r="AH136">
        <v>1.5541</v>
      </c>
      <c r="AI136" t="s">
        <v>196</v>
      </c>
      <c r="AJ136" t="s">
        <v>196</v>
      </c>
      <c r="AK136" t="s">
        <v>1623</v>
      </c>
      <c r="AL136" t="s">
        <v>49</v>
      </c>
      <c r="AM136">
        <v>2.1802000000000001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2</v>
      </c>
      <c r="AT136">
        <v>0</v>
      </c>
      <c r="AU136" t="b">
        <v>0</v>
      </c>
      <c r="AV136" t="s">
        <v>49</v>
      </c>
    </row>
    <row r="137" spans="1:48" x14ac:dyDescent="0.25">
      <c r="A137" t="s">
        <v>428</v>
      </c>
      <c r="B137" t="s">
        <v>1662</v>
      </c>
      <c r="C137" t="s">
        <v>428</v>
      </c>
      <c r="D137" t="s">
        <v>58</v>
      </c>
      <c r="E137" t="s">
        <v>428</v>
      </c>
      <c r="F137" t="s">
        <v>1876</v>
      </c>
      <c r="G137" t="s">
        <v>196</v>
      </c>
      <c r="H137">
        <v>145</v>
      </c>
      <c r="I137">
        <v>2</v>
      </c>
      <c r="J137">
        <v>29558.49</v>
      </c>
      <c r="K137">
        <v>24328.59</v>
      </c>
      <c r="L137">
        <v>27182.639999999999</v>
      </c>
      <c r="M137">
        <v>21622.34</v>
      </c>
      <c r="N137">
        <v>5.72</v>
      </c>
      <c r="O137">
        <v>4.4800000000000004</v>
      </c>
      <c r="P137">
        <v>140</v>
      </c>
      <c r="Q137">
        <v>24486.33</v>
      </c>
      <c r="R137">
        <v>16515.96</v>
      </c>
      <c r="S137">
        <v>5.19</v>
      </c>
      <c r="T137">
        <v>3.44</v>
      </c>
      <c r="U137">
        <v>4.22</v>
      </c>
      <c r="V137">
        <v>1</v>
      </c>
      <c r="W137">
        <v>1.0067999999999999</v>
      </c>
      <c r="X137">
        <v>0.99460000000000004</v>
      </c>
      <c r="Y137">
        <v>1.0067999999999999</v>
      </c>
      <c r="Z137">
        <v>0.99460000000000004</v>
      </c>
      <c r="AA137" t="s">
        <v>57</v>
      </c>
      <c r="AB137" t="s">
        <v>196</v>
      </c>
      <c r="AC137">
        <v>1.2744</v>
      </c>
      <c r="AD137" t="s">
        <v>1547</v>
      </c>
      <c r="AE137">
        <v>1.3829629999999999</v>
      </c>
      <c r="AF137">
        <v>1.028</v>
      </c>
      <c r="AG137">
        <v>0.99460000000000004</v>
      </c>
      <c r="AH137">
        <v>1.028</v>
      </c>
      <c r="AI137" t="s">
        <v>196</v>
      </c>
      <c r="AJ137" t="s">
        <v>196</v>
      </c>
      <c r="AK137" t="s">
        <v>1623</v>
      </c>
      <c r="AL137" t="s">
        <v>49</v>
      </c>
      <c r="AM137">
        <v>1.4421999999999999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5</v>
      </c>
      <c r="AT137">
        <v>0</v>
      </c>
      <c r="AU137" t="b">
        <v>0</v>
      </c>
      <c r="AV137" t="s">
        <v>49</v>
      </c>
    </row>
    <row r="138" spans="1:48" x14ac:dyDescent="0.25">
      <c r="A138" t="s">
        <v>429</v>
      </c>
      <c r="B138" t="s">
        <v>1662</v>
      </c>
      <c r="C138" t="s">
        <v>429</v>
      </c>
      <c r="D138" t="s">
        <v>60</v>
      </c>
      <c r="E138" t="s">
        <v>429</v>
      </c>
      <c r="F138" t="s">
        <v>1877</v>
      </c>
      <c r="G138" t="s">
        <v>196</v>
      </c>
      <c r="H138">
        <v>41</v>
      </c>
      <c r="I138">
        <v>2</v>
      </c>
      <c r="J138">
        <v>25357.89</v>
      </c>
      <c r="K138">
        <v>23042.79</v>
      </c>
      <c r="L138">
        <v>23245.1</v>
      </c>
      <c r="M138">
        <v>20268.84</v>
      </c>
      <c r="N138">
        <v>4.88</v>
      </c>
      <c r="O138">
        <v>3.88</v>
      </c>
      <c r="P138">
        <v>39</v>
      </c>
      <c r="Q138">
        <v>20343.310000000001</v>
      </c>
      <c r="R138">
        <v>16067.31</v>
      </c>
      <c r="S138">
        <v>4.46</v>
      </c>
      <c r="T138">
        <v>3.49</v>
      </c>
      <c r="U138">
        <v>3.31</v>
      </c>
      <c r="V138">
        <v>1</v>
      </c>
      <c r="W138">
        <v>0.83650000000000002</v>
      </c>
      <c r="X138">
        <v>0.82640000000000002</v>
      </c>
      <c r="Y138">
        <v>0.83650000000000002</v>
      </c>
      <c r="Z138">
        <v>0.82640000000000002</v>
      </c>
      <c r="AA138" t="s">
        <v>59</v>
      </c>
      <c r="AB138" t="s">
        <v>196</v>
      </c>
      <c r="AC138">
        <v>0.92149999999999999</v>
      </c>
      <c r="AD138" t="s">
        <v>1548</v>
      </c>
      <c r="AE138">
        <v>1</v>
      </c>
      <c r="AF138">
        <v>0.85419999999999996</v>
      </c>
      <c r="AG138">
        <v>0.82640000000000002</v>
      </c>
      <c r="AH138">
        <v>0.85419999999999996</v>
      </c>
      <c r="AI138" t="s">
        <v>196</v>
      </c>
      <c r="AJ138" t="s">
        <v>196</v>
      </c>
      <c r="AK138" t="s">
        <v>1623</v>
      </c>
      <c r="AL138" t="s">
        <v>49</v>
      </c>
      <c r="AM138">
        <v>1.1983999999999999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2</v>
      </c>
      <c r="AT138">
        <v>0</v>
      </c>
      <c r="AU138" t="b">
        <v>0</v>
      </c>
      <c r="AV138" t="s">
        <v>49</v>
      </c>
    </row>
    <row r="139" spans="1:48" x14ac:dyDescent="0.25">
      <c r="A139" t="s">
        <v>430</v>
      </c>
      <c r="B139" t="s">
        <v>1662</v>
      </c>
      <c r="C139" t="s">
        <v>430</v>
      </c>
      <c r="D139" t="s">
        <v>56</v>
      </c>
      <c r="E139" t="s">
        <v>430</v>
      </c>
      <c r="F139" t="s">
        <v>1878</v>
      </c>
      <c r="G139" t="s">
        <v>196</v>
      </c>
      <c r="H139">
        <v>70</v>
      </c>
      <c r="I139">
        <v>4</v>
      </c>
      <c r="J139">
        <v>43361.07</v>
      </c>
      <c r="K139">
        <v>37064.25</v>
      </c>
      <c r="L139">
        <v>39817.620000000003</v>
      </c>
      <c r="M139">
        <v>33575.25</v>
      </c>
      <c r="N139">
        <v>7.43</v>
      </c>
      <c r="O139">
        <v>8.0399999999999991</v>
      </c>
      <c r="P139">
        <v>67</v>
      </c>
      <c r="Q139">
        <v>34427.879999999997</v>
      </c>
      <c r="R139">
        <v>22286.44</v>
      </c>
      <c r="S139">
        <v>6.09</v>
      </c>
      <c r="T139">
        <v>4.9000000000000004</v>
      </c>
      <c r="U139">
        <v>4.6100000000000003</v>
      </c>
      <c r="V139">
        <v>1</v>
      </c>
      <c r="W139">
        <v>1.4156</v>
      </c>
      <c r="X139">
        <v>1.3985000000000001</v>
      </c>
      <c r="Y139">
        <v>1.4156</v>
      </c>
      <c r="Z139">
        <v>1.3985000000000001</v>
      </c>
      <c r="AA139" t="s">
        <v>55</v>
      </c>
      <c r="AB139" t="s">
        <v>196</v>
      </c>
      <c r="AC139">
        <v>1.696</v>
      </c>
      <c r="AD139" t="s">
        <v>1546</v>
      </c>
      <c r="AE139">
        <v>1.4865459999999999</v>
      </c>
      <c r="AF139">
        <v>1.4162999999999999</v>
      </c>
      <c r="AG139">
        <v>1.3985000000000001</v>
      </c>
      <c r="AH139">
        <v>1.4162999999999999</v>
      </c>
      <c r="AI139" t="s">
        <v>196</v>
      </c>
      <c r="AJ139" t="s">
        <v>196</v>
      </c>
      <c r="AK139" t="s">
        <v>1623</v>
      </c>
      <c r="AL139" t="s">
        <v>49</v>
      </c>
      <c r="AM139">
        <v>1.9869000000000001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3</v>
      </c>
      <c r="AT139">
        <v>0</v>
      </c>
      <c r="AU139" t="b">
        <v>0</v>
      </c>
      <c r="AV139" t="s">
        <v>49</v>
      </c>
    </row>
    <row r="140" spans="1:48" x14ac:dyDescent="0.25">
      <c r="A140" t="s">
        <v>431</v>
      </c>
      <c r="B140" t="s">
        <v>1662</v>
      </c>
      <c r="C140" t="s">
        <v>431</v>
      </c>
      <c r="D140" t="s">
        <v>58</v>
      </c>
      <c r="E140" t="s">
        <v>431</v>
      </c>
      <c r="F140" t="s">
        <v>1879</v>
      </c>
      <c r="G140" t="s">
        <v>196</v>
      </c>
      <c r="H140">
        <v>58</v>
      </c>
      <c r="I140">
        <v>1</v>
      </c>
      <c r="J140">
        <v>23924.639999999999</v>
      </c>
      <c r="K140">
        <v>17537.88</v>
      </c>
      <c r="L140">
        <v>21864.400000000001</v>
      </c>
      <c r="M140">
        <v>15335.4</v>
      </c>
      <c r="N140">
        <v>4.29</v>
      </c>
      <c r="O140">
        <v>3.65</v>
      </c>
      <c r="P140">
        <v>57</v>
      </c>
      <c r="Q140">
        <v>20858</v>
      </c>
      <c r="R140">
        <v>13437.12</v>
      </c>
      <c r="S140">
        <v>4.0199999999999996</v>
      </c>
      <c r="T140">
        <v>3.02</v>
      </c>
      <c r="U140">
        <v>3.07</v>
      </c>
      <c r="V140">
        <v>1</v>
      </c>
      <c r="W140">
        <v>0.85760000000000003</v>
      </c>
      <c r="X140">
        <v>0.84730000000000005</v>
      </c>
      <c r="Y140">
        <v>0.85760000000000003</v>
      </c>
      <c r="Z140">
        <v>0.84730000000000005</v>
      </c>
      <c r="AA140" t="s">
        <v>57</v>
      </c>
      <c r="AB140" t="s">
        <v>196</v>
      </c>
      <c r="AC140">
        <v>1.1409</v>
      </c>
      <c r="AD140" t="s">
        <v>1547</v>
      </c>
      <c r="AE140">
        <v>1.434914</v>
      </c>
      <c r="AF140">
        <v>0.87580000000000002</v>
      </c>
      <c r="AG140">
        <v>0.84730000000000005</v>
      </c>
      <c r="AH140">
        <v>0.87580000000000002</v>
      </c>
      <c r="AI140" t="s">
        <v>196</v>
      </c>
      <c r="AJ140" t="s">
        <v>196</v>
      </c>
      <c r="AK140" t="s">
        <v>1623</v>
      </c>
      <c r="AL140" t="s">
        <v>49</v>
      </c>
      <c r="AM140">
        <v>1.2286999999999999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1</v>
      </c>
      <c r="AT140">
        <v>0</v>
      </c>
      <c r="AU140" t="b">
        <v>0</v>
      </c>
      <c r="AV140" t="s">
        <v>49</v>
      </c>
    </row>
    <row r="141" spans="1:48" x14ac:dyDescent="0.25">
      <c r="A141" t="s">
        <v>432</v>
      </c>
      <c r="B141" t="s">
        <v>1662</v>
      </c>
      <c r="C141" t="s">
        <v>432</v>
      </c>
      <c r="D141" t="s">
        <v>60</v>
      </c>
      <c r="E141" t="s">
        <v>432</v>
      </c>
      <c r="F141" t="s">
        <v>1880</v>
      </c>
      <c r="G141" t="s">
        <v>14</v>
      </c>
      <c r="H141">
        <v>8</v>
      </c>
      <c r="I141">
        <v>1</v>
      </c>
      <c r="J141">
        <v>13073.16</v>
      </c>
      <c r="K141">
        <v>12029.59</v>
      </c>
      <c r="L141">
        <v>12024.49</v>
      </c>
      <c r="M141">
        <v>11014.78</v>
      </c>
      <c r="N141">
        <v>2.63</v>
      </c>
      <c r="O141">
        <v>2</v>
      </c>
      <c r="P141">
        <v>8</v>
      </c>
      <c r="Q141">
        <v>12024.49</v>
      </c>
      <c r="R141">
        <v>11014.78</v>
      </c>
      <c r="S141">
        <v>2.8</v>
      </c>
      <c r="T141">
        <v>2</v>
      </c>
      <c r="U141">
        <v>2.2000000000000002</v>
      </c>
      <c r="V141">
        <v>0</v>
      </c>
      <c r="W141">
        <v>0.49440000000000001</v>
      </c>
      <c r="X141">
        <v>0.78549999999999998</v>
      </c>
      <c r="Y141">
        <v>0.79510000000000003</v>
      </c>
      <c r="Z141">
        <v>0.78549999999999998</v>
      </c>
      <c r="AA141" t="s">
        <v>59</v>
      </c>
      <c r="AB141" t="s">
        <v>14</v>
      </c>
      <c r="AC141">
        <v>0.79510000000000003</v>
      </c>
      <c r="AD141" t="s">
        <v>1548</v>
      </c>
      <c r="AE141">
        <v>1</v>
      </c>
      <c r="AF141">
        <v>0.81189999999999996</v>
      </c>
      <c r="AG141">
        <v>0.78549999999999998</v>
      </c>
      <c r="AH141">
        <v>0.81189999999999996</v>
      </c>
      <c r="AI141" t="s">
        <v>14</v>
      </c>
      <c r="AJ141" t="s">
        <v>14</v>
      </c>
      <c r="AK141" t="s">
        <v>1623</v>
      </c>
      <c r="AL141" t="s">
        <v>49</v>
      </c>
      <c r="AM141">
        <v>1.139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 t="b">
        <v>0</v>
      </c>
      <c r="AV141" t="s">
        <v>49</v>
      </c>
    </row>
    <row r="142" spans="1:48" x14ac:dyDescent="0.25">
      <c r="A142" t="s">
        <v>433</v>
      </c>
      <c r="B142" t="s">
        <v>1662</v>
      </c>
      <c r="C142" t="s">
        <v>433</v>
      </c>
      <c r="D142" t="s">
        <v>56</v>
      </c>
      <c r="E142" t="s">
        <v>433</v>
      </c>
      <c r="F142" t="s">
        <v>1881</v>
      </c>
      <c r="G142" t="s">
        <v>196</v>
      </c>
      <c r="H142">
        <v>14</v>
      </c>
      <c r="I142">
        <v>1</v>
      </c>
      <c r="J142">
        <v>30796.85</v>
      </c>
      <c r="K142">
        <v>16252.65</v>
      </c>
      <c r="L142">
        <v>28687.07</v>
      </c>
      <c r="M142">
        <v>14162.44</v>
      </c>
      <c r="N142">
        <v>5.21</v>
      </c>
      <c r="O142">
        <v>2.68</v>
      </c>
      <c r="P142">
        <v>14</v>
      </c>
      <c r="Q142">
        <v>28687.07</v>
      </c>
      <c r="R142">
        <v>14162.44</v>
      </c>
      <c r="S142">
        <v>5.21</v>
      </c>
      <c r="T142">
        <v>2.68</v>
      </c>
      <c r="U142">
        <v>4.58</v>
      </c>
      <c r="V142">
        <v>1</v>
      </c>
      <c r="W142">
        <v>1.1795</v>
      </c>
      <c r="X142">
        <v>1.1653</v>
      </c>
      <c r="Y142">
        <v>1.1795</v>
      </c>
      <c r="Z142">
        <v>1.1653</v>
      </c>
      <c r="AA142" t="s">
        <v>55</v>
      </c>
      <c r="AB142" t="s">
        <v>196</v>
      </c>
      <c r="AC142">
        <v>1.4908999999999999</v>
      </c>
      <c r="AD142" t="s">
        <v>1546</v>
      </c>
      <c r="AE142">
        <v>1.484369</v>
      </c>
      <c r="AF142">
        <v>1.2044999999999999</v>
      </c>
      <c r="AG142">
        <v>1.1653</v>
      </c>
      <c r="AH142">
        <v>1.2044999999999999</v>
      </c>
      <c r="AI142" t="s">
        <v>196</v>
      </c>
      <c r="AJ142" t="s">
        <v>196</v>
      </c>
      <c r="AK142" t="s">
        <v>1623</v>
      </c>
      <c r="AL142" t="s">
        <v>49</v>
      </c>
      <c r="AM142">
        <v>1.6898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 t="b">
        <v>0</v>
      </c>
      <c r="AV142" t="s">
        <v>49</v>
      </c>
    </row>
    <row r="143" spans="1:48" x14ac:dyDescent="0.25">
      <c r="A143" t="s">
        <v>434</v>
      </c>
      <c r="B143" t="s">
        <v>1662</v>
      </c>
      <c r="C143" t="s">
        <v>434</v>
      </c>
      <c r="D143" t="s">
        <v>58</v>
      </c>
      <c r="E143" t="s">
        <v>434</v>
      </c>
      <c r="F143" t="s">
        <v>1882</v>
      </c>
      <c r="G143" t="s">
        <v>196</v>
      </c>
      <c r="H143">
        <v>33</v>
      </c>
      <c r="I143">
        <v>1</v>
      </c>
      <c r="J143">
        <v>27878.99</v>
      </c>
      <c r="K143">
        <v>24460.04</v>
      </c>
      <c r="L143">
        <v>25796.33</v>
      </c>
      <c r="M143">
        <v>21238.58</v>
      </c>
      <c r="N143">
        <v>5.61</v>
      </c>
      <c r="O143">
        <v>9.26</v>
      </c>
      <c r="P143">
        <v>31</v>
      </c>
      <c r="Q143">
        <v>20955.650000000001</v>
      </c>
      <c r="R143">
        <v>8800.26</v>
      </c>
      <c r="S143">
        <v>3.42</v>
      </c>
      <c r="T143">
        <v>1.95</v>
      </c>
      <c r="U143">
        <v>2.95</v>
      </c>
      <c r="V143">
        <v>1</v>
      </c>
      <c r="W143">
        <v>0.86160000000000003</v>
      </c>
      <c r="X143">
        <v>0.85119999999999996</v>
      </c>
      <c r="Y143">
        <v>0.86160000000000003</v>
      </c>
      <c r="Z143">
        <v>0.85119999999999996</v>
      </c>
      <c r="AA143" t="s">
        <v>57</v>
      </c>
      <c r="AB143" t="s">
        <v>196</v>
      </c>
      <c r="AC143">
        <v>1.0044</v>
      </c>
      <c r="AD143" t="s">
        <v>1547</v>
      </c>
      <c r="AE143">
        <v>1.371569</v>
      </c>
      <c r="AF143">
        <v>0.87980000000000003</v>
      </c>
      <c r="AG143">
        <v>0.85119999999999996</v>
      </c>
      <c r="AH143">
        <v>0.87980000000000003</v>
      </c>
      <c r="AI143" t="s">
        <v>196</v>
      </c>
      <c r="AJ143" t="s">
        <v>196</v>
      </c>
      <c r="AK143" t="s">
        <v>1623</v>
      </c>
      <c r="AL143" t="s">
        <v>49</v>
      </c>
      <c r="AM143">
        <v>1.2343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2</v>
      </c>
      <c r="AT143">
        <v>0</v>
      </c>
      <c r="AU143" t="b">
        <v>0</v>
      </c>
      <c r="AV143" t="s">
        <v>49</v>
      </c>
    </row>
    <row r="144" spans="1:48" x14ac:dyDescent="0.25">
      <c r="A144" t="s">
        <v>435</v>
      </c>
      <c r="B144" t="s">
        <v>1662</v>
      </c>
      <c r="C144" t="s">
        <v>435</v>
      </c>
      <c r="D144" t="s">
        <v>60</v>
      </c>
      <c r="E144" t="s">
        <v>435</v>
      </c>
      <c r="F144" t="s">
        <v>1883</v>
      </c>
      <c r="G144" t="s">
        <v>14</v>
      </c>
      <c r="H144">
        <v>4</v>
      </c>
      <c r="I144">
        <v>0</v>
      </c>
      <c r="J144">
        <v>19964.900000000001</v>
      </c>
      <c r="K144">
        <v>9104.27</v>
      </c>
      <c r="L144">
        <v>16871.78</v>
      </c>
      <c r="M144">
        <v>7210.93</v>
      </c>
      <c r="N144">
        <v>1.75</v>
      </c>
      <c r="O144">
        <v>0.83</v>
      </c>
      <c r="P144">
        <v>4</v>
      </c>
      <c r="Q144">
        <v>16871.78</v>
      </c>
      <c r="R144">
        <v>7210.93</v>
      </c>
      <c r="S144">
        <v>2.8</v>
      </c>
      <c r="T144">
        <v>0.83</v>
      </c>
      <c r="U144">
        <v>2.4</v>
      </c>
      <c r="V144">
        <v>0</v>
      </c>
      <c r="W144">
        <v>0.69369999999999998</v>
      </c>
      <c r="X144">
        <v>0.72350000000000003</v>
      </c>
      <c r="Y144">
        <v>0.73229999999999995</v>
      </c>
      <c r="Z144">
        <v>0.72350000000000003</v>
      </c>
      <c r="AA144" t="s">
        <v>59</v>
      </c>
      <c r="AB144" t="s">
        <v>14</v>
      </c>
      <c r="AC144">
        <v>0.73229999999999995</v>
      </c>
      <c r="AD144" t="s">
        <v>1548</v>
      </c>
      <c r="AE144">
        <v>1</v>
      </c>
      <c r="AF144">
        <v>0.74780000000000002</v>
      </c>
      <c r="AG144">
        <v>0.72350000000000003</v>
      </c>
      <c r="AH144">
        <v>0.74780000000000002</v>
      </c>
      <c r="AI144" t="s">
        <v>14</v>
      </c>
      <c r="AJ144" t="s">
        <v>14</v>
      </c>
      <c r="AK144" t="s">
        <v>1623</v>
      </c>
      <c r="AL144" t="s">
        <v>49</v>
      </c>
      <c r="AM144">
        <v>1.0490999999999999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 t="b">
        <v>0</v>
      </c>
      <c r="AV144" t="s">
        <v>49</v>
      </c>
    </row>
    <row r="145" spans="1:48" x14ac:dyDescent="0.25">
      <c r="A145" t="s">
        <v>436</v>
      </c>
      <c r="B145" t="s">
        <v>1662</v>
      </c>
      <c r="C145" t="s">
        <v>436</v>
      </c>
      <c r="D145" t="s">
        <v>56</v>
      </c>
      <c r="E145" t="s">
        <v>436</v>
      </c>
      <c r="F145" t="s">
        <v>1884</v>
      </c>
      <c r="G145" t="s">
        <v>196</v>
      </c>
      <c r="H145">
        <v>31</v>
      </c>
      <c r="I145">
        <v>5</v>
      </c>
      <c r="J145">
        <v>40955.839999999997</v>
      </c>
      <c r="K145">
        <v>57319.94</v>
      </c>
      <c r="L145">
        <v>38320.080000000002</v>
      </c>
      <c r="M145">
        <v>50004.57</v>
      </c>
      <c r="N145">
        <v>7.29</v>
      </c>
      <c r="O145">
        <v>8.17</v>
      </c>
      <c r="P145">
        <v>30</v>
      </c>
      <c r="Q145">
        <v>29537.93</v>
      </c>
      <c r="R145">
        <v>13888.71</v>
      </c>
      <c r="S145">
        <v>5.93</v>
      </c>
      <c r="T145">
        <v>3.44</v>
      </c>
      <c r="U145">
        <v>4.99</v>
      </c>
      <c r="V145">
        <v>1</v>
      </c>
      <c r="W145">
        <v>1.2144999999999999</v>
      </c>
      <c r="X145">
        <v>1.1998</v>
      </c>
      <c r="Y145">
        <v>1.2144999999999999</v>
      </c>
      <c r="Z145">
        <v>1.1998</v>
      </c>
      <c r="AA145" t="s">
        <v>55</v>
      </c>
      <c r="AB145" t="s">
        <v>196</v>
      </c>
      <c r="AC145">
        <v>1.5595000000000001</v>
      </c>
      <c r="AD145" t="s">
        <v>1546</v>
      </c>
      <c r="AE145">
        <v>1.4796020000000001</v>
      </c>
      <c r="AF145">
        <v>1.1000000000000001</v>
      </c>
      <c r="AG145">
        <v>1.1998</v>
      </c>
      <c r="AH145">
        <v>1.1000000000000001</v>
      </c>
      <c r="AI145" t="s">
        <v>196</v>
      </c>
      <c r="AJ145" t="s">
        <v>196</v>
      </c>
      <c r="AK145" t="s">
        <v>1623</v>
      </c>
      <c r="AL145" t="s">
        <v>49</v>
      </c>
      <c r="AM145">
        <v>1.5431999999999999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1</v>
      </c>
      <c r="AT145">
        <v>0</v>
      </c>
      <c r="AU145" t="b">
        <v>0</v>
      </c>
      <c r="AV145" t="s">
        <v>49</v>
      </c>
    </row>
    <row r="146" spans="1:48" x14ac:dyDescent="0.25">
      <c r="A146" t="s">
        <v>437</v>
      </c>
      <c r="B146" t="s">
        <v>1662</v>
      </c>
      <c r="C146" t="s">
        <v>437</v>
      </c>
      <c r="D146" t="s">
        <v>58</v>
      </c>
      <c r="E146" t="s">
        <v>437</v>
      </c>
      <c r="F146" t="s">
        <v>1885</v>
      </c>
      <c r="G146" t="s">
        <v>196</v>
      </c>
      <c r="H146">
        <v>45</v>
      </c>
      <c r="I146">
        <v>4</v>
      </c>
      <c r="J146">
        <v>24735.1</v>
      </c>
      <c r="K146">
        <v>21243.53</v>
      </c>
      <c r="L146">
        <v>22593.94</v>
      </c>
      <c r="M146">
        <v>17943.2</v>
      </c>
      <c r="N146">
        <v>4.22</v>
      </c>
      <c r="O146">
        <v>3.35</v>
      </c>
      <c r="P146">
        <v>42</v>
      </c>
      <c r="Q146">
        <v>19047.05</v>
      </c>
      <c r="R146">
        <v>12279.19</v>
      </c>
      <c r="S146">
        <v>3.64</v>
      </c>
      <c r="T146">
        <v>2.56</v>
      </c>
      <c r="U146">
        <v>2.84</v>
      </c>
      <c r="V146">
        <v>1</v>
      </c>
      <c r="W146">
        <v>0.78320000000000001</v>
      </c>
      <c r="X146">
        <v>0.77370000000000005</v>
      </c>
      <c r="Y146">
        <v>0.78320000000000001</v>
      </c>
      <c r="Z146">
        <v>0.77370000000000005</v>
      </c>
      <c r="AA146" t="s">
        <v>57</v>
      </c>
      <c r="AB146" t="s">
        <v>196</v>
      </c>
      <c r="AC146">
        <v>1.054</v>
      </c>
      <c r="AD146" t="s">
        <v>1547</v>
      </c>
      <c r="AE146">
        <v>1.3738269999999999</v>
      </c>
      <c r="AF146">
        <v>0.79969999999999997</v>
      </c>
      <c r="AG146">
        <v>0.77370000000000005</v>
      </c>
      <c r="AH146">
        <v>0.79969999999999997</v>
      </c>
      <c r="AI146" t="s">
        <v>196</v>
      </c>
      <c r="AJ146" t="s">
        <v>196</v>
      </c>
      <c r="AK146" t="s">
        <v>1623</v>
      </c>
      <c r="AL146" t="s">
        <v>49</v>
      </c>
      <c r="AM146">
        <v>1.1218999999999999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3</v>
      </c>
      <c r="AT146">
        <v>0</v>
      </c>
      <c r="AU146" t="b">
        <v>0</v>
      </c>
      <c r="AV146" t="s">
        <v>49</v>
      </c>
    </row>
    <row r="147" spans="1:48" x14ac:dyDescent="0.25">
      <c r="A147" t="s">
        <v>438</v>
      </c>
      <c r="B147" t="s">
        <v>1662</v>
      </c>
      <c r="C147" t="s">
        <v>438</v>
      </c>
      <c r="D147" t="s">
        <v>60</v>
      </c>
      <c r="E147" t="s">
        <v>438</v>
      </c>
      <c r="F147" t="s">
        <v>1886</v>
      </c>
      <c r="G147" t="s">
        <v>196</v>
      </c>
      <c r="H147">
        <v>12</v>
      </c>
      <c r="I147">
        <v>0</v>
      </c>
      <c r="J147">
        <v>13402.99</v>
      </c>
      <c r="K147">
        <v>6961.54</v>
      </c>
      <c r="L147">
        <v>12430.86</v>
      </c>
      <c r="M147">
        <v>6087.05</v>
      </c>
      <c r="N147">
        <v>2.33</v>
      </c>
      <c r="O147">
        <v>1.18</v>
      </c>
      <c r="P147">
        <v>11</v>
      </c>
      <c r="Q147">
        <v>10888.37</v>
      </c>
      <c r="R147">
        <v>3445.14</v>
      </c>
      <c r="S147">
        <v>2.09</v>
      </c>
      <c r="T147">
        <v>0.9</v>
      </c>
      <c r="U147">
        <v>1.9</v>
      </c>
      <c r="V147">
        <v>1</v>
      </c>
      <c r="W147">
        <v>0.44769999999999999</v>
      </c>
      <c r="X147">
        <v>0.44230000000000003</v>
      </c>
      <c r="Y147">
        <v>0.44769999999999999</v>
      </c>
      <c r="Z147">
        <v>0.44230000000000003</v>
      </c>
      <c r="AA147" t="s">
        <v>59</v>
      </c>
      <c r="AB147" t="s">
        <v>196</v>
      </c>
      <c r="AC147">
        <v>0.76719999999999999</v>
      </c>
      <c r="AD147" t="s">
        <v>1548</v>
      </c>
      <c r="AE147">
        <v>1</v>
      </c>
      <c r="AF147">
        <v>0.4572</v>
      </c>
      <c r="AG147">
        <v>0.44230000000000003</v>
      </c>
      <c r="AH147">
        <v>0.4572</v>
      </c>
      <c r="AI147" t="s">
        <v>196</v>
      </c>
      <c r="AJ147" t="s">
        <v>196</v>
      </c>
      <c r="AK147" t="s">
        <v>1623</v>
      </c>
      <c r="AL147" t="s">
        <v>49</v>
      </c>
      <c r="AM147">
        <v>0.64139999999999997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1</v>
      </c>
      <c r="AT147">
        <v>0</v>
      </c>
      <c r="AU147" t="b">
        <v>0</v>
      </c>
      <c r="AV147" t="s">
        <v>49</v>
      </c>
    </row>
    <row r="148" spans="1:48" x14ac:dyDescent="0.25">
      <c r="A148" t="s">
        <v>439</v>
      </c>
      <c r="B148" t="s">
        <v>1662</v>
      </c>
      <c r="C148" t="s">
        <v>439</v>
      </c>
      <c r="D148" t="s">
        <v>49</v>
      </c>
      <c r="E148" t="s">
        <v>439</v>
      </c>
      <c r="F148" t="s">
        <v>1887</v>
      </c>
      <c r="G148" t="s">
        <v>196</v>
      </c>
      <c r="H148">
        <v>1155</v>
      </c>
      <c r="I148">
        <v>40</v>
      </c>
      <c r="J148">
        <v>27702.67</v>
      </c>
      <c r="K148">
        <v>36241.089999999997</v>
      </c>
      <c r="L148">
        <v>26026.04</v>
      </c>
      <c r="M148">
        <v>32751.919999999998</v>
      </c>
      <c r="N148">
        <v>4.79</v>
      </c>
      <c r="O148">
        <v>4.09</v>
      </c>
      <c r="P148">
        <v>1143</v>
      </c>
      <c r="Q148">
        <v>23562.87</v>
      </c>
      <c r="R148">
        <v>16148.61</v>
      </c>
      <c r="S148">
        <v>4.54</v>
      </c>
      <c r="T148">
        <v>2.99</v>
      </c>
      <c r="U148">
        <v>3.72</v>
      </c>
      <c r="V148">
        <v>1</v>
      </c>
      <c r="W148">
        <v>0.96879999999999999</v>
      </c>
      <c r="X148">
        <v>0.95709999999999995</v>
      </c>
      <c r="Y148">
        <v>0.96879999999999999</v>
      </c>
      <c r="Z148">
        <v>0.95709999999999995</v>
      </c>
      <c r="AA148" t="s">
        <v>54</v>
      </c>
      <c r="AB148" t="s">
        <v>196</v>
      </c>
      <c r="AC148">
        <v>1.2353000000000001</v>
      </c>
      <c r="AD148" t="s">
        <v>54</v>
      </c>
      <c r="AE148">
        <v>1</v>
      </c>
      <c r="AF148">
        <v>0.94840000000000002</v>
      </c>
      <c r="AG148">
        <v>0.95709999999999995</v>
      </c>
      <c r="AH148">
        <v>0.94840000000000002</v>
      </c>
      <c r="AI148" t="s">
        <v>196</v>
      </c>
      <c r="AJ148" t="s">
        <v>196</v>
      </c>
      <c r="AK148" t="s">
        <v>54</v>
      </c>
      <c r="AL148" t="s">
        <v>49</v>
      </c>
      <c r="AM148">
        <v>1.3305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12</v>
      </c>
      <c r="AT148">
        <v>0</v>
      </c>
      <c r="AU148" t="b">
        <v>0</v>
      </c>
      <c r="AV148" t="s">
        <v>49</v>
      </c>
    </row>
    <row r="149" spans="1:48" x14ac:dyDescent="0.25">
      <c r="A149" t="s">
        <v>440</v>
      </c>
      <c r="B149" t="s">
        <v>1662</v>
      </c>
      <c r="C149" t="s">
        <v>440</v>
      </c>
      <c r="D149" t="s">
        <v>56</v>
      </c>
      <c r="E149" t="s">
        <v>440</v>
      </c>
      <c r="F149" t="s">
        <v>1888</v>
      </c>
      <c r="G149" t="s">
        <v>196</v>
      </c>
      <c r="H149">
        <v>863</v>
      </c>
      <c r="I149">
        <v>14</v>
      </c>
      <c r="J149">
        <v>23148.78</v>
      </c>
      <c r="K149">
        <v>15550.78</v>
      </c>
      <c r="L149">
        <v>22630.13</v>
      </c>
      <c r="M149">
        <v>15223.66</v>
      </c>
      <c r="N149">
        <v>4.34</v>
      </c>
      <c r="O149">
        <v>2.87</v>
      </c>
      <c r="P149">
        <v>853</v>
      </c>
      <c r="Q149">
        <v>21679.67</v>
      </c>
      <c r="R149">
        <v>11684.32</v>
      </c>
      <c r="S149">
        <v>4.2</v>
      </c>
      <c r="T149">
        <v>2.52</v>
      </c>
      <c r="U149">
        <v>3.55</v>
      </c>
      <c r="V149">
        <v>1</v>
      </c>
      <c r="W149">
        <v>0.89139999999999997</v>
      </c>
      <c r="X149">
        <v>0.88060000000000005</v>
      </c>
      <c r="Y149">
        <v>0.89139999999999997</v>
      </c>
      <c r="Z149">
        <v>0.88060000000000005</v>
      </c>
      <c r="AA149" t="s">
        <v>55</v>
      </c>
      <c r="AB149" t="s">
        <v>196</v>
      </c>
      <c r="AC149">
        <v>1.1907000000000001</v>
      </c>
      <c r="AD149" t="s">
        <v>1546</v>
      </c>
      <c r="AE149">
        <v>1.302878</v>
      </c>
      <c r="AF149">
        <v>0.91020000000000001</v>
      </c>
      <c r="AG149">
        <v>0.88060000000000005</v>
      </c>
      <c r="AH149">
        <v>0.91020000000000001</v>
      </c>
      <c r="AI149" t="s">
        <v>196</v>
      </c>
      <c r="AJ149" t="s">
        <v>196</v>
      </c>
      <c r="AK149" t="s">
        <v>1623</v>
      </c>
      <c r="AL149" t="s">
        <v>49</v>
      </c>
      <c r="AM149">
        <v>1.2768999999999999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10</v>
      </c>
      <c r="AT149">
        <v>0</v>
      </c>
      <c r="AU149" t="b">
        <v>0</v>
      </c>
      <c r="AV149" t="s">
        <v>49</v>
      </c>
    </row>
    <row r="150" spans="1:48" x14ac:dyDescent="0.25">
      <c r="A150" t="s">
        <v>441</v>
      </c>
      <c r="B150" t="s">
        <v>1662</v>
      </c>
      <c r="C150" t="s">
        <v>441</v>
      </c>
      <c r="D150" t="s">
        <v>58</v>
      </c>
      <c r="E150" t="s">
        <v>441</v>
      </c>
      <c r="F150" t="s">
        <v>1889</v>
      </c>
      <c r="G150" t="s">
        <v>196</v>
      </c>
      <c r="H150">
        <v>603</v>
      </c>
      <c r="I150">
        <v>14</v>
      </c>
      <c r="J150">
        <v>17651.78</v>
      </c>
      <c r="K150">
        <v>10155.969999999999</v>
      </c>
      <c r="L150">
        <v>17242.46</v>
      </c>
      <c r="M150">
        <v>9738.4599999999991</v>
      </c>
      <c r="N150">
        <v>3.38</v>
      </c>
      <c r="O150">
        <v>2.16</v>
      </c>
      <c r="P150">
        <v>592</v>
      </c>
      <c r="Q150">
        <v>16499.73</v>
      </c>
      <c r="R150">
        <v>8041.79</v>
      </c>
      <c r="S150">
        <v>3.26</v>
      </c>
      <c r="T150">
        <v>1.87</v>
      </c>
      <c r="U150">
        <v>2.78</v>
      </c>
      <c r="V150">
        <v>1</v>
      </c>
      <c r="W150">
        <v>0.6784</v>
      </c>
      <c r="X150">
        <v>0.67020000000000002</v>
      </c>
      <c r="Y150">
        <v>0.6784</v>
      </c>
      <c r="Z150">
        <v>0.67020000000000002</v>
      </c>
      <c r="AA150" t="s">
        <v>57</v>
      </c>
      <c r="AB150" t="s">
        <v>196</v>
      </c>
      <c r="AC150">
        <v>0.91390000000000005</v>
      </c>
      <c r="AD150" t="s">
        <v>1547</v>
      </c>
      <c r="AE150">
        <v>1.2621180000000001</v>
      </c>
      <c r="AF150">
        <v>0.69269999999999998</v>
      </c>
      <c r="AG150">
        <v>0.67020000000000002</v>
      </c>
      <c r="AH150">
        <v>0.69269999999999998</v>
      </c>
      <c r="AI150" t="s">
        <v>196</v>
      </c>
      <c r="AJ150" t="s">
        <v>196</v>
      </c>
      <c r="AK150" t="s">
        <v>1623</v>
      </c>
      <c r="AL150" t="s">
        <v>49</v>
      </c>
      <c r="AM150">
        <v>0.9718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11</v>
      </c>
      <c r="AT150">
        <v>0</v>
      </c>
      <c r="AU150" t="b">
        <v>0</v>
      </c>
      <c r="AV150" t="s">
        <v>49</v>
      </c>
    </row>
    <row r="151" spans="1:48" x14ac:dyDescent="0.25">
      <c r="A151" t="s">
        <v>442</v>
      </c>
      <c r="B151" t="s">
        <v>1662</v>
      </c>
      <c r="C151" t="s">
        <v>442</v>
      </c>
      <c r="D151" t="s">
        <v>60</v>
      </c>
      <c r="E151" t="s">
        <v>442</v>
      </c>
      <c r="F151" t="s">
        <v>1890</v>
      </c>
      <c r="G151" t="s">
        <v>196</v>
      </c>
      <c r="H151">
        <v>301</v>
      </c>
      <c r="I151">
        <v>2</v>
      </c>
      <c r="J151">
        <v>13902.07</v>
      </c>
      <c r="K151">
        <v>8215.31</v>
      </c>
      <c r="L151">
        <v>13983.81</v>
      </c>
      <c r="M151">
        <v>8600.25</v>
      </c>
      <c r="N151">
        <v>2.88</v>
      </c>
      <c r="O151">
        <v>1.96</v>
      </c>
      <c r="P151">
        <v>297</v>
      </c>
      <c r="Q151">
        <v>13306.09</v>
      </c>
      <c r="R151">
        <v>6068.91</v>
      </c>
      <c r="S151">
        <v>2.75</v>
      </c>
      <c r="T151">
        <v>1.57</v>
      </c>
      <c r="U151">
        <v>2.36</v>
      </c>
      <c r="V151">
        <v>1</v>
      </c>
      <c r="W151">
        <v>0.54710000000000003</v>
      </c>
      <c r="X151">
        <v>0.54049999999999998</v>
      </c>
      <c r="Y151">
        <v>0.54710000000000003</v>
      </c>
      <c r="Z151">
        <v>0.54049999999999998</v>
      </c>
      <c r="AA151" t="s">
        <v>59</v>
      </c>
      <c r="AB151" t="s">
        <v>196</v>
      </c>
      <c r="AC151">
        <v>0.72409999999999997</v>
      </c>
      <c r="AD151" t="s">
        <v>1548</v>
      </c>
      <c r="AE151">
        <v>1</v>
      </c>
      <c r="AF151">
        <v>0.55869999999999997</v>
      </c>
      <c r="AG151">
        <v>0.54049999999999998</v>
      </c>
      <c r="AH151">
        <v>0.55869999999999997</v>
      </c>
      <c r="AI151" t="s">
        <v>196</v>
      </c>
      <c r="AJ151" t="s">
        <v>196</v>
      </c>
      <c r="AK151" t="s">
        <v>1623</v>
      </c>
      <c r="AL151" t="s">
        <v>49</v>
      </c>
      <c r="AM151">
        <v>0.78380000000000005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4</v>
      </c>
      <c r="AT151">
        <v>0</v>
      </c>
      <c r="AU151" t="b">
        <v>0</v>
      </c>
      <c r="AV151" t="s">
        <v>49</v>
      </c>
    </row>
    <row r="152" spans="1:48" x14ac:dyDescent="0.25">
      <c r="A152" t="s">
        <v>443</v>
      </c>
      <c r="B152" t="s">
        <v>1662</v>
      </c>
      <c r="C152" t="s">
        <v>443</v>
      </c>
      <c r="D152" t="s">
        <v>56</v>
      </c>
      <c r="E152" t="s">
        <v>443</v>
      </c>
      <c r="F152" t="s">
        <v>1891</v>
      </c>
      <c r="G152" t="s">
        <v>196</v>
      </c>
      <c r="H152">
        <v>525</v>
      </c>
      <c r="I152">
        <v>31</v>
      </c>
      <c r="J152">
        <v>27987.74</v>
      </c>
      <c r="K152">
        <v>20447.54</v>
      </c>
      <c r="L152">
        <v>26914.3</v>
      </c>
      <c r="M152">
        <v>19171.46</v>
      </c>
      <c r="N152">
        <v>5.47</v>
      </c>
      <c r="O152">
        <v>4.07</v>
      </c>
      <c r="P152">
        <v>513</v>
      </c>
      <c r="Q152">
        <v>25158.9</v>
      </c>
      <c r="R152">
        <v>15474.96</v>
      </c>
      <c r="S152">
        <v>5.17</v>
      </c>
      <c r="T152">
        <v>3.53</v>
      </c>
      <c r="U152">
        <v>4.2300000000000004</v>
      </c>
      <c r="V152">
        <v>1</v>
      </c>
      <c r="W152">
        <v>1.0345</v>
      </c>
      <c r="X152">
        <v>1.022</v>
      </c>
      <c r="Y152">
        <v>1.0345</v>
      </c>
      <c r="Z152">
        <v>1.022</v>
      </c>
      <c r="AA152" t="s">
        <v>55</v>
      </c>
      <c r="AB152" t="s">
        <v>196</v>
      </c>
      <c r="AC152">
        <v>1.3167</v>
      </c>
      <c r="AD152" t="s">
        <v>1546</v>
      </c>
      <c r="AE152">
        <v>1.4626749999999999</v>
      </c>
      <c r="AF152">
        <v>1.0563</v>
      </c>
      <c r="AG152">
        <v>1.022</v>
      </c>
      <c r="AH152">
        <v>1.0563</v>
      </c>
      <c r="AI152" t="s">
        <v>196</v>
      </c>
      <c r="AJ152" t="s">
        <v>196</v>
      </c>
      <c r="AK152" t="s">
        <v>1623</v>
      </c>
      <c r="AL152" t="s">
        <v>49</v>
      </c>
      <c r="AM152">
        <v>1.4819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12</v>
      </c>
      <c r="AT152">
        <v>0</v>
      </c>
      <c r="AU152" t="b">
        <v>0</v>
      </c>
      <c r="AV152" t="s">
        <v>49</v>
      </c>
    </row>
    <row r="153" spans="1:48" x14ac:dyDescent="0.25">
      <c r="A153" t="s">
        <v>444</v>
      </c>
      <c r="B153" t="s">
        <v>1662</v>
      </c>
      <c r="C153" t="s">
        <v>444</v>
      </c>
      <c r="D153" t="s">
        <v>58</v>
      </c>
      <c r="E153" t="s">
        <v>444</v>
      </c>
      <c r="F153" t="s">
        <v>1892</v>
      </c>
      <c r="G153" t="s">
        <v>196</v>
      </c>
      <c r="H153">
        <v>745</v>
      </c>
      <c r="I153">
        <v>30</v>
      </c>
      <c r="J153">
        <v>17092.5</v>
      </c>
      <c r="K153">
        <v>10688.86</v>
      </c>
      <c r="L153">
        <v>16606.78</v>
      </c>
      <c r="M153">
        <v>10157.870000000001</v>
      </c>
      <c r="N153">
        <v>3.53</v>
      </c>
      <c r="O153">
        <v>2.31</v>
      </c>
      <c r="P153">
        <v>732</v>
      </c>
      <c r="Q153">
        <v>15937.56</v>
      </c>
      <c r="R153">
        <v>8852.34</v>
      </c>
      <c r="S153">
        <v>3.41</v>
      </c>
      <c r="T153">
        <v>2.1</v>
      </c>
      <c r="U153">
        <v>2.89</v>
      </c>
      <c r="V153">
        <v>1</v>
      </c>
      <c r="W153">
        <v>0.65529999999999999</v>
      </c>
      <c r="X153">
        <v>0.64739999999999998</v>
      </c>
      <c r="Y153">
        <v>0.65529999999999999</v>
      </c>
      <c r="Z153">
        <v>0.64739999999999998</v>
      </c>
      <c r="AA153" t="s">
        <v>57</v>
      </c>
      <c r="AB153" t="s">
        <v>196</v>
      </c>
      <c r="AC153">
        <v>0.9002</v>
      </c>
      <c r="AD153" t="s">
        <v>1547</v>
      </c>
      <c r="AE153">
        <v>1.310716</v>
      </c>
      <c r="AF153">
        <v>0.66920000000000002</v>
      </c>
      <c r="AG153">
        <v>0.64739999999999998</v>
      </c>
      <c r="AH153">
        <v>0.66920000000000002</v>
      </c>
      <c r="AI153" t="s">
        <v>196</v>
      </c>
      <c r="AJ153" t="s">
        <v>196</v>
      </c>
      <c r="AK153" t="s">
        <v>1623</v>
      </c>
      <c r="AL153" t="s">
        <v>49</v>
      </c>
      <c r="AM153">
        <v>0.93879999999999997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13</v>
      </c>
      <c r="AT153">
        <v>0</v>
      </c>
      <c r="AU153" t="b">
        <v>0</v>
      </c>
      <c r="AV153" t="s">
        <v>49</v>
      </c>
    </row>
    <row r="154" spans="1:48" x14ac:dyDescent="0.25">
      <c r="A154" t="s">
        <v>445</v>
      </c>
      <c r="B154" t="s">
        <v>1662</v>
      </c>
      <c r="C154" t="s">
        <v>445</v>
      </c>
      <c r="D154" t="s">
        <v>60</v>
      </c>
      <c r="E154" t="s">
        <v>445</v>
      </c>
      <c r="F154" t="s">
        <v>1893</v>
      </c>
      <c r="G154" t="s">
        <v>196</v>
      </c>
      <c r="H154">
        <v>407</v>
      </c>
      <c r="I154">
        <v>8</v>
      </c>
      <c r="J154">
        <v>11018.99</v>
      </c>
      <c r="K154">
        <v>8899.9599999999991</v>
      </c>
      <c r="L154">
        <v>11114.26</v>
      </c>
      <c r="M154">
        <v>9151.31</v>
      </c>
      <c r="N154">
        <v>2.57</v>
      </c>
      <c r="O154">
        <v>1.73</v>
      </c>
      <c r="P154">
        <v>401</v>
      </c>
      <c r="Q154">
        <v>10379.86</v>
      </c>
      <c r="R154">
        <v>6302.75</v>
      </c>
      <c r="S154">
        <v>2.46</v>
      </c>
      <c r="T154">
        <v>1.45</v>
      </c>
      <c r="U154">
        <v>2.11</v>
      </c>
      <c r="V154">
        <v>1</v>
      </c>
      <c r="W154">
        <v>0.42680000000000001</v>
      </c>
      <c r="X154">
        <v>0.42159999999999997</v>
      </c>
      <c r="Y154">
        <v>0.42680000000000001</v>
      </c>
      <c r="Z154">
        <v>0.42159999999999997</v>
      </c>
      <c r="AA154" t="s">
        <v>59</v>
      </c>
      <c r="AB154" t="s">
        <v>196</v>
      </c>
      <c r="AC154">
        <v>0.68679999999999997</v>
      </c>
      <c r="AD154" t="s">
        <v>1548</v>
      </c>
      <c r="AE154">
        <v>1</v>
      </c>
      <c r="AF154">
        <v>0.43580000000000002</v>
      </c>
      <c r="AG154">
        <v>0.42159999999999997</v>
      </c>
      <c r="AH154">
        <v>0.43580000000000002</v>
      </c>
      <c r="AI154" t="s">
        <v>196</v>
      </c>
      <c r="AJ154" t="s">
        <v>196</v>
      </c>
      <c r="AK154" t="s">
        <v>1623</v>
      </c>
      <c r="AL154" t="s">
        <v>49</v>
      </c>
      <c r="AM154">
        <v>0.61140000000000005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6</v>
      </c>
      <c r="AT154">
        <v>0</v>
      </c>
      <c r="AU154" t="b">
        <v>0</v>
      </c>
      <c r="AV154" t="s">
        <v>49</v>
      </c>
    </row>
    <row r="155" spans="1:48" x14ac:dyDescent="0.25">
      <c r="A155" t="s">
        <v>446</v>
      </c>
      <c r="B155" t="s">
        <v>1662</v>
      </c>
      <c r="C155" t="s">
        <v>446</v>
      </c>
      <c r="D155" t="s">
        <v>56</v>
      </c>
      <c r="E155" t="s">
        <v>446</v>
      </c>
      <c r="F155" t="s">
        <v>1894</v>
      </c>
      <c r="G155" t="s">
        <v>196</v>
      </c>
      <c r="H155">
        <v>28</v>
      </c>
      <c r="I155">
        <v>0</v>
      </c>
      <c r="J155">
        <v>38425.25</v>
      </c>
      <c r="K155">
        <v>52060.39</v>
      </c>
      <c r="L155">
        <v>34986.089999999997</v>
      </c>
      <c r="M155">
        <v>46319.89</v>
      </c>
      <c r="N155">
        <v>5.46</v>
      </c>
      <c r="O155">
        <v>4.8499999999999996</v>
      </c>
      <c r="P155">
        <v>27</v>
      </c>
      <c r="Q155">
        <v>26723</v>
      </c>
      <c r="R155">
        <v>17697.259999999998</v>
      </c>
      <c r="S155">
        <v>4.8499999999999996</v>
      </c>
      <c r="T155">
        <v>3.73</v>
      </c>
      <c r="U155">
        <v>3.63</v>
      </c>
      <c r="V155">
        <v>1</v>
      </c>
      <c r="W155">
        <v>1.0988</v>
      </c>
      <c r="X155">
        <v>1.0854999999999999</v>
      </c>
      <c r="Y155">
        <v>1.0988</v>
      </c>
      <c r="Z155">
        <v>1.0854999999999999</v>
      </c>
      <c r="AA155" t="s">
        <v>55</v>
      </c>
      <c r="AB155" t="s">
        <v>196</v>
      </c>
      <c r="AC155">
        <v>1.6380999999999999</v>
      </c>
      <c r="AD155" t="s">
        <v>1546</v>
      </c>
      <c r="AE155">
        <v>1.6353200000000001</v>
      </c>
      <c r="AF155">
        <v>1.0368999999999999</v>
      </c>
      <c r="AG155">
        <v>1.0854999999999999</v>
      </c>
      <c r="AH155">
        <v>1.0368999999999999</v>
      </c>
      <c r="AI155" t="s">
        <v>196</v>
      </c>
      <c r="AJ155" t="s">
        <v>196</v>
      </c>
      <c r="AK155" t="s">
        <v>1707</v>
      </c>
      <c r="AL155" t="s">
        <v>49</v>
      </c>
      <c r="AM155">
        <v>1.4547000000000001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1</v>
      </c>
      <c r="AT155">
        <v>0</v>
      </c>
      <c r="AU155" t="b">
        <v>0</v>
      </c>
      <c r="AV155" t="s">
        <v>49</v>
      </c>
    </row>
    <row r="156" spans="1:48" x14ac:dyDescent="0.25">
      <c r="A156" t="s">
        <v>447</v>
      </c>
      <c r="B156" t="s">
        <v>1662</v>
      </c>
      <c r="C156" t="s">
        <v>447</v>
      </c>
      <c r="D156" t="s">
        <v>58</v>
      </c>
      <c r="E156" t="s">
        <v>447</v>
      </c>
      <c r="F156" t="s">
        <v>1895</v>
      </c>
      <c r="G156" t="s">
        <v>196</v>
      </c>
      <c r="H156">
        <v>17</v>
      </c>
      <c r="I156">
        <v>1</v>
      </c>
      <c r="J156">
        <v>43107.75</v>
      </c>
      <c r="K156">
        <v>60468.92</v>
      </c>
      <c r="L156">
        <v>41302.53</v>
      </c>
      <c r="M156">
        <v>57217.18</v>
      </c>
      <c r="N156">
        <v>10.94</v>
      </c>
      <c r="O156">
        <v>19.13</v>
      </c>
      <c r="P156">
        <v>15</v>
      </c>
      <c r="Q156">
        <v>21003.43</v>
      </c>
      <c r="R156">
        <v>14417.32</v>
      </c>
      <c r="S156">
        <v>4</v>
      </c>
      <c r="T156">
        <v>2.25</v>
      </c>
      <c r="U156">
        <v>3.43</v>
      </c>
      <c r="V156">
        <v>1</v>
      </c>
      <c r="W156">
        <v>0.86360000000000003</v>
      </c>
      <c r="X156">
        <v>0.85319999999999996</v>
      </c>
      <c r="Y156">
        <v>0.86360000000000003</v>
      </c>
      <c r="Z156">
        <v>0.85319999999999996</v>
      </c>
      <c r="AA156" t="s">
        <v>57</v>
      </c>
      <c r="AB156" t="s">
        <v>196</v>
      </c>
      <c r="AC156">
        <v>1.0017</v>
      </c>
      <c r="AD156" t="s">
        <v>1547</v>
      </c>
      <c r="AE156">
        <v>1.3206329999999999</v>
      </c>
      <c r="AF156">
        <v>0.75570000000000004</v>
      </c>
      <c r="AG156">
        <v>0.94850000000000001</v>
      </c>
      <c r="AH156">
        <v>0.64959999999999996</v>
      </c>
      <c r="AI156" t="s">
        <v>1578</v>
      </c>
      <c r="AJ156" t="s">
        <v>1578</v>
      </c>
      <c r="AK156" t="s">
        <v>1707</v>
      </c>
      <c r="AL156" t="s">
        <v>49</v>
      </c>
      <c r="AM156">
        <v>1.0602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2</v>
      </c>
      <c r="AT156">
        <v>0</v>
      </c>
      <c r="AU156" t="b">
        <v>0</v>
      </c>
      <c r="AV156" t="s">
        <v>49</v>
      </c>
    </row>
    <row r="157" spans="1:48" x14ac:dyDescent="0.25">
      <c r="A157" t="s">
        <v>448</v>
      </c>
      <c r="B157" t="s">
        <v>1662</v>
      </c>
      <c r="C157" t="s">
        <v>448</v>
      </c>
      <c r="D157" t="s">
        <v>60</v>
      </c>
      <c r="E157" t="s">
        <v>448</v>
      </c>
      <c r="F157" t="s">
        <v>1896</v>
      </c>
      <c r="G157" t="s">
        <v>196</v>
      </c>
      <c r="H157">
        <v>10</v>
      </c>
      <c r="I157">
        <v>2</v>
      </c>
      <c r="J157">
        <v>21101.26</v>
      </c>
      <c r="K157">
        <v>10434.049999999999</v>
      </c>
      <c r="L157">
        <v>20057.91</v>
      </c>
      <c r="M157">
        <v>9229.6</v>
      </c>
      <c r="N157">
        <v>4.3</v>
      </c>
      <c r="O157">
        <v>3.49</v>
      </c>
      <c r="P157">
        <v>10</v>
      </c>
      <c r="Q157">
        <v>20057.91</v>
      </c>
      <c r="R157">
        <v>9229.6</v>
      </c>
      <c r="S157">
        <v>4.3</v>
      </c>
      <c r="T157">
        <v>3.49</v>
      </c>
      <c r="U157">
        <v>3.27</v>
      </c>
      <c r="V157">
        <v>1</v>
      </c>
      <c r="W157">
        <v>0.82469999999999999</v>
      </c>
      <c r="X157">
        <v>0.81469999999999998</v>
      </c>
      <c r="Y157">
        <v>0.82469999999999999</v>
      </c>
      <c r="Z157">
        <v>0.81469999999999998</v>
      </c>
      <c r="AA157" t="s">
        <v>59</v>
      </c>
      <c r="AB157" t="s">
        <v>196</v>
      </c>
      <c r="AC157">
        <v>0.75849999999999995</v>
      </c>
      <c r="AD157" t="s">
        <v>1548</v>
      </c>
      <c r="AE157">
        <v>1</v>
      </c>
      <c r="AF157">
        <v>0.53520000000000001</v>
      </c>
      <c r="AG157">
        <v>0.67169999999999996</v>
      </c>
      <c r="AH157">
        <v>0.69430000000000003</v>
      </c>
      <c r="AI157" t="s">
        <v>1578</v>
      </c>
      <c r="AJ157" t="s">
        <v>1578</v>
      </c>
      <c r="AK157" t="s">
        <v>1707</v>
      </c>
      <c r="AL157" t="s">
        <v>49</v>
      </c>
      <c r="AM157">
        <v>0.75080000000000002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 t="b">
        <v>0</v>
      </c>
      <c r="AV157" t="s">
        <v>49</v>
      </c>
    </row>
    <row r="158" spans="1:48" x14ac:dyDescent="0.25">
      <c r="A158" t="s">
        <v>449</v>
      </c>
      <c r="B158" t="s">
        <v>1662</v>
      </c>
      <c r="C158" t="s">
        <v>449</v>
      </c>
      <c r="D158" t="s">
        <v>56</v>
      </c>
      <c r="E158" t="s">
        <v>449</v>
      </c>
      <c r="F158" t="s">
        <v>1897</v>
      </c>
      <c r="G158" t="s">
        <v>196</v>
      </c>
      <c r="H158">
        <v>34</v>
      </c>
      <c r="I158">
        <v>2</v>
      </c>
      <c r="J158">
        <v>33470.639999999999</v>
      </c>
      <c r="K158">
        <v>30521.81</v>
      </c>
      <c r="L158">
        <v>31114.23</v>
      </c>
      <c r="M158">
        <v>26950.81</v>
      </c>
      <c r="N158">
        <v>5.85</v>
      </c>
      <c r="O158">
        <v>4</v>
      </c>
      <c r="P158">
        <v>33</v>
      </c>
      <c r="Q158">
        <v>26795.72</v>
      </c>
      <c r="R158">
        <v>10689.77</v>
      </c>
      <c r="S158">
        <v>5.36</v>
      </c>
      <c r="T158">
        <v>2.89</v>
      </c>
      <c r="U158">
        <v>4.4400000000000004</v>
      </c>
      <c r="V158">
        <v>1</v>
      </c>
      <c r="W158">
        <v>1.1017999999999999</v>
      </c>
      <c r="X158">
        <v>1.0885</v>
      </c>
      <c r="Y158">
        <v>1.1017999999999999</v>
      </c>
      <c r="Z158">
        <v>1.0885</v>
      </c>
      <c r="AA158" t="s">
        <v>55</v>
      </c>
      <c r="AB158" t="s">
        <v>196</v>
      </c>
      <c r="AC158">
        <v>1.7827999999999999</v>
      </c>
      <c r="AD158" t="s">
        <v>1546</v>
      </c>
      <c r="AE158">
        <v>1.6587270000000001</v>
      </c>
      <c r="AF158">
        <v>1.1251</v>
      </c>
      <c r="AG158">
        <v>1.0885</v>
      </c>
      <c r="AH158">
        <v>1.1251</v>
      </c>
      <c r="AI158" t="s">
        <v>196</v>
      </c>
      <c r="AJ158" t="s">
        <v>196</v>
      </c>
      <c r="AK158" t="s">
        <v>1623</v>
      </c>
      <c r="AL158" t="s">
        <v>49</v>
      </c>
      <c r="AM158">
        <v>1.5784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1</v>
      </c>
      <c r="AT158">
        <v>0</v>
      </c>
      <c r="AU158" t="b">
        <v>0</v>
      </c>
      <c r="AV158" t="s">
        <v>49</v>
      </c>
    </row>
    <row r="159" spans="1:48" x14ac:dyDescent="0.25">
      <c r="A159" t="s">
        <v>450</v>
      </c>
      <c r="B159" t="s">
        <v>1662</v>
      </c>
      <c r="C159" t="s">
        <v>450</v>
      </c>
      <c r="D159" t="s">
        <v>58</v>
      </c>
      <c r="E159" t="s">
        <v>450</v>
      </c>
      <c r="F159" t="s">
        <v>1898</v>
      </c>
      <c r="G159" t="s">
        <v>196</v>
      </c>
      <c r="H159">
        <v>84</v>
      </c>
      <c r="I159">
        <v>6</v>
      </c>
      <c r="J159">
        <v>24809.66</v>
      </c>
      <c r="K159">
        <v>14384.94</v>
      </c>
      <c r="L159">
        <v>22619.13</v>
      </c>
      <c r="M159">
        <v>12578.5</v>
      </c>
      <c r="N159">
        <v>4.25</v>
      </c>
      <c r="O159">
        <v>2.57</v>
      </c>
      <c r="P159">
        <v>84</v>
      </c>
      <c r="Q159">
        <v>22619.13</v>
      </c>
      <c r="R159">
        <v>12578.5</v>
      </c>
      <c r="S159">
        <v>4.25</v>
      </c>
      <c r="T159">
        <v>2.57</v>
      </c>
      <c r="U159">
        <v>3.51</v>
      </c>
      <c r="V159">
        <v>1</v>
      </c>
      <c r="W159">
        <v>0.93</v>
      </c>
      <c r="X159">
        <v>0.91879999999999995</v>
      </c>
      <c r="Y159">
        <v>0.93</v>
      </c>
      <c r="Z159">
        <v>0.91879999999999995</v>
      </c>
      <c r="AA159" t="s">
        <v>57</v>
      </c>
      <c r="AB159" t="s">
        <v>196</v>
      </c>
      <c r="AC159">
        <v>1.0748</v>
      </c>
      <c r="AD159" t="s">
        <v>1547</v>
      </c>
      <c r="AE159">
        <v>1.5378449999999999</v>
      </c>
      <c r="AF159">
        <v>0.94969999999999999</v>
      </c>
      <c r="AG159">
        <v>0.91879999999999995</v>
      </c>
      <c r="AH159">
        <v>0.94969999999999999</v>
      </c>
      <c r="AI159" t="s">
        <v>196</v>
      </c>
      <c r="AJ159" t="s">
        <v>196</v>
      </c>
      <c r="AK159" t="s">
        <v>1623</v>
      </c>
      <c r="AL159" t="s">
        <v>49</v>
      </c>
      <c r="AM159">
        <v>1.3323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 t="b">
        <v>0</v>
      </c>
      <c r="AV159" t="s">
        <v>49</v>
      </c>
    </row>
    <row r="160" spans="1:48" x14ac:dyDescent="0.25">
      <c r="A160" t="s">
        <v>451</v>
      </c>
      <c r="B160" t="s">
        <v>1662</v>
      </c>
      <c r="C160" t="s">
        <v>451</v>
      </c>
      <c r="D160" t="s">
        <v>60</v>
      </c>
      <c r="E160" t="s">
        <v>451</v>
      </c>
      <c r="F160" t="s">
        <v>1899</v>
      </c>
      <c r="G160" t="s">
        <v>196</v>
      </c>
      <c r="H160">
        <v>68</v>
      </c>
      <c r="I160">
        <v>5</v>
      </c>
      <c r="J160">
        <v>15202.53</v>
      </c>
      <c r="K160">
        <v>8318.89</v>
      </c>
      <c r="L160">
        <v>14242.5</v>
      </c>
      <c r="M160">
        <v>7479.1</v>
      </c>
      <c r="N160">
        <v>3.22</v>
      </c>
      <c r="O160">
        <v>1.82</v>
      </c>
      <c r="P160">
        <v>68</v>
      </c>
      <c r="Q160">
        <v>14242.5</v>
      </c>
      <c r="R160">
        <v>7479.1</v>
      </c>
      <c r="S160">
        <v>3.22</v>
      </c>
      <c r="T160">
        <v>1.82</v>
      </c>
      <c r="U160">
        <v>2.79</v>
      </c>
      <c r="V160">
        <v>1</v>
      </c>
      <c r="W160">
        <v>0.58560000000000001</v>
      </c>
      <c r="X160">
        <v>0.57850000000000001</v>
      </c>
      <c r="Y160">
        <v>0.58560000000000001</v>
      </c>
      <c r="Z160">
        <v>0.57850000000000001</v>
      </c>
      <c r="AA160" t="s">
        <v>59</v>
      </c>
      <c r="AB160" t="s">
        <v>196</v>
      </c>
      <c r="AC160">
        <v>0.69889999999999997</v>
      </c>
      <c r="AD160" t="s">
        <v>1548</v>
      </c>
      <c r="AE160">
        <v>1</v>
      </c>
      <c r="AF160">
        <v>0.59789999999999999</v>
      </c>
      <c r="AG160">
        <v>0.57850000000000001</v>
      </c>
      <c r="AH160">
        <v>0.59789999999999999</v>
      </c>
      <c r="AI160" t="s">
        <v>196</v>
      </c>
      <c r="AJ160" t="s">
        <v>196</v>
      </c>
      <c r="AK160" t="s">
        <v>1623</v>
      </c>
      <c r="AL160" t="s">
        <v>49</v>
      </c>
      <c r="AM160">
        <v>0.83879999999999999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 t="b">
        <v>0</v>
      </c>
      <c r="AV160" t="s">
        <v>49</v>
      </c>
    </row>
    <row r="161" spans="1:48" x14ac:dyDescent="0.25">
      <c r="A161" t="s">
        <v>452</v>
      </c>
      <c r="B161" t="s">
        <v>1662</v>
      </c>
      <c r="C161" t="s">
        <v>452</v>
      </c>
      <c r="D161" t="s">
        <v>51</v>
      </c>
      <c r="E161" t="s">
        <v>452</v>
      </c>
      <c r="F161" t="s">
        <v>1900</v>
      </c>
      <c r="G161" t="s">
        <v>196</v>
      </c>
      <c r="H161">
        <v>471</v>
      </c>
      <c r="I161">
        <v>10</v>
      </c>
      <c r="J161">
        <v>17752.97</v>
      </c>
      <c r="K161">
        <v>16075.48</v>
      </c>
      <c r="L161">
        <v>16182.81</v>
      </c>
      <c r="M161">
        <v>13744.32</v>
      </c>
      <c r="N161">
        <v>3.46</v>
      </c>
      <c r="O161">
        <v>2.62</v>
      </c>
      <c r="P161">
        <v>463</v>
      </c>
      <c r="Q161">
        <v>15048.61</v>
      </c>
      <c r="R161">
        <v>10238.81</v>
      </c>
      <c r="S161">
        <v>3.3</v>
      </c>
      <c r="T161">
        <v>2.08</v>
      </c>
      <c r="U161">
        <v>2.76</v>
      </c>
      <c r="V161">
        <v>1</v>
      </c>
      <c r="W161">
        <v>0.61880000000000002</v>
      </c>
      <c r="X161">
        <v>0.61129999999999995</v>
      </c>
      <c r="Y161">
        <v>0.61880000000000002</v>
      </c>
      <c r="Z161">
        <v>0.61129999999999995</v>
      </c>
      <c r="AA161" t="s">
        <v>50</v>
      </c>
      <c r="AB161" t="s">
        <v>196</v>
      </c>
      <c r="AC161">
        <v>0.94010000000000005</v>
      </c>
      <c r="AD161" t="s">
        <v>1549</v>
      </c>
      <c r="AE161">
        <v>1.3487800000000001</v>
      </c>
      <c r="AF161">
        <v>0.63180000000000003</v>
      </c>
      <c r="AG161">
        <v>0.61129999999999995</v>
      </c>
      <c r="AH161">
        <v>0.63180000000000003</v>
      </c>
      <c r="AI161" t="s">
        <v>196</v>
      </c>
      <c r="AJ161" t="s">
        <v>196</v>
      </c>
      <c r="AK161" t="s">
        <v>1621</v>
      </c>
      <c r="AL161" t="s">
        <v>49</v>
      </c>
      <c r="AM161">
        <v>0.88639999999999997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8</v>
      </c>
      <c r="AT161">
        <v>0</v>
      </c>
      <c r="AU161" t="b">
        <v>0</v>
      </c>
      <c r="AV161" t="s">
        <v>49</v>
      </c>
    </row>
    <row r="162" spans="1:48" x14ac:dyDescent="0.25">
      <c r="A162" t="s">
        <v>453</v>
      </c>
      <c r="B162" t="s">
        <v>1662</v>
      </c>
      <c r="C162" t="s">
        <v>453</v>
      </c>
      <c r="D162" t="s">
        <v>53</v>
      </c>
      <c r="E162" t="s">
        <v>453</v>
      </c>
      <c r="F162" t="s">
        <v>1901</v>
      </c>
      <c r="G162" t="s">
        <v>196</v>
      </c>
      <c r="H162">
        <v>506</v>
      </c>
      <c r="I162">
        <v>11</v>
      </c>
      <c r="J162">
        <v>9167.07</v>
      </c>
      <c r="K162">
        <v>6044.7</v>
      </c>
      <c r="L162">
        <v>8983.68</v>
      </c>
      <c r="M162">
        <v>5736.21</v>
      </c>
      <c r="N162">
        <v>2.44</v>
      </c>
      <c r="O162">
        <v>1.37</v>
      </c>
      <c r="P162">
        <v>500</v>
      </c>
      <c r="Q162">
        <v>8650.98</v>
      </c>
      <c r="R162">
        <v>4661.3</v>
      </c>
      <c r="S162">
        <v>2.39</v>
      </c>
      <c r="T162">
        <v>1.27</v>
      </c>
      <c r="U162">
        <v>2.09</v>
      </c>
      <c r="V162">
        <v>1</v>
      </c>
      <c r="W162">
        <v>0.35570000000000002</v>
      </c>
      <c r="X162">
        <v>0.35139999999999999</v>
      </c>
      <c r="Y162">
        <v>0.35570000000000002</v>
      </c>
      <c r="Z162">
        <v>0.35139999999999999</v>
      </c>
      <c r="AA162" t="s">
        <v>52</v>
      </c>
      <c r="AB162" t="s">
        <v>196</v>
      </c>
      <c r="AC162">
        <v>0.69699999999999995</v>
      </c>
      <c r="AD162" t="s">
        <v>1550</v>
      </c>
      <c r="AE162">
        <v>1</v>
      </c>
      <c r="AF162">
        <v>0.36320000000000002</v>
      </c>
      <c r="AG162">
        <v>0.35139999999999999</v>
      </c>
      <c r="AH162">
        <v>0.36320000000000002</v>
      </c>
      <c r="AI162" t="s">
        <v>196</v>
      </c>
      <c r="AJ162" t="s">
        <v>196</v>
      </c>
      <c r="AK162" t="s">
        <v>1621</v>
      </c>
      <c r="AL162" t="s">
        <v>49</v>
      </c>
      <c r="AM162">
        <v>0.50949999999999995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6</v>
      </c>
      <c r="AT162">
        <v>0</v>
      </c>
      <c r="AU162" t="b">
        <v>0</v>
      </c>
      <c r="AV162" t="s">
        <v>49</v>
      </c>
    </row>
    <row r="163" spans="1:48" x14ac:dyDescent="0.25">
      <c r="A163" t="s">
        <v>454</v>
      </c>
      <c r="B163" t="s">
        <v>1662</v>
      </c>
      <c r="C163" t="s">
        <v>454</v>
      </c>
      <c r="D163" t="s">
        <v>49</v>
      </c>
      <c r="E163" t="s">
        <v>454</v>
      </c>
      <c r="F163" t="s">
        <v>1902</v>
      </c>
      <c r="G163" t="s">
        <v>196</v>
      </c>
      <c r="H163">
        <v>72</v>
      </c>
      <c r="I163">
        <v>6</v>
      </c>
      <c r="J163">
        <v>17409.400000000001</v>
      </c>
      <c r="K163">
        <v>16826.560000000001</v>
      </c>
      <c r="L163">
        <v>15831.82</v>
      </c>
      <c r="M163">
        <v>14872.77</v>
      </c>
      <c r="N163">
        <v>2.9</v>
      </c>
      <c r="O163">
        <v>3.09</v>
      </c>
      <c r="P163">
        <v>70</v>
      </c>
      <c r="Q163">
        <v>13818.44</v>
      </c>
      <c r="R163">
        <v>9031.4599999999991</v>
      </c>
      <c r="S163">
        <v>2.46</v>
      </c>
      <c r="T163">
        <v>1.64</v>
      </c>
      <c r="U163">
        <v>2.0499999999999998</v>
      </c>
      <c r="V163">
        <v>1</v>
      </c>
      <c r="W163">
        <v>0.56820000000000004</v>
      </c>
      <c r="X163">
        <v>0.56130000000000002</v>
      </c>
      <c r="Y163">
        <v>0.56820000000000004</v>
      </c>
      <c r="Z163">
        <v>0.56130000000000002</v>
      </c>
      <c r="AA163" t="s">
        <v>54</v>
      </c>
      <c r="AB163" t="s">
        <v>196</v>
      </c>
      <c r="AC163">
        <v>0.76759999999999995</v>
      </c>
      <c r="AD163" t="s">
        <v>54</v>
      </c>
      <c r="AE163">
        <v>1</v>
      </c>
      <c r="AF163">
        <v>0.58020000000000005</v>
      </c>
      <c r="AG163">
        <v>0.56130000000000002</v>
      </c>
      <c r="AH163">
        <v>0.58020000000000005</v>
      </c>
      <c r="AI163" t="s">
        <v>196</v>
      </c>
      <c r="AJ163" t="s">
        <v>196</v>
      </c>
      <c r="AK163" t="s">
        <v>54</v>
      </c>
      <c r="AL163" t="s">
        <v>49</v>
      </c>
      <c r="AM163">
        <v>0.81399999999999995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2</v>
      </c>
      <c r="AT163">
        <v>0</v>
      </c>
      <c r="AU163" t="b">
        <v>0</v>
      </c>
      <c r="AV163" t="s">
        <v>49</v>
      </c>
    </row>
    <row r="164" spans="1:48" x14ac:dyDescent="0.25">
      <c r="A164" t="s">
        <v>455</v>
      </c>
      <c r="B164" t="s">
        <v>1662</v>
      </c>
      <c r="C164" t="s">
        <v>455</v>
      </c>
      <c r="D164" t="s">
        <v>51</v>
      </c>
      <c r="E164" t="s">
        <v>455</v>
      </c>
      <c r="F164" t="s">
        <v>1903</v>
      </c>
      <c r="G164" t="s">
        <v>196</v>
      </c>
      <c r="H164">
        <v>45</v>
      </c>
      <c r="I164">
        <v>2</v>
      </c>
      <c r="J164">
        <v>77015.740000000005</v>
      </c>
      <c r="K164">
        <v>153188.6</v>
      </c>
      <c r="L164">
        <v>69312.06</v>
      </c>
      <c r="M164">
        <v>135966.98000000001</v>
      </c>
      <c r="N164">
        <v>11.07</v>
      </c>
      <c r="O164">
        <v>19.84</v>
      </c>
      <c r="P164">
        <v>41</v>
      </c>
      <c r="Q164">
        <v>27459.1</v>
      </c>
      <c r="R164">
        <v>24173.15</v>
      </c>
      <c r="S164">
        <v>5.0199999999999996</v>
      </c>
      <c r="T164">
        <v>4.62</v>
      </c>
      <c r="U164">
        <v>3.49</v>
      </c>
      <c r="V164">
        <v>1</v>
      </c>
      <c r="W164">
        <v>1.129</v>
      </c>
      <c r="X164">
        <v>1.1153999999999999</v>
      </c>
      <c r="Y164">
        <v>1.129</v>
      </c>
      <c r="Z164">
        <v>1.1153999999999999</v>
      </c>
      <c r="AA164" t="s">
        <v>50</v>
      </c>
      <c r="AB164" t="s">
        <v>196</v>
      </c>
      <c r="AC164">
        <v>1.5179</v>
      </c>
      <c r="AD164" t="s">
        <v>1544</v>
      </c>
      <c r="AE164">
        <v>1.757846</v>
      </c>
      <c r="AF164">
        <v>0.75590000000000002</v>
      </c>
      <c r="AG164">
        <v>1.1153999999999999</v>
      </c>
      <c r="AH164">
        <v>0.54730000000000001</v>
      </c>
      <c r="AI164" t="s">
        <v>1578</v>
      </c>
      <c r="AJ164" t="s">
        <v>1578</v>
      </c>
      <c r="AK164" t="s">
        <v>1628</v>
      </c>
      <c r="AL164" t="s">
        <v>49</v>
      </c>
      <c r="AM164">
        <v>1.0605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4</v>
      </c>
      <c r="AT164">
        <v>0</v>
      </c>
      <c r="AU164" t="b">
        <v>0</v>
      </c>
      <c r="AV164" t="s">
        <v>49</v>
      </c>
    </row>
    <row r="165" spans="1:48" x14ac:dyDescent="0.25">
      <c r="A165" t="s">
        <v>456</v>
      </c>
      <c r="B165" t="s">
        <v>1662</v>
      </c>
      <c r="C165" t="s">
        <v>456</v>
      </c>
      <c r="D165" t="s">
        <v>53</v>
      </c>
      <c r="E165" t="s">
        <v>456</v>
      </c>
      <c r="F165" t="s">
        <v>1904</v>
      </c>
      <c r="G165" t="s">
        <v>196</v>
      </c>
      <c r="H165">
        <v>47</v>
      </c>
      <c r="I165">
        <v>1</v>
      </c>
      <c r="J165">
        <v>18451.77</v>
      </c>
      <c r="K165">
        <v>15549.65</v>
      </c>
      <c r="L165">
        <v>17602.740000000002</v>
      </c>
      <c r="M165">
        <v>13907.9</v>
      </c>
      <c r="N165">
        <v>2.83</v>
      </c>
      <c r="O165">
        <v>2.09</v>
      </c>
      <c r="P165">
        <v>45</v>
      </c>
      <c r="Q165">
        <v>15377.89</v>
      </c>
      <c r="R165">
        <v>9076.18</v>
      </c>
      <c r="S165">
        <v>2.62</v>
      </c>
      <c r="T165">
        <v>1.62</v>
      </c>
      <c r="U165">
        <v>2.23</v>
      </c>
      <c r="V165">
        <v>1</v>
      </c>
      <c r="W165">
        <v>0.63229999999999997</v>
      </c>
      <c r="X165">
        <v>0.62470000000000003</v>
      </c>
      <c r="Y165">
        <v>0.63229999999999997</v>
      </c>
      <c r="Z165">
        <v>0.62470000000000003</v>
      </c>
      <c r="AA165" t="s">
        <v>52</v>
      </c>
      <c r="AB165" t="s">
        <v>196</v>
      </c>
      <c r="AC165">
        <v>0.86350000000000005</v>
      </c>
      <c r="AD165" t="s">
        <v>1545</v>
      </c>
      <c r="AE165">
        <v>1</v>
      </c>
      <c r="AF165">
        <v>0.4556</v>
      </c>
      <c r="AG165">
        <v>0.62470000000000003</v>
      </c>
      <c r="AH165">
        <v>0.64570000000000005</v>
      </c>
      <c r="AI165" t="s">
        <v>1578</v>
      </c>
      <c r="AJ165" t="s">
        <v>1578</v>
      </c>
      <c r="AK165" t="s">
        <v>1628</v>
      </c>
      <c r="AL165" t="s">
        <v>49</v>
      </c>
      <c r="AM165">
        <v>0.63919999999999999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2</v>
      </c>
      <c r="AT165">
        <v>0</v>
      </c>
      <c r="AU165" t="b">
        <v>0</v>
      </c>
      <c r="AV165" t="s">
        <v>49</v>
      </c>
    </row>
    <row r="166" spans="1:48" x14ac:dyDescent="0.25">
      <c r="A166" t="s">
        <v>457</v>
      </c>
      <c r="B166" t="s">
        <v>1662</v>
      </c>
      <c r="C166" t="s">
        <v>457</v>
      </c>
      <c r="D166" t="s">
        <v>51</v>
      </c>
      <c r="E166" t="s">
        <v>457</v>
      </c>
      <c r="F166" t="s">
        <v>1905</v>
      </c>
      <c r="G166" t="s">
        <v>196</v>
      </c>
      <c r="H166">
        <v>181</v>
      </c>
      <c r="I166">
        <v>21</v>
      </c>
      <c r="J166">
        <v>133510.45000000001</v>
      </c>
      <c r="K166">
        <v>84945.88</v>
      </c>
      <c r="L166">
        <v>122080.99</v>
      </c>
      <c r="M166">
        <v>74519.44</v>
      </c>
      <c r="N166">
        <v>16.13</v>
      </c>
      <c r="O166">
        <v>11.07</v>
      </c>
      <c r="P166">
        <v>179</v>
      </c>
      <c r="Q166">
        <v>118240.9</v>
      </c>
      <c r="R166">
        <v>65110.52</v>
      </c>
      <c r="S166">
        <v>15.7</v>
      </c>
      <c r="T166">
        <v>10.119999999999999</v>
      </c>
      <c r="U166">
        <v>13.4</v>
      </c>
      <c r="V166">
        <v>1</v>
      </c>
      <c r="W166">
        <v>4.8616999999999999</v>
      </c>
      <c r="X166">
        <v>4.8029999999999999</v>
      </c>
      <c r="Y166">
        <v>4.8616999999999999</v>
      </c>
      <c r="Z166">
        <v>4.8029999999999999</v>
      </c>
      <c r="AA166" t="s">
        <v>50</v>
      </c>
      <c r="AB166" t="s">
        <v>196</v>
      </c>
      <c r="AC166">
        <v>5.5964999999999998</v>
      </c>
      <c r="AD166" t="s">
        <v>54</v>
      </c>
      <c r="AE166">
        <v>1</v>
      </c>
      <c r="AF166">
        <v>4.7347999999999999</v>
      </c>
      <c r="AG166">
        <v>4.8029999999999999</v>
      </c>
      <c r="AH166">
        <v>4.7347999999999999</v>
      </c>
      <c r="AI166" t="s">
        <v>196</v>
      </c>
      <c r="AJ166" t="s">
        <v>196</v>
      </c>
      <c r="AK166" t="s">
        <v>1621</v>
      </c>
      <c r="AL166" t="s">
        <v>49</v>
      </c>
      <c r="AM166">
        <v>6.6425000000000001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2</v>
      </c>
      <c r="AT166">
        <v>0</v>
      </c>
      <c r="AU166" t="b">
        <v>0</v>
      </c>
      <c r="AV166" t="s">
        <v>49</v>
      </c>
    </row>
    <row r="167" spans="1:48" x14ac:dyDescent="0.25">
      <c r="A167" t="s">
        <v>458</v>
      </c>
      <c r="B167" t="s">
        <v>1662</v>
      </c>
      <c r="C167" t="s">
        <v>458</v>
      </c>
      <c r="D167" t="s">
        <v>53</v>
      </c>
      <c r="E167" t="s">
        <v>458</v>
      </c>
      <c r="F167" t="s">
        <v>1906</v>
      </c>
      <c r="G167" t="s">
        <v>196</v>
      </c>
      <c r="H167">
        <v>438</v>
      </c>
      <c r="I167">
        <v>51</v>
      </c>
      <c r="J167">
        <v>50485.31</v>
      </c>
      <c r="K167">
        <v>46332.09</v>
      </c>
      <c r="L167">
        <v>46714.29</v>
      </c>
      <c r="M167">
        <v>42137.55</v>
      </c>
      <c r="N167">
        <v>6.68</v>
      </c>
      <c r="O167">
        <v>5.95</v>
      </c>
      <c r="P167">
        <v>431</v>
      </c>
      <c r="Q167">
        <v>43198</v>
      </c>
      <c r="R167">
        <v>26649.96</v>
      </c>
      <c r="S167">
        <v>6.25</v>
      </c>
      <c r="T167">
        <v>4.5999999999999996</v>
      </c>
      <c r="U167">
        <v>4.7300000000000004</v>
      </c>
      <c r="V167">
        <v>1</v>
      </c>
      <c r="W167">
        <v>1.7762</v>
      </c>
      <c r="X167">
        <v>1.7547999999999999</v>
      </c>
      <c r="Y167">
        <v>1.7762</v>
      </c>
      <c r="Z167">
        <v>1.7547999999999999</v>
      </c>
      <c r="AA167" t="s">
        <v>52</v>
      </c>
      <c r="AB167" t="s">
        <v>196</v>
      </c>
      <c r="AC167">
        <v>2.4373999999999998</v>
      </c>
      <c r="AD167" t="s">
        <v>54</v>
      </c>
      <c r="AE167">
        <v>1</v>
      </c>
      <c r="AF167">
        <v>1.7658</v>
      </c>
      <c r="AG167">
        <v>1.7547999999999999</v>
      </c>
      <c r="AH167">
        <v>1.7658</v>
      </c>
      <c r="AI167" t="s">
        <v>196</v>
      </c>
      <c r="AJ167" t="s">
        <v>196</v>
      </c>
      <c r="AK167" t="s">
        <v>1621</v>
      </c>
      <c r="AL167" t="s">
        <v>49</v>
      </c>
      <c r="AM167">
        <v>2.4771999999999998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7</v>
      </c>
      <c r="AT167">
        <v>0</v>
      </c>
      <c r="AU167" t="b">
        <v>0</v>
      </c>
      <c r="AV167" t="s">
        <v>49</v>
      </c>
    </row>
    <row r="168" spans="1:48" x14ac:dyDescent="0.25">
      <c r="A168" t="s">
        <v>459</v>
      </c>
      <c r="B168" t="s">
        <v>1663</v>
      </c>
      <c r="C168" t="s">
        <v>459</v>
      </c>
      <c r="D168" t="s">
        <v>49</v>
      </c>
      <c r="E168" t="s">
        <v>459</v>
      </c>
      <c r="F168" t="s">
        <v>1907</v>
      </c>
      <c r="G168" t="s">
        <v>196</v>
      </c>
      <c r="H168">
        <v>12</v>
      </c>
      <c r="I168">
        <v>3</v>
      </c>
      <c r="J168">
        <v>192774.7</v>
      </c>
      <c r="K168">
        <v>122776.59</v>
      </c>
      <c r="L168">
        <v>173310.43</v>
      </c>
      <c r="M168">
        <v>107795.82</v>
      </c>
      <c r="N168">
        <v>10.58</v>
      </c>
      <c r="O168">
        <v>11.61</v>
      </c>
      <c r="P168">
        <v>11</v>
      </c>
      <c r="Q168">
        <v>150067.67000000001</v>
      </c>
      <c r="R168">
        <v>78699.350000000006</v>
      </c>
      <c r="S168">
        <v>7.82</v>
      </c>
      <c r="T168">
        <v>7.43</v>
      </c>
      <c r="U168">
        <v>4.21</v>
      </c>
      <c r="V168">
        <v>1</v>
      </c>
      <c r="W168">
        <v>6.1703999999999999</v>
      </c>
      <c r="X168">
        <v>6.0959000000000003</v>
      </c>
      <c r="Y168">
        <v>6.1703999999999999</v>
      </c>
      <c r="Z168">
        <v>6.0959000000000003</v>
      </c>
      <c r="AA168" t="s">
        <v>54</v>
      </c>
      <c r="AB168" t="s">
        <v>196</v>
      </c>
      <c r="AC168">
        <v>12.886100000000001</v>
      </c>
      <c r="AD168" t="s">
        <v>54</v>
      </c>
      <c r="AE168">
        <v>1</v>
      </c>
      <c r="AF168">
        <v>5.6750999999999996</v>
      </c>
      <c r="AG168">
        <v>6.0959000000000003</v>
      </c>
      <c r="AH168">
        <v>5.6750999999999996</v>
      </c>
      <c r="AI168" t="s">
        <v>196</v>
      </c>
      <c r="AJ168" t="s">
        <v>196</v>
      </c>
      <c r="AK168" t="s">
        <v>54</v>
      </c>
      <c r="AL168" t="s">
        <v>49</v>
      </c>
      <c r="AM168">
        <v>7.9615999999999998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1</v>
      </c>
      <c r="AT168">
        <v>0</v>
      </c>
      <c r="AU168" t="b">
        <v>0</v>
      </c>
      <c r="AV168" t="s">
        <v>49</v>
      </c>
    </row>
    <row r="169" spans="1:48" x14ac:dyDescent="0.25">
      <c r="A169" t="s">
        <v>460</v>
      </c>
      <c r="B169" t="s">
        <v>1663</v>
      </c>
      <c r="C169" t="s">
        <v>460</v>
      </c>
      <c r="D169" t="s">
        <v>56</v>
      </c>
      <c r="E169" t="s">
        <v>460</v>
      </c>
      <c r="F169" t="s">
        <v>1908</v>
      </c>
      <c r="G169" t="s">
        <v>196</v>
      </c>
      <c r="H169">
        <v>26</v>
      </c>
      <c r="I169">
        <v>6</v>
      </c>
      <c r="J169">
        <v>202859.38</v>
      </c>
      <c r="K169">
        <v>82277.75</v>
      </c>
      <c r="L169">
        <v>182354.4</v>
      </c>
      <c r="M169">
        <v>72950.11</v>
      </c>
      <c r="N169">
        <v>19.309999999999999</v>
      </c>
      <c r="O169">
        <v>14.75</v>
      </c>
      <c r="P169">
        <v>24</v>
      </c>
      <c r="Q169">
        <v>169109.5</v>
      </c>
      <c r="R169">
        <v>58978.25</v>
      </c>
      <c r="S169">
        <v>16.579999999999998</v>
      </c>
      <c r="T169">
        <v>10.98</v>
      </c>
      <c r="U169">
        <v>12.94</v>
      </c>
      <c r="V169">
        <v>1</v>
      </c>
      <c r="W169">
        <v>6.9532999999999996</v>
      </c>
      <c r="X169">
        <v>6.8693999999999997</v>
      </c>
      <c r="Y169">
        <v>6.9532999999999996</v>
      </c>
      <c r="Z169">
        <v>6.8693999999999997</v>
      </c>
      <c r="AA169" t="s">
        <v>55</v>
      </c>
      <c r="AB169" t="s">
        <v>196</v>
      </c>
      <c r="AC169">
        <v>9.8209</v>
      </c>
      <c r="AD169" t="s">
        <v>1546</v>
      </c>
      <c r="AE169">
        <v>1.5434870000000001</v>
      </c>
      <c r="AF169">
        <v>6.9935999999999998</v>
      </c>
      <c r="AG169">
        <v>6.8693999999999997</v>
      </c>
      <c r="AH169">
        <v>6.9935999999999998</v>
      </c>
      <c r="AI169" t="s">
        <v>196</v>
      </c>
      <c r="AJ169" t="s">
        <v>196</v>
      </c>
      <c r="AK169" t="s">
        <v>1707</v>
      </c>
      <c r="AL169" t="s">
        <v>49</v>
      </c>
      <c r="AM169">
        <v>9.8112999999999992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2</v>
      </c>
      <c r="AT169">
        <v>0</v>
      </c>
      <c r="AU169" t="b">
        <v>0</v>
      </c>
      <c r="AV169" t="s">
        <v>49</v>
      </c>
    </row>
    <row r="170" spans="1:48" x14ac:dyDescent="0.25">
      <c r="A170" t="s">
        <v>461</v>
      </c>
      <c r="B170" t="s">
        <v>1663</v>
      </c>
      <c r="C170" t="s">
        <v>461</v>
      </c>
      <c r="D170" t="s">
        <v>58</v>
      </c>
      <c r="E170" t="s">
        <v>461</v>
      </c>
      <c r="F170" t="s">
        <v>1909</v>
      </c>
      <c r="G170" t="s">
        <v>196</v>
      </c>
      <c r="H170">
        <v>15</v>
      </c>
      <c r="I170">
        <v>1</v>
      </c>
      <c r="J170">
        <v>163814.79999999999</v>
      </c>
      <c r="K170">
        <v>77610.36</v>
      </c>
      <c r="L170">
        <v>145166.12</v>
      </c>
      <c r="M170">
        <v>67602.61</v>
      </c>
      <c r="N170">
        <v>12.13</v>
      </c>
      <c r="O170">
        <v>6.62</v>
      </c>
      <c r="P170">
        <v>15</v>
      </c>
      <c r="Q170">
        <v>145166.12</v>
      </c>
      <c r="R170">
        <v>67602.61</v>
      </c>
      <c r="S170">
        <v>12.13</v>
      </c>
      <c r="T170">
        <v>6.62</v>
      </c>
      <c r="U170">
        <v>9.35</v>
      </c>
      <c r="V170">
        <v>1</v>
      </c>
      <c r="W170">
        <v>5.9687999999999999</v>
      </c>
      <c r="X170">
        <v>5.8967999999999998</v>
      </c>
      <c r="Y170">
        <v>5.9687999999999999</v>
      </c>
      <c r="Z170">
        <v>5.8967999999999998</v>
      </c>
      <c r="AA170" t="s">
        <v>57</v>
      </c>
      <c r="AB170" t="s">
        <v>196</v>
      </c>
      <c r="AC170">
        <v>6.3628</v>
      </c>
      <c r="AD170" t="s">
        <v>1547</v>
      </c>
      <c r="AE170">
        <v>1.0774729999999999</v>
      </c>
      <c r="AF170">
        <v>6.3037999999999998</v>
      </c>
      <c r="AG170">
        <v>6.0987999999999998</v>
      </c>
      <c r="AH170">
        <v>6.3037999999999998</v>
      </c>
      <c r="AI170" t="s">
        <v>1578</v>
      </c>
      <c r="AJ170" t="s">
        <v>1578</v>
      </c>
      <c r="AK170" t="s">
        <v>1707</v>
      </c>
      <c r="AL170" t="s">
        <v>49</v>
      </c>
      <c r="AM170">
        <v>8.8436000000000003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 t="b">
        <v>0</v>
      </c>
      <c r="AV170" t="s">
        <v>49</v>
      </c>
    </row>
    <row r="171" spans="1:48" x14ac:dyDescent="0.25">
      <c r="A171" t="s">
        <v>462</v>
      </c>
      <c r="B171" t="s">
        <v>1663</v>
      </c>
      <c r="C171" t="s">
        <v>462</v>
      </c>
      <c r="D171" t="s">
        <v>60</v>
      </c>
      <c r="E171" t="s">
        <v>462</v>
      </c>
      <c r="F171" t="s">
        <v>1910</v>
      </c>
      <c r="G171" t="s">
        <v>14</v>
      </c>
      <c r="H171">
        <v>2</v>
      </c>
      <c r="I171">
        <v>0</v>
      </c>
      <c r="J171">
        <v>151258.66</v>
      </c>
      <c r="K171">
        <v>17933.689999999999</v>
      </c>
      <c r="L171">
        <v>133503.70000000001</v>
      </c>
      <c r="M171">
        <v>16941.41</v>
      </c>
      <c r="N171">
        <v>10</v>
      </c>
      <c r="O171">
        <v>2</v>
      </c>
      <c r="P171">
        <v>2</v>
      </c>
      <c r="Q171">
        <v>133503.70000000001</v>
      </c>
      <c r="R171">
        <v>16941.41</v>
      </c>
      <c r="S171">
        <v>5.5</v>
      </c>
      <c r="T171">
        <v>2</v>
      </c>
      <c r="U171">
        <v>4.0999999999999996</v>
      </c>
      <c r="V171">
        <v>0</v>
      </c>
      <c r="W171">
        <v>0</v>
      </c>
      <c r="X171">
        <v>5.8339999999999996</v>
      </c>
      <c r="Y171">
        <v>5.9053000000000004</v>
      </c>
      <c r="Z171">
        <v>5.8339999999999996</v>
      </c>
      <c r="AA171" t="s">
        <v>59</v>
      </c>
      <c r="AB171" t="s">
        <v>14</v>
      </c>
      <c r="AC171">
        <v>5.9053000000000004</v>
      </c>
      <c r="AD171" t="s">
        <v>1548</v>
      </c>
      <c r="AE171">
        <v>1</v>
      </c>
      <c r="AF171">
        <v>4.4641999999999999</v>
      </c>
      <c r="AG171">
        <v>4.319</v>
      </c>
      <c r="AH171">
        <v>4.4641999999999999</v>
      </c>
      <c r="AI171" t="s">
        <v>1581</v>
      </c>
      <c r="AJ171" t="s">
        <v>1581</v>
      </c>
      <c r="AK171" t="s">
        <v>1707</v>
      </c>
      <c r="AL171" t="s">
        <v>49</v>
      </c>
      <c r="AM171">
        <v>6.2628000000000004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 t="b">
        <v>0</v>
      </c>
      <c r="AV171" t="s">
        <v>49</v>
      </c>
    </row>
    <row r="172" spans="1:48" x14ac:dyDescent="0.25">
      <c r="A172" t="s">
        <v>463</v>
      </c>
      <c r="B172" t="s">
        <v>1663</v>
      </c>
      <c r="C172" t="s">
        <v>463</v>
      </c>
      <c r="D172" t="s">
        <v>56</v>
      </c>
      <c r="E172" t="s">
        <v>463</v>
      </c>
      <c r="F172" t="s">
        <v>1911</v>
      </c>
      <c r="G172" t="s">
        <v>196</v>
      </c>
      <c r="H172">
        <v>74</v>
      </c>
      <c r="I172">
        <v>4</v>
      </c>
      <c r="J172">
        <v>203353.36</v>
      </c>
      <c r="K172">
        <v>95592.14</v>
      </c>
      <c r="L172">
        <v>184243.03</v>
      </c>
      <c r="M172">
        <v>86199.57</v>
      </c>
      <c r="N172">
        <v>17.64</v>
      </c>
      <c r="O172">
        <v>15.61</v>
      </c>
      <c r="P172">
        <v>74</v>
      </c>
      <c r="Q172">
        <v>184243.03</v>
      </c>
      <c r="R172">
        <v>86199.57</v>
      </c>
      <c r="S172">
        <v>17.64</v>
      </c>
      <c r="T172">
        <v>15.61</v>
      </c>
      <c r="U172">
        <v>12.47</v>
      </c>
      <c r="V172">
        <v>1</v>
      </c>
      <c r="W172">
        <v>7.5754999999999999</v>
      </c>
      <c r="X172">
        <v>7.4840999999999998</v>
      </c>
      <c r="Y172">
        <v>7.5754999999999999</v>
      </c>
      <c r="Z172">
        <v>7.4840999999999998</v>
      </c>
      <c r="AA172" t="s">
        <v>55</v>
      </c>
      <c r="AB172" t="s">
        <v>196</v>
      </c>
      <c r="AC172">
        <v>7.6916000000000002</v>
      </c>
      <c r="AD172" t="s">
        <v>1546</v>
      </c>
      <c r="AE172">
        <v>1.4776480000000001</v>
      </c>
      <c r="AF172">
        <v>7.4092000000000002</v>
      </c>
      <c r="AG172">
        <v>7.4840999999999998</v>
      </c>
      <c r="AH172">
        <v>7.4092000000000002</v>
      </c>
      <c r="AI172" t="s">
        <v>196</v>
      </c>
      <c r="AJ172" t="s">
        <v>196</v>
      </c>
      <c r="AK172" t="s">
        <v>1623</v>
      </c>
      <c r="AL172" t="s">
        <v>49</v>
      </c>
      <c r="AM172">
        <v>10.394399999999999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 t="b">
        <v>0</v>
      </c>
      <c r="AV172" t="s">
        <v>49</v>
      </c>
    </row>
    <row r="173" spans="1:48" x14ac:dyDescent="0.25">
      <c r="A173" t="s">
        <v>464</v>
      </c>
      <c r="B173" t="s">
        <v>1663</v>
      </c>
      <c r="C173" t="s">
        <v>464</v>
      </c>
      <c r="D173" t="s">
        <v>58</v>
      </c>
      <c r="E173" t="s">
        <v>464</v>
      </c>
      <c r="F173" t="s">
        <v>1912</v>
      </c>
      <c r="G173" t="s">
        <v>196</v>
      </c>
      <c r="H173">
        <v>106</v>
      </c>
      <c r="I173">
        <v>0</v>
      </c>
      <c r="J173">
        <v>120576.68</v>
      </c>
      <c r="K173">
        <v>38939.379999999997</v>
      </c>
      <c r="L173">
        <v>109206.5</v>
      </c>
      <c r="M173">
        <v>35813.24</v>
      </c>
      <c r="N173">
        <v>7.69</v>
      </c>
      <c r="O173">
        <v>5.0599999999999996</v>
      </c>
      <c r="P173">
        <v>105</v>
      </c>
      <c r="Q173">
        <v>108100.37</v>
      </c>
      <c r="R173">
        <v>34133.699999999997</v>
      </c>
      <c r="S173">
        <v>7.5</v>
      </c>
      <c r="T173">
        <v>4.71</v>
      </c>
      <c r="U173">
        <v>6.45</v>
      </c>
      <c r="V173">
        <v>1</v>
      </c>
      <c r="W173">
        <v>4.4447999999999999</v>
      </c>
      <c r="X173">
        <v>4.3912000000000004</v>
      </c>
      <c r="Y173">
        <v>4.4447999999999999</v>
      </c>
      <c r="Z173">
        <v>4.3912000000000004</v>
      </c>
      <c r="AA173" t="s">
        <v>57</v>
      </c>
      <c r="AB173" t="s">
        <v>196</v>
      </c>
      <c r="AC173">
        <v>5.2053000000000003</v>
      </c>
      <c r="AD173" t="s">
        <v>1547</v>
      </c>
      <c r="AE173">
        <v>1.1297699999999999</v>
      </c>
      <c r="AF173">
        <v>4.5388000000000002</v>
      </c>
      <c r="AG173">
        <v>4.3912000000000004</v>
      </c>
      <c r="AH173">
        <v>4.5388000000000002</v>
      </c>
      <c r="AI173" t="s">
        <v>196</v>
      </c>
      <c r="AJ173" t="s">
        <v>196</v>
      </c>
      <c r="AK173" t="s">
        <v>1623</v>
      </c>
      <c r="AL173" t="s">
        <v>49</v>
      </c>
      <c r="AM173">
        <v>6.3674999999999997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1</v>
      </c>
      <c r="AT173">
        <v>0</v>
      </c>
      <c r="AU173" t="b">
        <v>0</v>
      </c>
      <c r="AV173" t="s">
        <v>49</v>
      </c>
    </row>
    <row r="174" spans="1:48" x14ac:dyDescent="0.25">
      <c r="A174" t="s">
        <v>465</v>
      </c>
      <c r="B174" t="s">
        <v>1663</v>
      </c>
      <c r="C174" t="s">
        <v>465</v>
      </c>
      <c r="D174" t="s">
        <v>60</v>
      </c>
      <c r="E174" t="s">
        <v>465</v>
      </c>
      <c r="F174" t="s">
        <v>1913</v>
      </c>
      <c r="G174" t="s">
        <v>196</v>
      </c>
      <c r="H174">
        <v>19</v>
      </c>
      <c r="I174">
        <v>0</v>
      </c>
      <c r="J174">
        <v>85400.26</v>
      </c>
      <c r="K174">
        <v>29875.11</v>
      </c>
      <c r="L174">
        <v>78910.45</v>
      </c>
      <c r="M174">
        <v>31534.82</v>
      </c>
      <c r="N174">
        <v>5.21</v>
      </c>
      <c r="O174">
        <v>1.67</v>
      </c>
      <c r="P174">
        <v>18</v>
      </c>
      <c r="Q174">
        <v>74817.75</v>
      </c>
      <c r="R174">
        <v>27045.1</v>
      </c>
      <c r="S174">
        <v>5.1100000000000003</v>
      </c>
      <c r="T174">
        <v>1.66</v>
      </c>
      <c r="U174">
        <v>4.8499999999999996</v>
      </c>
      <c r="V174">
        <v>1</v>
      </c>
      <c r="W174">
        <v>3.0762999999999998</v>
      </c>
      <c r="X174">
        <v>3.0392000000000001</v>
      </c>
      <c r="Y174">
        <v>3.0762999999999998</v>
      </c>
      <c r="Z174">
        <v>3.0392000000000001</v>
      </c>
      <c r="AA174" t="s">
        <v>59</v>
      </c>
      <c r="AB174" t="s">
        <v>196</v>
      </c>
      <c r="AC174">
        <v>4.6074000000000002</v>
      </c>
      <c r="AD174" t="s">
        <v>1548</v>
      </c>
      <c r="AE174">
        <v>1</v>
      </c>
      <c r="AF174">
        <v>3.1413000000000002</v>
      </c>
      <c r="AG174">
        <v>3.0392000000000001</v>
      </c>
      <c r="AH174">
        <v>3.1413000000000002</v>
      </c>
      <c r="AI174" t="s">
        <v>196</v>
      </c>
      <c r="AJ174" t="s">
        <v>196</v>
      </c>
      <c r="AK174" t="s">
        <v>1623</v>
      </c>
      <c r="AL174" t="s">
        <v>49</v>
      </c>
      <c r="AM174">
        <v>4.4069000000000003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1</v>
      </c>
      <c r="AT174">
        <v>0</v>
      </c>
      <c r="AU174" t="b">
        <v>0</v>
      </c>
      <c r="AV174" t="s">
        <v>49</v>
      </c>
    </row>
    <row r="175" spans="1:48" x14ac:dyDescent="0.25">
      <c r="A175" t="s">
        <v>466</v>
      </c>
      <c r="B175" t="s">
        <v>1663</v>
      </c>
      <c r="C175" t="s">
        <v>466</v>
      </c>
      <c r="D175" t="s">
        <v>51</v>
      </c>
      <c r="E175" t="s">
        <v>466</v>
      </c>
      <c r="F175" t="s">
        <v>1914</v>
      </c>
      <c r="G175" t="s">
        <v>14</v>
      </c>
      <c r="H175">
        <v>4</v>
      </c>
      <c r="I175">
        <v>1</v>
      </c>
      <c r="J175">
        <v>190720.34</v>
      </c>
      <c r="K175">
        <v>66246.559999999998</v>
      </c>
      <c r="L175">
        <v>186474.7</v>
      </c>
      <c r="M175">
        <v>69759.94</v>
      </c>
      <c r="N175">
        <v>15</v>
      </c>
      <c r="O175">
        <v>6.6</v>
      </c>
      <c r="P175">
        <v>4</v>
      </c>
      <c r="Q175">
        <v>186474.7</v>
      </c>
      <c r="R175">
        <v>69759.94</v>
      </c>
      <c r="S175">
        <v>11.1</v>
      </c>
      <c r="T175">
        <v>6.6</v>
      </c>
      <c r="U175">
        <v>9.1999999999999993</v>
      </c>
      <c r="V175">
        <v>0</v>
      </c>
      <c r="W175">
        <v>7.6673</v>
      </c>
      <c r="X175">
        <v>8.0389999999999997</v>
      </c>
      <c r="Y175">
        <v>8.1372</v>
      </c>
      <c r="Z175">
        <v>8.0389999999999997</v>
      </c>
      <c r="AA175" t="s">
        <v>50</v>
      </c>
      <c r="AB175" t="s">
        <v>14</v>
      </c>
      <c r="AC175">
        <v>8.1372</v>
      </c>
      <c r="AD175" t="s">
        <v>1544</v>
      </c>
      <c r="AE175">
        <v>1.2801990000000001</v>
      </c>
      <c r="AF175">
        <v>8.3092000000000006</v>
      </c>
      <c r="AG175">
        <v>8.0389999999999997</v>
      </c>
      <c r="AH175">
        <v>8.3092000000000006</v>
      </c>
      <c r="AI175" t="s">
        <v>14</v>
      </c>
      <c r="AJ175" t="s">
        <v>14</v>
      </c>
      <c r="AK175" t="s">
        <v>1621</v>
      </c>
      <c r="AL175" t="s">
        <v>49</v>
      </c>
      <c r="AM175">
        <v>11.657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 t="b">
        <v>0</v>
      </c>
      <c r="AV175" t="s">
        <v>49</v>
      </c>
    </row>
    <row r="176" spans="1:48" x14ac:dyDescent="0.25">
      <c r="A176" t="s">
        <v>467</v>
      </c>
      <c r="B176" t="s">
        <v>1663</v>
      </c>
      <c r="C176" t="s">
        <v>467</v>
      </c>
      <c r="D176" t="s">
        <v>53</v>
      </c>
      <c r="E176" t="s">
        <v>467</v>
      </c>
      <c r="F176" t="s">
        <v>1915</v>
      </c>
      <c r="G176" t="s">
        <v>14</v>
      </c>
      <c r="H176">
        <v>1</v>
      </c>
      <c r="I176">
        <v>0</v>
      </c>
      <c r="J176">
        <v>133326.42000000001</v>
      </c>
      <c r="K176">
        <v>0</v>
      </c>
      <c r="L176">
        <v>118553.28</v>
      </c>
      <c r="M176">
        <v>0</v>
      </c>
      <c r="N176">
        <v>4</v>
      </c>
      <c r="O176">
        <v>0</v>
      </c>
      <c r="P176">
        <v>1</v>
      </c>
      <c r="Q176">
        <v>118553.28</v>
      </c>
      <c r="R176">
        <v>0</v>
      </c>
      <c r="S176">
        <v>6.4</v>
      </c>
      <c r="T176">
        <v>0</v>
      </c>
      <c r="U176">
        <v>5.3</v>
      </c>
      <c r="V176">
        <v>0</v>
      </c>
      <c r="W176">
        <v>0</v>
      </c>
      <c r="X176">
        <v>6.2794999999999996</v>
      </c>
      <c r="Y176">
        <v>6.3562000000000003</v>
      </c>
      <c r="Z176">
        <v>6.2794999999999996</v>
      </c>
      <c r="AA176" t="s">
        <v>52</v>
      </c>
      <c r="AB176" t="s">
        <v>14</v>
      </c>
      <c r="AC176">
        <v>6.3562000000000003</v>
      </c>
      <c r="AD176" t="s">
        <v>1545</v>
      </c>
      <c r="AE176">
        <v>1</v>
      </c>
      <c r="AF176">
        <v>6.4905999999999997</v>
      </c>
      <c r="AG176">
        <v>6.2794999999999996</v>
      </c>
      <c r="AH176">
        <v>6.4905999999999997</v>
      </c>
      <c r="AI176" t="s">
        <v>14</v>
      </c>
      <c r="AJ176" t="s">
        <v>14</v>
      </c>
      <c r="AK176" t="s">
        <v>1621</v>
      </c>
      <c r="AL176" t="s">
        <v>49</v>
      </c>
      <c r="AM176">
        <v>9.1057000000000006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 t="b">
        <v>0</v>
      </c>
      <c r="AV176" t="s">
        <v>49</v>
      </c>
    </row>
    <row r="177" spans="1:48" x14ac:dyDescent="0.25">
      <c r="A177" t="s">
        <v>468</v>
      </c>
      <c r="B177" t="s">
        <v>1663</v>
      </c>
      <c r="C177" t="s">
        <v>468</v>
      </c>
      <c r="D177" t="s">
        <v>51</v>
      </c>
      <c r="E177" t="s">
        <v>468</v>
      </c>
      <c r="F177" t="s">
        <v>1916</v>
      </c>
      <c r="G177" t="s">
        <v>14</v>
      </c>
      <c r="H177">
        <v>4</v>
      </c>
      <c r="I177">
        <v>0</v>
      </c>
      <c r="J177">
        <v>52900.7</v>
      </c>
      <c r="K177">
        <v>29555.26</v>
      </c>
      <c r="L177">
        <v>49581.02</v>
      </c>
      <c r="M177">
        <v>24770.22</v>
      </c>
      <c r="N177">
        <v>4.25</v>
      </c>
      <c r="O177">
        <v>2.17</v>
      </c>
      <c r="P177">
        <v>4</v>
      </c>
      <c r="Q177">
        <v>49581.02</v>
      </c>
      <c r="R177">
        <v>24770.22</v>
      </c>
      <c r="S177">
        <v>9.6</v>
      </c>
      <c r="T177">
        <v>2.17</v>
      </c>
      <c r="U177">
        <v>7.7</v>
      </c>
      <c r="V177">
        <v>0</v>
      </c>
      <c r="W177">
        <v>2.0386000000000002</v>
      </c>
      <c r="X177">
        <v>7.3350999999999997</v>
      </c>
      <c r="Y177">
        <v>7.4246999999999996</v>
      </c>
      <c r="Z177">
        <v>7.3350999999999997</v>
      </c>
      <c r="AA177" t="s">
        <v>50</v>
      </c>
      <c r="AB177" t="s">
        <v>14</v>
      </c>
      <c r="AC177">
        <v>7.4246999999999996</v>
      </c>
      <c r="AD177" t="s">
        <v>1544</v>
      </c>
      <c r="AE177">
        <v>1.2981609999999999</v>
      </c>
      <c r="AF177">
        <v>7.5815999999999999</v>
      </c>
      <c r="AG177">
        <v>7.3350999999999997</v>
      </c>
      <c r="AH177">
        <v>7.5815999999999999</v>
      </c>
      <c r="AI177" t="s">
        <v>14</v>
      </c>
      <c r="AJ177" t="s">
        <v>14</v>
      </c>
      <c r="AK177" t="s">
        <v>1621</v>
      </c>
      <c r="AL177" t="s">
        <v>49</v>
      </c>
      <c r="AM177">
        <v>10.636200000000001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 t="b">
        <v>0</v>
      </c>
      <c r="AV177" t="s">
        <v>49</v>
      </c>
    </row>
    <row r="178" spans="1:48" x14ac:dyDescent="0.25">
      <c r="A178" t="s">
        <v>469</v>
      </c>
      <c r="B178" t="s">
        <v>1663</v>
      </c>
      <c r="C178" t="s">
        <v>469</v>
      </c>
      <c r="D178" t="s">
        <v>53</v>
      </c>
      <c r="E178" t="s">
        <v>469</v>
      </c>
      <c r="F178" t="s">
        <v>1917</v>
      </c>
      <c r="G178" t="s">
        <v>14</v>
      </c>
      <c r="H178">
        <v>6</v>
      </c>
      <c r="I178">
        <v>0</v>
      </c>
      <c r="J178">
        <v>102694.48</v>
      </c>
      <c r="K178">
        <v>27519.71</v>
      </c>
      <c r="L178">
        <v>91798.28</v>
      </c>
      <c r="M178">
        <v>25033.57</v>
      </c>
      <c r="N178">
        <v>4.5</v>
      </c>
      <c r="O178">
        <v>1.89</v>
      </c>
      <c r="P178">
        <v>6</v>
      </c>
      <c r="Q178">
        <v>91798.28</v>
      </c>
      <c r="R178">
        <v>25033.57</v>
      </c>
      <c r="S178">
        <v>4.8</v>
      </c>
      <c r="T178">
        <v>1.89</v>
      </c>
      <c r="U178">
        <v>4.0999999999999996</v>
      </c>
      <c r="V178">
        <v>0</v>
      </c>
      <c r="W178">
        <v>3.7745000000000002</v>
      </c>
      <c r="X178">
        <v>5.6504000000000003</v>
      </c>
      <c r="Y178">
        <v>5.7194000000000003</v>
      </c>
      <c r="Z178">
        <v>5.6504000000000003</v>
      </c>
      <c r="AA178" t="s">
        <v>52</v>
      </c>
      <c r="AB178" t="s">
        <v>14</v>
      </c>
      <c r="AC178">
        <v>5.7194000000000003</v>
      </c>
      <c r="AD178" t="s">
        <v>1545</v>
      </c>
      <c r="AE178">
        <v>1</v>
      </c>
      <c r="AF178">
        <v>5.8403</v>
      </c>
      <c r="AG178">
        <v>5.6504000000000003</v>
      </c>
      <c r="AH178">
        <v>5.8403</v>
      </c>
      <c r="AI178" t="s">
        <v>14</v>
      </c>
      <c r="AJ178" t="s">
        <v>14</v>
      </c>
      <c r="AK178" t="s">
        <v>1621</v>
      </c>
      <c r="AL178" t="s">
        <v>49</v>
      </c>
      <c r="AM178">
        <v>8.1934000000000005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 t="b">
        <v>0</v>
      </c>
      <c r="AV178" t="s">
        <v>49</v>
      </c>
    </row>
    <row r="179" spans="1:48" x14ac:dyDescent="0.25">
      <c r="A179" t="s">
        <v>470</v>
      </c>
      <c r="B179" t="s">
        <v>1663</v>
      </c>
      <c r="C179" t="s">
        <v>470</v>
      </c>
      <c r="D179" t="s">
        <v>51</v>
      </c>
      <c r="E179" t="s">
        <v>470</v>
      </c>
      <c r="F179" t="s">
        <v>1918</v>
      </c>
      <c r="G179" t="s">
        <v>196</v>
      </c>
      <c r="H179">
        <v>11</v>
      </c>
      <c r="I179">
        <v>0</v>
      </c>
      <c r="J179">
        <v>153680.24</v>
      </c>
      <c r="K179">
        <v>77440.92</v>
      </c>
      <c r="L179">
        <v>143535.98000000001</v>
      </c>
      <c r="M179">
        <v>73092.5</v>
      </c>
      <c r="N179">
        <v>12.27</v>
      </c>
      <c r="O179">
        <v>12.08</v>
      </c>
      <c r="P179">
        <v>11</v>
      </c>
      <c r="Q179">
        <v>143535.98000000001</v>
      </c>
      <c r="R179">
        <v>73092.5</v>
      </c>
      <c r="S179">
        <v>12.27</v>
      </c>
      <c r="T179">
        <v>12.08</v>
      </c>
      <c r="U179">
        <v>8.2200000000000006</v>
      </c>
      <c r="V179">
        <v>1</v>
      </c>
      <c r="W179">
        <v>5.9017999999999997</v>
      </c>
      <c r="X179">
        <v>5.8305999999999996</v>
      </c>
      <c r="Y179">
        <v>5.9017999999999997</v>
      </c>
      <c r="Z179">
        <v>5.8305999999999996</v>
      </c>
      <c r="AA179" t="s">
        <v>50</v>
      </c>
      <c r="AB179" t="s">
        <v>196</v>
      </c>
      <c r="AC179">
        <v>6.8182</v>
      </c>
      <c r="AD179" t="s">
        <v>1544</v>
      </c>
      <c r="AE179">
        <v>1.2824120000000001</v>
      </c>
      <c r="AF179">
        <v>5.4397000000000002</v>
      </c>
      <c r="AG179">
        <v>5.8305999999999996</v>
      </c>
      <c r="AH179">
        <v>5.4397000000000002</v>
      </c>
      <c r="AI179" t="s">
        <v>196</v>
      </c>
      <c r="AJ179" t="s">
        <v>196</v>
      </c>
      <c r="AK179" t="s">
        <v>1621</v>
      </c>
      <c r="AL179" t="s">
        <v>49</v>
      </c>
      <c r="AM179">
        <v>7.6314000000000002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 t="b">
        <v>0</v>
      </c>
      <c r="AV179" t="s">
        <v>49</v>
      </c>
    </row>
    <row r="180" spans="1:48" x14ac:dyDescent="0.25">
      <c r="A180" t="s">
        <v>471</v>
      </c>
      <c r="B180" t="s">
        <v>1663</v>
      </c>
      <c r="C180" t="s">
        <v>471</v>
      </c>
      <c r="D180" t="s">
        <v>53</v>
      </c>
      <c r="E180" t="s">
        <v>471</v>
      </c>
      <c r="F180" t="s">
        <v>1919</v>
      </c>
      <c r="G180" t="s">
        <v>196</v>
      </c>
      <c r="H180">
        <v>42</v>
      </c>
      <c r="I180">
        <v>0</v>
      </c>
      <c r="J180">
        <v>81668.570000000007</v>
      </c>
      <c r="K180">
        <v>37330.58</v>
      </c>
      <c r="L180">
        <v>76239.37</v>
      </c>
      <c r="M180">
        <v>36938.86</v>
      </c>
      <c r="N180">
        <v>2.76</v>
      </c>
      <c r="O180">
        <v>2.36</v>
      </c>
      <c r="P180">
        <v>42</v>
      </c>
      <c r="Q180">
        <v>76239.37</v>
      </c>
      <c r="R180">
        <v>36938.86</v>
      </c>
      <c r="S180">
        <v>2.76</v>
      </c>
      <c r="T180">
        <v>2.36</v>
      </c>
      <c r="U180">
        <v>2.0699999999999998</v>
      </c>
      <c r="V180">
        <v>1</v>
      </c>
      <c r="W180">
        <v>3.1347</v>
      </c>
      <c r="X180">
        <v>3.0969000000000002</v>
      </c>
      <c r="Y180">
        <v>3.1347</v>
      </c>
      <c r="Z180">
        <v>3.0969000000000002</v>
      </c>
      <c r="AA180" t="s">
        <v>52</v>
      </c>
      <c r="AB180" t="s">
        <v>196</v>
      </c>
      <c r="AC180">
        <v>5.3167</v>
      </c>
      <c r="AD180" t="s">
        <v>1545</v>
      </c>
      <c r="AE180">
        <v>1</v>
      </c>
      <c r="AF180">
        <v>3.2010000000000001</v>
      </c>
      <c r="AG180">
        <v>3.0969000000000002</v>
      </c>
      <c r="AH180">
        <v>3.2010000000000001</v>
      </c>
      <c r="AI180" t="s">
        <v>196</v>
      </c>
      <c r="AJ180" t="s">
        <v>196</v>
      </c>
      <c r="AK180" t="s">
        <v>1621</v>
      </c>
      <c r="AL180" t="s">
        <v>49</v>
      </c>
      <c r="AM180">
        <v>4.4907000000000004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 t="b">
        <v>0</v>
      </c>
      <c r="AV180" t="s">
        <v>49</v>
      </c>
    </row>
    <row r="181" spans="1:48" x14ac:dyDescent="0.25">
      <c r="A181" t="s">
        <v>472</v>
      </c>
      <c r="B181" t="s">
        <v>1663</v>
      </c>
      <c r="C181" t="s">
        <v>472</v>
      </c>
      <c r="D181" t="s">
        <v>51</v>
      </c>
      <c r="E181" t="s">
        <v>472</v>
      </c>
      <c r="F181" t="s">
        <v>1920</v>
      </c>
      <c r="G181" t="s">
        <v>196</v>
      </c>
      <c r="H181">
        <v>25</v>
      </c>
      <c r="I181">
        <v>1</v>
      </c>
      <c r="J181">
        <v>191781.32</v>
      </c>
      <c r="K181">
        <v>95011.83</v>
      </c>
      <c r="L181">
        <v>171568.72</v>
      </c>
      <c r="M181">
        <v>84519.360000000001</v>
      </c>
      <c r="N181">
        <v>14.4</v>
      </c>
      <c r="O181">
        <v>10.34</v>
      </c>
      <c r="P181">
        <v>24</v>
      </c>
      <c r="Q181">
        <v>160370.09</v>
      </c>
      <c r="R181">
        <v>65619.66</v>
      </c>
      <c r="S181">
        <v>13.13</v>
      </c>
      <c r="T181">
        <v>8.41</v>
      </c>
      <c r="U181">
        <v>10.98</v>
      </c>
      <c r="V181">
        <v>1</v>
      </c>
      <c r="W181">
        <v>6.5940000000000003</v>
      </c>
      <c r="X181">
        <v>6.5144000000000002</v>
      </c>
      <c r="Y181">
        <v>6.5940000000000003</v>
      </c>
      <c r="Z181">
        <v>6.5144000000000002</v>
      </c>
      <c r="AA181" t="s">
        <v>50</v>
      </c>
      <c r="AB181" t="s">
        <v>196</v>
      </c>
      <c r="AC181">
        <v>6.5762</v>
      </c>
      <c r="AD181" t="s">
        <v>1544</v>
      </c>
      <c r="AE181">
        <v>1.414723</v>
      </c>
      <c r="AF181">
        <v>6.4782000000000002</v>
      </c>
      <c r="AG181">
        <v>6.5144000000000002</v>
      </c>
      <c r="AH181">
        <v>6.4782000000000002</v>
      </c>
      <c r="AI181" t="s">
        <v>196</v>
      </c>
      <c r="AJ181" t="s">
        <v>196</v>
      </c>
      <c r="AK181" t="s">
        <v>1621</v>
      </c>
      <c r="AL181" t="s">
        <v>49</v>
      </c>
      <c r="AM181">
        <v>9.0883000000000003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1</v>
      </c>
      <c r="AT181">
        <v>0</v>
      </c>
      <c r="AU181" t="b">
        <v>0</v>
      </c>
      <c r="AV181" t="s">
        <v>49</v>
      </c>
    </row>
    <row r="182" spans="1:48" x14ac:dyDescent="0.25">
      <c r="A182" t="s">
        <v>473</v>
      </c>
      <c r="B182" t="s">
        <v>1663</v>
      </c>
      <c r="C182" t="s">
        <v>473</v>
      </c>
      <c r="D182" t="s">
        <v>53</v>
      </c>
      <c r="E182" t="s">
        <v>473</v>
      </c>
      <c r="F182" t="s">
        <v>1921</v>
      </c>
      <c r="G182" t="s">
        <v>196</v>
      </c>
      <c r="H182">
        <v>38</v>
      </c>
      <c r="I182">
        <v>0</v>
      </c>
      <c r="J182">
        <v>86433.57</v>
      </c>
      <c r="K182">
        <v>23505.49</v>
      </c>
      <c r="L182">
        <v>77274.13</v>
      </c>
      <c r="M182">
        <v>20841.189999999999</v>
      </c>
      <c r="N182">
        <v>5.79</v>
      </c>
      <c r="O182">
        <v>2.96</v>
      </c>
      <c r="P182">
        <v>36</v>
      </c>
      <c r="Q182">
        <v>74302.179999999993</v>
      </c>
      <c r="R182">
        <v>16999.37</v>
      </c>
      <c r="S182">
        <v>5.53</v>
      </c>
      <c r="T182">
        <v>2.79</v>
      </c>
      <c r="U182">
        <v>4.87</v>
      </c>
      <c r="V182">
        <v>1</v>
      </c>
      <c r="W182">
        <v>3.0550999999999999</v>
      </c>
      <c r="X182">
        <v>3.0182000000000002</v>
      </c>
      <c r="Y182">
        <v>3.0550999999999999</v>
      </c>
      <c r="Z182">
        <v>3.0182000000000002</v>
      </c>
      <c r="AA182" t="s">
        <v>52</v>
      </c>
      <c r="AB182" t="s">
        <v>196</v>
      </c>
      <c r="AC182">
        <v>4.6483999999999996</v>
      </c>
      <c r="AD182" t="s">
        <v>1545</v>
      </c>
      <c r="AE182">
        <v>1</v>
      </c>
      <c r="AF182">
        <v>3.1196000000000002</v>
      </c>
      <c r="AG182">
        <v>3.0182000000000002</v>
      </c>
      <c r="AH182">
        <v>3.1196000000000002</v>
      </c>
      <c r="AI182" t="s">
        <v>196</v>
      </c>
      <c r="AJ182" t="s">
        <v>196</v>
      </c>
      <c r="AK182" t="s">
        <v>1621</v>
      </c>
      <c r="AL182" t="s">
        <v>49</v>
      </c>
      <c r="AM182">
        <v>4.3765000000000001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2</v>
      </c>
      <c r="AT182">
        <v>0</v>
      </c>
      <c r="AU182" t="b">
        <v>0</v>
      </c>
      <c r="AV182" t="s">
        <v>49</v>
      </c>
    </row>
    <row r="183" spans="1:48" x14ac:dyDescent="0.25">
      <c r="A183" t="s">
        <v>474</v>
      </c>
      <c r="B183" t="s">
        <v>1663</v>
      </c>
      <c r="C183" t="s">
        <v>474</v>
      </c>
      <c r="D183" t="s">
        <v>51</v>
      </c>
      <c r="E183" t="s">
        <v>474</v>
      </c>
      <c r="F183" t="s">
        <v>1922</v>
      </c>
      <c r="G183" t="s">
        <v>196</v>
      </c>
      <c r="H183">
        <v>12</v>
      </c>
      <c r="I183">
        <v>1</v>
      </c>
      <c r="J183">
        <v>177030.07</v>
      </c>
      <c r="K183">
        <v>55180.68</v>
      </c>
      <c r="L183">
        <v>172810.17</v>
      </c>
      <c r="M183">
        <v>57665.64</v>
      </c>
      <c r="N183">
        <v>13.67</v>
      </c>
      <c r="O183">
        <v>4.78</v>
      </c>
      <c r="P183">
        <v>12</v>
      </c>
      <c r="Q183">
        <v>172810.17</v>
      </c>
      <c r="R183">
        <v>57665.64</v>
      </c>
      <c r="S183">
        <v>13.67</v>
      </c>
      <c r="T183">
        <v>4.78</v>
      </c>
      <c r="U183">
        <v>12.72</v>
      </c>
      <c r="V183">
        <v>1</v>
      </c>
      <c r="W183">
        <v>7.1055000000000001</v>
      </c>
      <c r="X183">
        <v>7.0198</v>
      </c>
      <c r="Y183">
        <v>7.1055000000000001</v>
      </c>
      <c r="Z183">
        <v>7.0198</v>
      </c>
      <c r="AA183" t="s">
        <v>50</v>
      </c>
      <c r="AB183" t="s">
        <v>196</v>
      </c>
      <c r="AC183">
        <v>8.3988999999999994</v>
      </c>
      <c r="AD183" t="s">
        <v>1544</v>
      </c>
      <c r="AE183">
        <v>1.3633690000000001</v>
      </c>
      <c r="AF183">
        <v>7.1064999999999996</v>
      </c>
      <c r="AG183">
        <v>7.0198</v>
      </c>
      <c r="AH183">
        <v>7.1064999999999996</v>
      </c>
      <c r="AI183" t="s">
        <v>196</v>
      </c>
      <c r="AJ183" t="s">
        <v>196</v>
      </c>
      <c r="AK183" t="s">
        <v>1621</v>
      </c>
      <c r="AL183" t="s">
        <v>49</v>
      </c>
      <c r="AM183">
        <v>9.9696999999999996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 t="b">
        <v>0</v>
      </c>
      <c r="AV183" t="s">
        <v>49</v>
      </c>
    </row>
    <row r="184" spans="1:48" x14ac:dyDescent="0.25">
      <c r="A184" t="s">
        <v>475</v>
      </c>
      <c r="B184" t="s">
        <v>1663</v>
      </c>
      <c r="C184" t="s">
        <v>475</v>
      </c>
      <c r="D184" t="s">
        <v>53</v>
      </c>
      <c r="E184" t="s">
        <v>475</v>
      </c>
      <c r="F184" t="s">
        <v>1923</v>
      </c>
      <c r="G184" t="s">
        <v>196</v>
      </c>
      <c r="H184">
        <v>13</v>
      </c>
      <c r="I184">
        <v>0</v>
      </c>
      <c r="J184">
        <v>142537.9</v>
      </c>
      <c r="K184">
        <v>30624.27</v>
      </c>
      <c r="L184">
        <v>133302.10999999999</v>
      </c>
      <c r="M184">
        <v>31799.47</v>
      </c>
      <c r="N184">
        <v>9.69</v>
      </c>
      <c r="O184">
        <v>2.33</v>
      </c>
      <c r="P184">
        <v>12</v>
      </c>
      <c r="Q184">
        <v>127055.97</v>
      </c>
      <c r="R184">
        <v>24254.63</v>
      </c>
      <c r="S184">
        <v>9.75</v>
      </c>
      <c r="T184">
        <v>2.42</v>
      </c>
      <c r="U184">
        <v>9.48</v>
      </c>
      <c r="V184">
        <v>1</v>
      </c>
      <c r="W184">
        <v>5.2241999999999997</v>
      </c>
      <c r="X184">
        <v>5.1612</v>
      </c>
      <c r="Y184">
        <v>5.2241999999999997</v>
      </c>
      <c r="Z184">
        <v>5.1612</v>
      </c>
      <c r="AA184" t="s">
        <v>52</v>
      </c>
      <c r="AB184" t="s">
        <v>196</v>
      </c>
      <c r="AC184">
        <v>6.1604000000000001</v>
      </c>
      <c r="AD184" t="s">
        <v>1545</v>
      </c>
      <c r="AE184">
        <v>1</v>
      </c>
      <c r="AF184">
        <v>5.3346999999999998</v>
      </c>
      <c r="AG184">
        <v>5.1612</v>
      </c>
      <c r="AH184">
        <v>5.3346999999999998</v>
      </c>
      <c r="AI184" t="s">
        <v>196</v>
      </c>
      <c r="AJ184" t="s">
        <v>196</v>
      </c>
      <c r="AK184" t="s">
        <v>1621</v>
      </c>
      <c r="AL184" t="s">
        <v>49</v>
      </c>
      <c r="AM184">
        <v>7.4840999999999998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1</v>
      </c>
      <c r="AT184">
        <v>0</v>
      </c>
      <c r="AU184" t="b">
        <v>0</v>
      </c>
      <c r="AV184" t="s">
        <v>49</v>
      </c>
    </row>
    <row r="185" spans="1:48" x14ac:dyDescent="0.25">
      <c r="A185" t="s">
        <v>477</v>
      </c>
      <c r="B185" t="s">
        <v>1663</v>
      </c>
      <c r="C185" t="s">
        <v>477</v>
      </c>
      <c r="D185" t="s">
        <v>51</v>
      </c>
      <c r="E185" t="s">
        <v>477</v>
      </c>
      <c r="F185" t="s">
        <v>1924</v>
      </c>
      <c r="G185" t="s">
        <v>196</v>
      </c>
      <c r="H185">
        <v>85</v>
      </c>
      <c r="I185">
        <v>2</v>
      </c>
      <c r="J185">
        <v>182226.38</v>
      </c>
      <c r="K185">
        <v>101721.76</v>
      </c>
      <c r="L185">
        <v>165506.57999999999</v>
      </c>
      <c r="M185">
        <v>90942.720000000001</v>
      </c>
      <c r="N185">
        <v>15.05</v>
      </c>
      <c r="O185">
        <v>8.57</v>
      </c>
      <c r="P185">
        <v>83</v>
      </c>
      <c r="Q185">
        <v>155367.94</v>
      </c>
      <c r="R185">
        <v>62001.02</v>
      </c>
      <c r="S185">
        <v>14.14</v>
      </c>
      <c r="T185">
        <v>6.27</v>
      </c>
      <c r="U185">
        <v>12.79</v>
      </c>
      <c r="V185">
        <v>1</v>
      </c>
      <c r="W185">
        <v>6.3883000000000001</v>
      </c>
      <c r="X185">
        <v>6.3112000000000004</v>
      </c>
      <c r="Y185">
        <v>6.3883000000000001</v>
      </c>
      <c r="Z185">
        <v>6.3112000000000004</v>
      </c>
      <c r="AA185" t="s">
        <v>50</v>
      </c>
      <c r="AB185" t="s">
        <v>196</v>
      </c>
      <c r="AC185">
        <v>7.6376999999999997</v>
      </c>
      <c r="AD185" t="s">
        <v>1544</v>
      </c>
      <c r="AE185">
        <v>1.4838549999999999</v>
      </c>
      <c r="AF185">
        <v>5.9968000000000004</v>
      </c>
      <c r="AG185">
        <v>6.3112000000000004</v>
      </c>
      <c r="AH185">
        <v>5.9968000000000004</v>
      </c>
      <c r="AI185" t="s">
        <v>196</v>
      </c>
      <c r="AJ185" t="s">
        <v>196</v>
      </c>
      <c r="AK185" t="s">
        <v>1621</v>
      </c>
      <c r="AL185" t="s">
        <v>49</v>
      </c>
      <c r="AM185">
        <v>8.4129000000000005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2</v>
      </c>
      <c r="AT185">
        <v>0</v>
      </c>
      <c r="AU185" t="b">
        <v>0</v>
      </c>
      <c r="AV185" t="s">
        <v>49</v>
      </c>
    </row>
    <row r="186" spans="1:48" x14ac:dyDescent="0.25">
      <c r="A186" t="s">
        <v>478</v>
      </c>
      <c r="B186" t="s">
        <v>1663</v>
      </c>
      <c r="C186" t="s">
        <v>478</v>
      </c>
      <c r="D186" t="s">
        <v>53</v>
      </c>
      <c r="E186" t="s">
        <v>478</v>
      </c>
      <c r="F186" t="s">
        <v>1925</v>
      </c>
      <c r="G186" t="s">
        <v>196</v>
      </c>
      <c r="H186">
        <v>176</v>
      </c>
      <c r="I186">
        <v>5</v>
      </c>
      <c r="J186">
        <v>123895.46</v>
      </c>
      <c r="K186">
        <v>36425.769999999997</v>
      </c>
      <c r="L186">
        <v>113787.21</v>
      </c>
      <c r="M186">
        <v>33635.54</v>
      </c>
      <c r="N186">
        <v>9.7799999999999994</v>
      </c>
      <c r="O186">
        <v>4.0599999999999996</v>
      </c>
      <c r="P186">
        <v>175</v>
      </c>
      <c r="Q186">
        <v>112914.68</v>
      </c>
      <c r="R186">
        <v>31683.19</v>
      </c>
      <c r="S186">
        <v>9.67</v>
      </c>
      <c r="T186">
        <v>3.77</v>
      </c>
      <c r="U186">
        <v>8.9499999999999993</v>
      </c>
      <c r="V186">
        <v>1</v>
      </c>
      <c r="W186">
        <v>4.6426999999999996</v>
      </c>
      <c r="X186">
        <v>4.5867000000000004</v>
      </c>
      <c r="Y186">
        <v>4.6426999999999996</v>
      </c>
      <c r="Z186">
        <v>4.5867000000000004</v>
      </c>
      <c r="AA186" t="s">
        <v>52</v>
      </c>
      <c r="AB186" t="s">
        <v>196</v>
      </c>
      <c r="AC186">
        <v>5.1471999999999998</v>
      </c>
      <c r="AD186" t="s">
        <v>1545</v>
      </c>
      <c r="AE186">
        <v>1</v>
      </c>
      <c r="AF186">
        <v>4.7408999999999999</v>
      </c>
      <c r="AG186">
        <v>4.5867000000000004</v>
      </c>
      <c r="AH186">
        <v>4.7408999999999999</v>
      </c>
      <c r="AI186" t="s">
        <v>196</v>
      </c>
      <c r="AJ186" t="s">
        <v>196</v>
      </c>
      <c r="AK186" t="s">
        <v>1621</v>
      </c>
      <c r="AL186" t="s">
        <v>49</v>
      </c>
      <c r="AM186">
        <v>6.6509999999999998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1</v>
      </c>
      <c r="AT186">
        <v>0</v>
      </c>
      <c r="AU186" t="b">
        <v>0</v>
      </c>
      <c r="AV186" t="s">
        <v>49</v>
      </c>
    </row>
    <row r="187" spans="1:48" x14ac:dyDescent="0.25">
      <c r="A187" t="s">
        <v>479</v>
      </c>
      <c r="B187" t="s">
        <v>1663</v>
      </c>
      <c r="C187" t="s">
        <v>479</v>
      </c>
      <c r="D187" t="s">
        <v>51</v>
      </c>
      <c r="E187" t="s">
        <v>479</v>
      </c>
      <c r="F187" t="s">
        <v>1926</v>
      </c>
      <c r="G187" t="s">
        <v>196</v>
      </c>
      <c r="H187">
        <v>90</v>
      </c>
      <c r="I187">
        <v>1</v>
      </c>
      <c r="J187">
        <v>127092.91</v>
      </c>
      <c r="K187">
        <v>54969.46</v>
      </c>
      <c r="L187">
        <v>115160.59</v>
      </c>
      <c r="M187">
        <v>57028.08</v>
      </c>
      <c r="N187">
        <v>10.74</v>
      </c>
      <c r="O187">
        <v>6.31</v>
      </c>
      <c r="P187">
        <v>89</v>
      </c>
      <c r="Q187">
        <v>110520.88</v>
      </c>
      <c r="R187">
        <v>36760.31</v>
      </c>
      <c r="S187">
        <v>10.48</v>
      </c>
      <c r="T187">
        <v>5.84</v>
      </c>
      <c r="U187">
        <v>9.25</v>
      </c>
      <c r="V187">
        <v>1</v>
      </c>
      <c r="W187">
        <v>4.5442999999999998</v>
      </c>
      <c r="X187">
        <v>4.4894999999999996</v>
      </c>
      <c r="Y187">
        <v>4.5442999999999998</v>
      </c>
      <c r="Z187">
        <v>4.4894999999999996</v>
      </c>
      <c r="AA187" t="s">
        <v>50</v>
      </c>
      <c r="AB187" t="s">
        <v>196</v>
      </c>
      <c r="AC187">
        <v>5.8098999999999998</v>
      </c>
      <c r="AD187" t="s">
        <v>1544</v>
      </c>
      <c r="AE187">
        <v>1.4797389999999999</v>
      </c>
      <c r="AF187">
        <v>4.4524999999999997</v>
      </c>
      <c r="AG187">
        <v>4.4894999999999996</v>
      </c>
      <c r="AH187">
        <v>4.4524999999999997</v>
      </c>
      <c r="AI187" t="s">
        <v>196</v>
      </c>
      <c r="AJ187" t="s">
        <v>196</v>
      </c>
      <c r="AK187" t="s">
        <v>1621</v>
      </c>
      <c r="AL187" t="s">
        <v>49</v>
      </c>
      <c r="AM187">
        <v>6.2464000000000004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1</v>
      </c>
      <c r="AT187">
        <v>0</v>
      </c>
      <c r="AU187" t="b">
        <v>0</v>
      </c>
      <c r="AV187" t="s">
        <v>49</v>
      </c>
    </row>
    <row r="188" spans="1:48" x14ac:dyDescent="0.25">
      <c r="A188" t="s">
        <v>480</v>
      </c>
      <c r="B188" t="s">
        <v>1663</v>
      </c>
      <c r="C188" t="s">
        <v>480</v>
      </c>
      <c r="D188" t="s">
        <v>53</v>
      </c>
      <c r="E188" t="s">
        <v>480</v>
      </c>
      <c r="F188" t="s">
        <v>1927</v>
      </c>
      <c r="G188" t="s">
        <v>196</v>
      </c>
      <c r="H188">
        <v>210</v>
      </c>
      <c r="I188">
        <v>2</v>
      </c>
      <c r="J188">
        <v>95950.59</v>
      </c>
      <c r="K188">
        <v>29305.54</v>
      </c>
      <c r="L188">
        <v>86709.55</v>
      </c>
      <c r="M188">
        <v>27293.279999999999</v>
      </c>
      <c r="N188">
        <v>7.17</v>
      </c>
      <c r="O188">
        <v>3.33</v>
      </c>
      <c r="P188">
        <v>208</v>
      </c>
      <c r="Q188">
        <v>85820.91</v>
      </c>
      <c r="R188">
        <v>25866.49</v>
      </c>
      <c r="S188">
        <v>7.14</v>
      </c>
      <c r="T188">
        <v>3.33</v>
      </c>
      <c r="U188">
        <v>6.5</v>
      </c>
      <c r="V188">
        <v>1</v>
      </c>
      <c r="W188">
        <v>3.5287000000000002</v>
      </c>
      <c r="X188">
        <v>3.4861</v>
      </c>
      <c r="Y188">
        <v>3.5287000000000002</v>
      </c>
      <c r="Z188">
        <v>3.4861</v>
      </c>
      <c r="AA188" t="s">
        <v>52</v>
      </c>
      <c r="AB188" t="s">
        <v>196</v>
      </c>
      <c r="AC188">
        <v>3.9262999999999999</v>
      </c>
      <c r="AD188" t="s">
        <v>1545</v>
      </c>
      <c r="AE188">
        <v>1</v>
      </c>
      <c r="AF188">
        <v>3.6032999999999999</v>
      </c>
      <c r="AG188">
        <v>3.4861</v>
      </c>
      <c r="AH188">
        <v>3.6032999999999999</v>
      </c>
      <c r="AI188" t="s">
        <v>196</v>
      </c>
      <c r="AJ188" t="s">
        <v>196</v>
      </c>
      <c r="AK188" t="s">
        <v>1621</v>
      </c>
      <c r="AL188" t="s">
        <v>49</v>
      </c>
      <c r="AM188">
        <v>5.0551000000000004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2</v>
      </c>
      <c r="AT188">
        <v>0</v>
      </c>
      <c r="AU188" t="b">
        <v>0</v>
      </c>
      <c r="AV188" t="s">
        <v>49</v>
      </c>
    </row>
    <row r="189" spans="1:48" x14ac:dyDescent="0.25">
      <c r="A189" t="s">
        <v>481</v>
      </c>
      <c r="B189" t="s">
        <v>1663</v>
      </c>
      <c r="C189" t="s">
        <v>481</v>
      </c>
      <c r="D189" t="s">
        <v>56</v>
      </c>
      <c r="E189" t="s">
        <v>481</v>
      </c>
      <c r="F189" t="s">
        <v>1928</v>
      </c>
      <c r="G189" t="s">
        <v>196</v>
      </c>
      <c r="H189">
        <v>13</v>
      </c>
      <c r="I189">
        <v>7</v>
      </c>
      <c r="J189">
        <v>120727.03</v>
      </c>
      <c r="K189">
        <v>61596.74</v>
      </c>
      <c r="L189">
        <v>112840.24</v>
      </c>
      <c r="M189">
        <v>54023.21</v>
      </c>
      <c r="N189">
        <v>15.08</v>
      </c>
      <c r="O189">
        <v>7.71</v>
      </c>
      <c r="P189">
        <v>13</v>
      </c>
      <c r="Q189">
        <v>112840.24</v>
      </c>
      <c r="R189">
        <v>54023.21</v>
      </c>
      <c r="S189">
        <v>15.08</v>
      </c>
      <c r="T189">
        <v>7.71</v>
      </c>
      <c r="U189">
        <v>13.15</v>
      </c>
      <c r="V189">
        <v>1</v>
      </c>
      <c r="W189">
        <v>4.6397000000000004</v>
      </c>
      <c r="X189">
        <v>4.5837000000000003</v>
      </c>
      <c r="Y189">
        <v>4.6397000000000004</v>
      </c>
      <c r="Z189">
        <v>4.5837000000000003</v>
      </c>
      <c r="AA189" t="s">
        <v>55</v>
      </c>
      <c r="AB189" t="s">
        <v>196</v>
      </c>
      <c r="AC189">
        <v>4.7092999999999998</v>
      </c>
      <c r="AD189" t="s">
        <v>1546</v>
      </c>
      <c r="AE189">
        <v>1.715654</v>
      </c>
      <c r="AF189">
        <v>4.1257000000000001</v>
      </c>
      <c r="AG189">
        <v>4.5837000000000003</v>
      </c>
      <c r="AH189">
        <v>4.1257000000000001</v>
      </c>
      <c r="AI189" t="s">
        <v>196</v>
      </c>
      <c r="AJ189" t="s">
        <v>196</v>
      </c>
      <c r="AK189" t="s">
        <v>1623</v>
      </c>
      <c r="AL189" t="s">
        <v>49</v>
      </c>
      <c r="AM189">
        <v>5.7878999999999996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 t="b">
        <v>0</v>
      </c>
      <c r="AV189" t="s">
        <v>49</v>
      </c>
    </row>
    <row r="190" spans="1:48" x14ac:dyDescent="0.25">
      <c r="A190" t="s">
        <v>482</v>
      </c>
      <c r="B190" t="s">
        <v>1663</v>
      </c>
      <c r="C190" t="s">
        <v>482</v>
      </c>
      <c r="D190" t="s">
        <v>58</v>
      </c>
      <c r="E190" t="s">
        <v>482</v>
      </c>
      <c r="F190" t="s">
        <v>1929</v>
      </c>
      <c r="G190" t="s">
        <v>196</v>
      </c>
      <c r="H190">
        <v>48</v>
      </c>
      <c r="I190">
        <v>7</v>
      </c>
      <c r="J190">
        <v>45548.95</v>
      </c>
      <c r="K190">
        <v>28829.119999999999</v>
      </c>
      <c r="L190">
        <v>44110.64</v>
      </c>
      <c r="M190">
        <v>26049.5</v>
      </c>
      <c r="N190">
        <v>7.94</v>
      </c>
      <c r="O190">
        <v>4.21</v>
      </c>
      <c r="P190">
        <v>46</v>
      </c>
      <c r="Q190">
        <v>40881.14</v>
      </c>
      <c r="R190">
        <v>21318.14</v>
      </c>
      <c r="S190">
        <v>7.61</v>
      </c>
      <c r="T190">
        <v>3.92</v>
      </c>
      <c r="U190">
        <v>6.64</v>
      </c>
      <c r="V190">
        <v>1</v>
      </c>
      <c r="W190">
        <v>1.6809000000000001</v>
      </c>
      <c r="X190">
        <v>1.6606000000000001</v>
      </c>
      <c r="Y190">
        <v>1.6809000000000001</v>
      </c>
      <c r="Z190">
        <v>1.6606000000000001</v>
      </c>
      <c r="AA190" t="s">
        <v>57</v>
      </c>
      <c r="AB190" t="s">
        <v>196</v>
      </c>
      <c r="AC190">
        <v>2.7448999999999999</v>
      </c>
      <c r="AD190" t="s">
        <v>1547</v>
      </c>
      <c r="AE190">
        <v>1.719862</v>
      </c>
      <c r="AF190">
        <v>1.7163999999999999</v>
      </c>
      <c r="AG190">
        <v>1.6606000000000001</v>
      </c>
      <c r="AH190">
        <v>1.7163999999999999</v>
      </c>
      <c r="AI190" t="s">
        <v>196</v>
      </c>
      <c r="AJ190" t="s">
        <v>196</v>
      </c>
      <c r="AK190" t="s">
        <v>1623</v>
      </c>
      <c r="AL190" t="s">
        <v>49</v>
      </c>
      <c r="AM190">
        <v>2.4079000000000002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2</v>
      </c>
      <c r="AT190">
        <v>0</v>
      </c>
      <c r="AU190" t="b">
        <v>0</v>
      </c>
      <c r="AV190" t="s">
        <v>49</v>
      </c>
    </row>
    <row r="191" spans="1:48" x14ac:dyDescent="0.25">
      <c r="A191" t="s">
        <v>483</v>
      </c>
      <c r="B191" t="s">
        <v>1663</v>
      </c>
      <c r="C191" t="s">
        <v>483</v>
      </c>
      <c r="D191" t="s">
        <v>60</v>
      </c>
      <c r="E191" t="s">
        <v>483</v>
      </c>
      <c r="F191" t="s">
        <v>1930</v>
      </c>
      <c r="G191" t="s">
        <v>14</v>
      </c>
      <c r="H191">
        <v>4</v>
      </c>
      <c r="I191">
        <v>3</v>
      </c>
      <c r="J191">
        <v>55526.51</v>
      </c>
      <c r="K191">
        <v>40943.46</v>
      </c>
      <c r="L191">
        <v>51762.32</v>
      </c>
      <c r="M191">
        <v>36450.730000000003</v>
      </c>
      <c r="N191">
        <v>14.5</v>
      </c>
      <c r="O191">
        <v>15.95</v>
      </c>
      <c r="P191">
        <v>4</v>
      </c>
      <c r="Q191">
        <v>51762.32</v>
      </c>
      <c r="R191">
        <v>36450.730000000003</v>
      </c>
      <c r="S191">
        <v>5.2</v>
      </c>
      <c r="T191">
        <v>15.95</v>
      </c>
      <c r="U191">
        <v>4.4000000000000004</v>
      </c>
      <c r="V191">
        <v>0</v>
      </c>
      <c r="W191">
        <v>2.1282999999999999</v>
      </c>
      <c r="X191">
        <v>1.5767</v>
      </c>
      <c r="Y191">
        <v>1.5960000000000001</v>
      </c>
      <c r="Z191">
        <v>1.5767</v>
      </c>
      <c r="AA191" t="s">
        <v>59</v>
      </c>
      <c r="AB191" t="s">
        <v>14</v>
      </c>
      <c r="AC191">
        <v>1.5960000000000001</v>
      </c>
      <c r="AD191" t="s">
        <v>1548</v>
      </c>
      <c r="AE191">
        <v>1</v>
      </c>
      <c r="AF191">
        <v>1.6296999999999999</v>
      </c>
      <c r="AG191">
        <v>1.5767</v>
      </c>
      <c r="AH191">
        <v>1.6296999999999999</v>
      </c>
      <c r="AI191" t="s">
        <v>14</v>
      </c>
      <c r="AJ191" t="s">
        <v>14</v>
      </c>
      <c r="AK191" t="s">
        <v>1623</v>
      </c>
      <c r="AL191" t="s">
        <v>49</v>
      </c>
      <c r="AM191">
        <v>2.2863000000000002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 t="b">
        <v>0</v>
      </c>
      <c r="AV191" t="s">
        <v>49</v>
      </c>
    </row>
    <row r="192" spans="1:48" x14ac:dyDescent="0.25">
      <c r="A192" t="s">
        <v>484</v>
      </c>
      <c r="B192" t="s">
        <v>1663</v>
      </c>
      <c r="C192" t="s">
        <v>484</v>
      </c>
      <c r="D192" t="s">
        <v>56</v>
      </c>
      <c r="E192" t="s">
        <v>484</v>
      </c>
      <c r="F192" t="s">
        <v>1931</v>
      </c>
      <c r="G192" t="s">
        <v>196</v>
      </c>
      <c r="H192">
        <v>26</v>
      </c>
      <c r="I192">
        <v>1</v>
      </c>
      <c r="J192">
        <v>71884.91</v>
      </c>
      <c r="K192">
        <v>34159.599999999999</v>
      </c>
      <c r="L192">
        <v>66857.98</v>
      </c>
      <c r="M192">
        <v>29735.47</v>
      </c>
      <c r="N192">
        <v>6.5</v>
      </c>
      <c r="O192">
        <v>3.92</v>
      </c>
      <c r="P192">
        <v>25</v>
      </c>
      <c r="Q192">
        <v>62771.41</v>
      </c>
      <c r="R192">
        <v>22030.98</v>
      </c>
      <c r="S192">
        <v>6.44</v>
      </c>
      <c r="T192">
        <v>3.99</v>
      </c>
      <c r="U192">
        <v>5.12</v>
      </c>
      <c r="V192">
        <v>1</v>
      </c>
      <c r="W192">
        <v>2.581</v>
      </c>
      <c r="X192">
        <v>2.5499000000000001</v>
      </c>
      <c r="Y192">
        <v>2.581</v>
      </c>
      <c r="Z192">
        <v>2.5499000000000001</v>
      </c>
      <c r="AA192" t="s">
        <v>55</v>
      </c>
      <c r="AB192" t="s">
        <v>196</v>
      </c>
      <c r="AC192">
        <v>3.7368999999999999</v>
      </c>
      <c r="AD192" t="s">
        <v>1546</v>
      </c>
      <c r="AE192">
        <v>1.4629840000000001</v>
      </c>
      <c r="AF192">
        <v>2.6356000000000002</v>
      </c>
      <c r="AG192">
        <v>2.5499000000000001</v>
      </c>
      <c r="AH192">
        <v>2.6356000000000002</v>
      </c>
      <c r="AI192" t="s">
        <v>196</v>
      </c>
      <c r="AJ192" t="s">
        <v>196</v>
      </c>
      <c r="AK192" t="s">
        <v>1623</v>
      </c>
      <c r="AL192" t="s">
        <v>49</v>
      </c>
      <c r="AM192">
        <v>3.6974999999999998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1</v>
      </c>
      <c r="AT192">
        <v>0</v>
      </c>
      <c r="AU192" t="b">
        <v>0</v>
      </c>
      <c r="AV192" t="s">
        <v>49</v>
      </c>
    </row>
    <row r="193" spans="1:48" x14ac:dyDescent="0.25">
      <c r="A193" t="s">
        <v>485</v>
      </c>
      <c r="B193" t="s">
        <v>1663</v>
      </c>
      <c r="C193" t="s">
        <v>485</v>
      </c>
      <c r="D193" t="s">
        <v>58</v>
      </c>
      <c r="E193" t="s">
        <v>485</v>
      </c>
      <c r="F193" t="s">
        <v>1932</v>
      </c>
      <c r="G193" t="s">
        <v>196</v>
      </c>
      <c r="H193">
        <v>65</v>
      </c>
      <c r="I193">
        <v>0</v>
      </c>
      <c r="J193">
        <v>54197.41</v>
      </c>
      <c r="K193">
        <v>22562.560000000001</v>
      </c>
      <c r="L193">
        <v>50651.040000000001</v>
      </c>
      <c r="M193">
        <v>22021.85</v>
      </c>
      <c r="N193">
        <v>3.69</v>
      </c>
      <c r="O193">
        <v>2.95</v>
      </c>
      <c r="P193">
        <v>64</v>
      </c>
      <c r="Q193">
        <v>49281.440000000002</v>
      </c>
      <c r="R193">
        <v>19251.29</v>
      </c>
      <c r="S193">
        <v>3.63</v>
      </c>
      <c r="T193">
        <v>2.92</v>
      </c>
      <c r="U193">
        <v>2.84</v>
      </c>
      <c r="V193">
        <v>1</v>
      </c>
      <c r="W193">
        <v>2.0263</v>
      </c>
      <c r="X193">
        <v>2.0017999999999998</v>
      </c>
      <c r="Y193">
        <v>2.0263</v>
      </c>
      <c r="Z193">
        <v>2.0017999999999998</v>
      </c>
      <c r="AA193" t="s">
        <v>57</v>
      </c>
      <c r="AB193" t="s">
        <v>196</v>
      </c>
      <c r="AC193">
        <v>2.5543</v>
      </c>
      <c r="AD193" t="s">
        <v>1547</v>
      </c>
      <c r="AE193">
        <v>1.21011</v>
      </c>
      <c r="AF193">
        <v>2.0691000000000002</v>
      </c>
      <c r="AG193">
        <v>2.0017999999999998</v>
      </c>
      <c r="AH193">
        <v>2.0691000000000002</v>
      </c>
      <c r="AI193" t="s">
        <v>196</v>
      </c>
      <c r="AJ193" t="s">
        <v>196</v>
      </c>
      <c r="AK193" t="s">
        <v>1623</v>
      </c>
      <c r="AL193" t="s">
        <v>49</v>
      </c>
      <c r="AM193">
        <v>2.9026999999999998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1</v>
      </c>
      <c r="AT193">
        <v>0</v>
      </c>
      <c r="AU193" t="b">
        <v>0</v>
      </c>
      <c r="AV193" t="s">
        <v>49</v>
      </c>
    </row>
    <row r="194" spans="1:48" x14ac:dyDescent="0.25">
      <c r="A194" t="s">
        <v>486</v>
      </c>
      <c r="B194" t="s">
        <v>1663</v>
      </c>
      <c r="C194" t="s">
        <v>486</v>
      </c>
      <c r="D194" t="s">
        <v>60</v>
      </c>
      <c r="E194" t="s">
        <v>486</v>
      </c>
      <c r="F194" t="s">
        <v>1933</v>
      </c>
      <c r="G194" t="s">
        <v>196</v>
      </c>
      <c r="H194">
        <v>48</v>
      </c>
      <c r="I194">
        <v>0</v>
      </c>
      <c r="J194">
        <v>43994.73</v>
      </c>
      <c r="K194">
        <v>16642.63</v>
      </c>
      <c r="L194">
        <v>41842.54</v>
      </c>
      <c r="M194">
        <v>16115.87</v>
      </c>
      <c r="N194">
        <v>2.98</v>
      </c>
      <c r="O194">
        <v>1.64</v>
      </c>
      <c r="P194">
        <v>46</v>
      </c>
      <c r="Q194">
        <v>39670.639999999999</v>
      </c>
      <c r="R194">
        <v>12535.14</v>
      </c>
      <c r="S194">
        <v>2.93</v>
      </c>
      <c r="T194">
        <v>1.65</v>
      </c>
      <c r="U194">
        <v>2.57</v>
      </c>
      <c r="V194">
        <v>1</v>
      </c>
      <c r="W194">
        <v>1.6311</v>
      </c>
      <c r="X194">
        <v>1.6113999999999999</v>
      </c>
      <c r="Y194">
        <v>1.6311</v>
      </c>
      <c r="Z194">
        <v>1.6113999999999999</v>
      </c>
      <c r="AA194" t="s">
        <v>59</v>
      </c>
      <c r="AB194" t="s">
        <v>196</v>
      </c>
      <c r="AC194">
        <v>2.1107999999999998</v>
      </c>
      <c r="AD194" t="s">
        <v>1548</v>
      </c>
      <c r="AE194">
        <v>1</v>
      </c>
      <c r="AF194">
        <v>1.6656</v>
      </c>
      <c r="AG194">
        <v>1.6113999999999999</v>
      </c>
      <c r="AH194">
        <v>1.6656</v>
      </c>
      <c r="AI194" t="s">
        <v>196</v>
      </c>
      <c r="AJ194" t="s">
        <v>196</v>
      </c>
      <c r="AK194" t="s">
        <v>1623</v>
      </c>
      <c r="AL194" t="s">
        <v>49</v>
      </c>
      <c r="AM194">
        <v>2.3367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2</v>
      </c>
      <c r="AT194">
        <v>0</v>
      </c>
      <c r="AU194" t="b">
        <v>0</v>
      </c>
      <c r="AV194" t="s">
        <v>49</v>
      </c>
    </row>
    <row r="195" spans="1:48" x14ac:dyDescent="0.25">
      <c r="A195" t="s">
        <v>487</v>
      </c>
      <c r="B195" t="s">
        <v>1663</v>
      </c>
      <c r="C195" t="s">
        <v>487</v>
      </c>
      <c r="D195" t="s">
        <v>49</v>
      </c>
      <c r="E195" t="s">
        <v>487</v>
      </c>
      <c r="F195" t="s">
        <v>1934</v>
      </c>
      <c r="G195" t="s">
        <v>196</v>
      </c>
      <c r="H195">
        <v>25</v>
      </c>
      <c r="I195">
        <v>0</v>
      </c>
      <c r="J195">
        <v>126342.7</v>
      </c>
      <c r="K195">
        <v>76429.03</v>
      </c>
      <c r="L195">
        <v>119853.5</v>
      </c>
      <c r="M195">
        <v>67959.039999999994</v>
      </c>
      <c r="N195">
        <v>7.76</v>
      </c>
      <c r="O195">
        <v>14.02</v>
      </c>
      <c r="P195">
        <v>23</v>
      </c>
      <c r="Q195">
        <v>103136.66</v>
      </c>
      <c r="R195">
        <v>38533.18</v>
      </c>
      <c r="S195">
        <v>4.7</v>
      </c>
      <c r="T195">
        <v>2.71</v>
      </c>
      <c r="U195">
        <v>3.94</v>
      </c>
      <c r="V195">
        <v>1</v>
      </c>
      <c r="W195">
        <v>4.2407000000000004</v>
      </c>
      <c r="X195">
        <v>4.1894999999999998</v>
      </c>
      <c r="Y195">
        <v>4.2407000000000004</v>
      </c>
      <c r="Z195">
        <v>4.1894999999999998</v>
      </c>
      <c r="AA195" t="s">
        <v>54</v>
      </c>
      <c r="AB195" t="s">
        <v>196</v>
      </c>
      <c r="AC195">
        <v>5.0121000000000002</v>
      </c>
      <c r="AD195" t="s">
        <v>54</v>
      </c>
      <c r="AE195">
        <v>1</v>
      </c>
      <c r="AF195">
        <v>3.8944999999999999</v>
      </c>
      <c r="AG195">
        <v>4.1894999999999998</v>
      </c>
      <c r="AH195">
        <v>3.8944999999999999</v>
      </c>
      <c r="AI195" t="s">
        <v>196</v>
      </c>
      <c r="AJ195" t="s">
        <v>196</v>
      </c>
      <c r="AK195" t="s">
        <v>54</v>
      </c>
      <c r="AL195" t="s">
        <v>49</v>
      </c>
      <c r="AM195">
        <v>5.4635999999999996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2</v>
      </c>
      <c r="AT195">
        <v>0</v>
      </c>
      <c r="AU195" t="b">
        <v>0</v>
      </c>
      <c r="AV195" t="s">
        <v>49</v>
      </c>
    </row>
    <row r="196" spans="1:48" x14ac:dyDescent="0.25">
      <c r="A196" t="s">
        <v>488</v>
      </c>
      <c r="B196" t="s">
        <v>1663</v>
      </c>
      <c r="C196" t="s">
        <v>488</v>
      </c>
      <c r="D196" t="s">
        <v>51</v>
      </c>
      <c r="E196" t="s">
        <v>488</v>
      </c>
      <c r="F196" t="s">
        <v>1935</v>
      </c>
      <c r="G196" t="s">
        <v>196</v>
      </c>
      <c r="H196">
        <v>190</v>
      </c>
      <c r="I196">
        <v>6</v>
      </c>
      <c r="J196">
        <v>73178.990000000005</v>
      </c>
      <c r="K196">
        <v>32476.26</v>
      </c>
      <c r="L196">
        <v>69097.73</v>
      </c>
      <c r="M196">
        <v>31484.51</v>
      </c>
      <c r="N196">
        <v>4.7</v>
      </c>
      <c r="O196">
        <v>3.64</v>
      </c>
      <c r="P196">
        <v>187</v>
      </c>
      <c r="Q196">
        <v>67201.69</v>
      </c>
      <c r="R196">
        <v>27913.46</v>
      </c>
      <c r="S196">
        <v>4.55</v>
      </c>
      <c r="T196">
        <v>3.2</v>
      </c>
      <c r="U196">
        <v>3.78</v>
      </c>
      <c r="V196">
        <v>1</v>
      </c>
      <c r="W196">
        <v>2.7631000000000001</v>
      </c>
      <c r="X196">
        <v>2.7298</v>
      </c>
      <c r="Y196">
        <v>2.7631000000000001</v>
      </c>
      <c r="Z196">
        <v>2.7298</v>
      </c>
      <c r="AA196" t="s">
        <v>50</v>
      </c>
      <c r="AB196" t="s">
        <v>196</v>
      </c>
      <c r="AC196">
        <v>3.2387999999999999</v>
      </c>
      <c r="AD196" t="s">
        <v>1544</v>
      </c>
      <c r="AE196">
        <v>1.5592889999999999</v>
      </c>
      <c r="AF196">
        <v>2.8214999999999999</v>
      </c>
      <c r="AG196">
        <v>2.7298</v>
      </c>
      <c r="AH196">
        <v>2.8214999999999999</v>
      </c>
      <c r="AI196" t="s">
        <v>196</v>
      </c>
      <c r="AJ196" t="s">
        <v>196</v>
      </c>
      <c r="AK196" t="s">
        <v>1621</v>
      </c>
      <c r="AL196" t="s">
        <v>49</v>
      </c>
      <c r="AM196">
        <v>3.9582999999999999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3</v>
      </c>
      <c r="AT196">
        <v>0</v>
      </c>
      <c r="AU196" t="b">
        <v>0</v>
      </c>
      <c r="AV196" t="s">
        <v>49</v>
      </c>
    </row>
    <row r="197" spans="1:48" x14ac:dyDescent="0.25">
      <c r="A197" t="s">
        <v>489</v>
      </c>
      <c r="B197" t="s">
        <v>1663</v>
      </c>
      <c r="C197" t="s">
        <v>489</v>
      </c>
      <c r="D197" t="s">
        <v>53</v>
      </c>
      <c r="E197" t="s">
        <v>489</v>
      </c>
      <c r="F197" t="s">
        <v>1936</v>
      </c>
      <c r="G197" t="s">
        <v>196</v>
      </c>
      <c r="H197">
        <v>865</v>
      </c>
      <c r="I197">
        <v>7</v>
      </c>
      <c r="J197">
        <v>54742.01</v>
      </c>
      <c r="K197">
        <v>19679.36</v>
      </c>
      <c r="L197">
        <v>52058.63</v>
      </c>
      <c r="M197">
        <v>19906.849999999999</v>
      </c>
      <c r="N197">
        <v>2.76</v>
      </c>
      <c r="O197">
        <v>1.82</v>
      </c>
      <c r="P197">
        <v>851</v>
      </c>
      <c r="Q197">
        <v>50700.12</v>
      </c>
      <c r="R197">
        <v>16723.12</v>
      </c>
      <c r="S197">
        <v>2.71</v>
      </c>
      <c r="T197">
        <v>1.77</v>
      </c>
      <c r="U197">
        <v>2.38</v>
      </c>
      <c r="V197">
        <v>1</v>
      </c>
      <c r="W197">
        <v>2.0846</v>
      </c>
      <c r="X197">
        <v>2.0594000000000001</v>
      </c>
      <c r="Y197">
        <v>2.0846</v>
      </c>
      <c r="Z197">
        <v>2.0594000000000001</v>
      </c>
      <c r="AA197" t="s">
        <v>52</v>
      </c>
      <c r="AB197" t="s">
        <v>196</v>
      </c>
      <c r="AC197">
        <v>2.0771000000000002</v>
      </c>
      <c r="AD197" t="s">
        <v>1545</v>
      </c>
      <c r="AE197">
        <v>1</v>
      </c>
      <c r="AF197">
        <v>2.1263000000000001</v>
      </c>
      <c r="AG197">
        <v>2.0594000000000001</v>
      </c>
      <c r="AH197">
        <v>2.1263000000000001</v>
      </c>
      <c r="AI197" t="s">
        <v>196</v>
      </c>
      <c r="AJ197" t="s">
        <v>196</v>
      </c>
      <c r="AK197" t="s">
        <v>1621</v>
      </c>
      <c r="AL197" t="s">
        <v>49</v>
      </c>
      <c r="AM197">
        <v>2.9830000000000001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14</v>
      </c>
      <c r="AT197">
        <v>0</v>
      </c>
      <c r="AU197" t="b">
        <v>0</v>
      </c>
      <c r="AV197" t="s">
        <v>49</v>
      </c>
    </row>
    <row r="198" spans="1:48" x14ac:dyDescent="0.25">
      <c r="A198" t="s">
        <v>490</v>
      </c>
      <c r="B198" t="s">
        <v>1663</v>
      </c>
      <c r="C198" t="s">
        <v>490</v>
      </c>
      <c r="D198" t="s">
        <v>51</v>
      </c>
      <c r="E198" t="s">
        <v>490</v>
      </c>
      <c r="F198" t="s">
        <v>1937</v>
      </c>
      <c r="G198" t="s">
        <v>196</v>
      </c>
      <c r="H198">
        <v>35</v>
      </c>
      <c r="I198">
        <v>2</v>
      </c>
      <c r="J198">
        <v>80368.53</v>
      </c>
      <c r="K198">
        <v>41480.68</v>
      </c>
      <c r="L198">
        <v>76189.23</v>
      </c>
      <c r="M198">
        <v>36565.61</v>
      </c>
      <c r="N198">
        <v>7.57</v>
      </c>
      <c r="O198">
        <v>6.47</v>
      </c>
      <c r="P198">
        <v>33</v>
      </c>
      <c r="Q198">
        <v>69557.210000000006</v>
      </c>
      <c r="R198">
        <v>25246.35</v>
      </c>
      <c r="S198">
        <v>6.3</v>
      </c>
      <c r="T198">
        <v>4.03</v>
      </c>
      <c r="U198">
        <v>5.14</v>
      </c>
      <c r="V198">
        <v>1</v>
      </c>
      <c r="W198">
        <v>2.86</v>
      </c>
      <c r="X198">
        <v>2.8254999999999999</v>
      </c>
      <c r="Y198">
        <v>2.86</v>
      </c>
      <c r="Z198">
        <v>2.8254999999999999</v>
      </c>
      <c r="AA198" t="s">
        <v>50</v>
      </c>
      <c r="AB198" t="s">
        <v>196</v>
      </c>
      <c r="AC198">
        <v>3.1726000000000001</v>
      </c>
      <c r="AD198" t="s">
        <v>1544</v>
      </c>
      <c r="AE198">
        <v>1.5941909999999999</v>
      </c>
      <c r="AF198">
        <v>2.9205000000000001</v>
      </c>
      <c r="AG198">
        <v>2.8254999999999999</v>
      </c>
      <c r="AH198">
        <v>2.9205000000000001</v>
      </c>
      <c r="AI198" t="s">
        <v>196</v>
      </c>
      <c r="AJ198" t="s">
        <v>196</v>
      </c>
      <c r="AK198" t="s">
        <v>1621</v>
      </c>
      <c r="AL198" t="s">
        <v>49</v>
      </c>
      <c r="AM198">
        <v>4.0972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2</v>
      </c>
      <c r="AT198">
        <v>0</v>
      </c>
      <c r="AU198" t="b">
        <v>0</v>
      </c>
      <c r="AV198" t="s">
        <v>49</v>
      </c>
    </row>
    <row r="199" spans="1:48" x14ac:dyDescent="0.25">
      <c r="A199" t="s">
        <v>491</v>
      </c>
      <c r="B199" t="s">
        <v>1663</v>
      </c>
      <c r="C199" t="s">
        <v>491</v>
      </c>
      <c r="D199" t="s">
        <v>53</v>
      </c>
      <c r="E199" t="s">
        <v>491</v>
      </c>
      <c r="F199" t="s">
        <v>1938</v>
      </c>
      <c r="G199" t="s">
        <v>196</v>
      </c>
      <c r="H199">
        <v>111</v>
      </c>
      <c r="I199">
        <v>4</v>
      </c>
      <c r="J199">
        <v>51850.55</v>
      </c>
      <c r="K199">
        <v>17153.650000000001</v>
      </c>
      <c r="L199">
        <v>49008.57</v>
      </c>
      <c r="M199">
        <v>17122.599999999999</v>
      </c>
      <c r="N199">
        <v>3.05</v>
      </c>
      <c r="O199">
        <v>1.96</v>
      </c>
      <c r="P199">
        <v>110</v>
      </c>
      <c r="Q199">
        <v>48517.02</v>
      </c>
      <c r="R199">
        <v>16402.099999999999</v>
      </c>
      <c r="S199">
        <v>2.96</v>
      </c>
      <c r="T199">
        <v>1.77</v>
      </c>
      <c r="U199">
        <v>2.5299999999999998</v>
      </c>
      <c r="V199">
        <v>1</v>
      </c>
      <c r="W199">
        <v>1.9948999999999999</v>
      </c>
      <c r="X199">
        <v>1.9708000000000001</v>
      </c>
      <c r="Y199">
        <v>1.9948999999999999</v>
      </c>
      <c r="Z199">
        <v>1.9708000000000001</v>
      </c>
      <c r="AA199" t="s">
        <v>52</v>
      </c>
      <c r="AB199" t="s">
        <v>196</v>
      </c>
      <c r="AC199">
        <v>1.9901</v>
      </c>
      <c r="AD199" t="s">
        <v>1545</v>
      </c>
      <c r="AE199">
        <v>1</v>
      </c>
      <c r="AF199">
        <v>2.0369999999999999</v>
      </c>
      <c r="AG199">
        <v>1.9708000000000001</v>
      </c>
      <c r="AH199">
        <v>2.0369999999999999</v>
      </c>
      <c r="AI199" t="s">
        <v>196</v>
      </c>
      <c r="AJ199" t="s">
        <v>196</v>
      </c>
      <c r="AK199" t="s">
        <v>1621</v>
      </c>
      <c r="AL199" t="s">
        <v>49</v>
      </c>
      <c r="AM199">
        <v>2.8576999999999999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1</v>
      </c>
      <c r="AT199">
        <v>0</v>
      </c>
      <c r="AU199" t="b">
        <v>0</v>
      </c>
      <c r="AV199" t="s">
        <v>49</v>
      </c>
    </row>
    <row r="200" spans="1:48" x14ac:dyDescent="0.25">
      <c r="A200" t="s">
        <v>783</v>
      </c>
      <c r="B200" t="s">
        <v>1663</v>
      </c>
      <c r="C200" t="s">
        <v>783</v>
      </c>
      <c r="D200" t="s">
        <v>51</v>
      </c>
      <c r="E200" t="s">
        <v>783</v>
      </c>
      <c r="F200" t="s">
        <v>1939</v>
      </c>
      <c r="G200" t="s">
        <v>196</v>
      </c>
      <c r="H200">
        <v>12</v>
      </c>
      <c r="I200">
        <v>3</v>
      </c>
      <c r="J200">
        <v>82462.83</v>
      </c>
      <c r="K200">
        <v>37926.29</v>
      </c>
      <c r="L200">
        <v>75078.8</v>
      </c>
      <c r="M200">
        <v>31858.240000000002</v>
      </c>
      <c r="N200">
        <v>6.75</v>
      </c>
      <c r="O200">
        <v>3.44</v>
      </c>
      <c r="P200">
        <v>12</v>
      </c>
      <c r="Q200">
        <v>75078.8</v>
      </c>
      <c r="R200">
        <v>31858.240000000002</v>
      </c>
      <c r="S200">
        <v>6.75</v>
      </c>
      <c r="T200">
        <v>3.44</v>
      </c>
      <c r="U200">
        <v>5.91</v>
      </c>
      <c r="V200">
        <v>1</v>
      </c>
      <c r="W200">
        <v>3.0870000000000002</v>
      </c>
      <c r="X200">
        <v>3.0497000000000001</v>
      </c>
      <c r="Y200">
        <v>3.0870000000000002</v>
      </c>
      <c r="Z200">
        <v>3.0497000000000001</v>
      </c>
      <c r="AA200" t="s">
        <v>50</v>
      </c>
      <c r="AB200" t="s">
        <v>196</v>
      </c>
      <c r="AC200">
        <v>2.5868000000000002</v>
      </c>
      <c r="AD200" t="s">
        <v>1544</v>
      </c>
      <c r="AE200">
        <v>1.5417810000000001</v>
      </c>
      <c r="AF200">
        <v>3.1522000000000001</v>
      </c>
      <c r="AG200">
        <v>3.0497000000000001</v>
      </c>
      <c r="AH200">
        <v>3.1522000000000001</v>
      </c>
      <c r="AI200" t="s">
        <v>196</v>
      </c>
      <c r="AJ200" t="s">
        <v>196</v>
      </c>
      <c r="AK200" t="s">
        <v>1621</v>
      </c>
      <c r="AL200" t="s">
        <v>49</v>
      </c>
      <c r="AM200">
        <v>4.4222000000000001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 t="b">
        <v>0</v>
      </c>
      <c r="AV200" t="s">
        <v>49</v>
      </c>
    </row>
    <row r="201" spans="1:48" x14ac:dyDescent="0.25">
      <c r="A201" t="s">
        <v>784</v>
      </c>
      <c r="B201" t="s">
        <v>1663</v>
      </c>
      <c r="C201" t="s">
        <v>784</v>
      </c>
      <c r="D201" t="s">
        <v>53</v>
      </c>
      <c r="E201" t="s">
        <v>784</v>
      </c>
      <c r="F201" t="s">
        <v>1940</v>
      </c>
      <c r="G201" t="s">
        <v>196</v>
      </c>
      <c r="H201">
        <v>58</v>
      </c>
      <c r="I201">
        <v>3</v>
      </c>
      <c r="J201">
        <v>43107.29</v>
      </c>
      <c r="K201">
        <v>19177.28</v>
      </c>
      <c r="L201">
        <v>40569.67</v>
      </c>
      <c r="M201">
        <v>17372.57</v>
      </c>
      <c r="N201">
        <v>2.86</v>
      </c>
      <c r="O201">
        <v>1.8</v>
      </c>
      <c r="P201">
        <v>56</v>
      </c>
      <c r="Q201">
        <v>38339.589999999997</v>
      </c>
      <c r="R201">
        <v>12948.68</v>
      </c>
      <c r="S201">
        <v>2.8</v>
      </c>
      <c r="T201">
        <v>1.75</v>
      </c>
      <c r="U201">
        <v>2.42</v>
      </c>
      <c r="V201">
        <v>1</v>
      </c>
      <c r="W201">
        <v>1.5764</v>
      </c>
      <c r="X201">
        <v>1.5573999999999999</v>
      </c>
      <c r="Y201">
        <v>1.5764</v>
      </c>
      <c r="Z201">
        <v>1.5573999999999999</v>
      </c>
      <c r="AA201" t="s">
        <v>52</v>
      </c>
      <c r="AB201" t="s">
        <v>196</v>
      </c>
      <c r="AC201">
        <v>1.6778</v>
      </c>
      <c r="AD201" t="s">
        <v>1545</v>
      </c>
      <c r="AE201">
        <v>1</v>
      </c>
      <c r="AF201">
        <v>1.6096999999999999</v>
      </c>
      <c r="AG201">
        <v>1.5573999999999999</v>
      </c>
      <c r="AH201">
        <v>1.6096999999999999</v>
      </c>
      <c r="AI201" t="s">
        <v>196</v>
      </c>
      <c r="AJ201" t="s">
        <v>196</v>
      </c>
      <c r="AK201" t="s">
        <v>1621</v>
      </c>
      <c r="AL201" t="s">
        <v>49</v>
      </c>
      <c r="AM201">
        <v>2.2582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2</v>
      </c>
      <c r="AT201">
        <v>0</v>
      </c>
      <c r="AU201" t="b">
        <v>0</v>
      </c>
      <c r="AV201" t="s">
        <v>49</v>
      </c>
    </row>
    <row r="202" spans="1:48" x14ac:dyDescent="0.25">
      <c r="A202" t="s">
        <v>785</v>
      </c>
      <c r="B202" t="s">
        <v>1663</v>
      </c>
      <c r="C202" t="s">
        <v>785</v>
      </c>
      <c r="D202" t="s">
        <v>56</v>
      </c>
      <c r="E202" t="s">
        <v>785</v>
      </c>
      <c r="F202" t="s">
        <v>1941</v>
      </c>
      <c r="G202" t="s">
        <v>196</v>
      </c>
      <c r="H202">
        <v>102</v>
      </c>
      <c r="I202">
        <v>5</v>
      </c>
      <c r="J202">
        <v>73801.009999999995</v>
      </c>
      <c r="K202">
        <v>49002.45</v>
      </c>
      <c r="L202">
        <v>68238.09</v>
      </c>
      <c r="M202">
        <v>44318.9</v>
      </c>
      <c r="N202">
        <v>8.61</v>
      </c>
      <c r="O202">
        <v>6.68</v>
      </c>
      <c r="P202">
        <v>101</v>
      </c>
      <c r="Q202">
        <v>65933.05</v>
      </c>
      <c r="R202">
        <v>37969.269999999997</v>
      </c>
      <c r="S202">
        <v>8.41</v>
      </c>
      <c r="T202">
        <v>6.39</v>
      </c>
      <c r="U202">
        <v>6.27</v>
      </c>
      <c r="V202">
        <v>1</v>
      </c>
      <c r="W202">
        <v>2.7109999999999999</v>
      </c>
      <c r="X202">
        <v>2.6783000000000001</v>
      </c>
      <c r="Y202">
        <v>2.7109999999999999</v>
      </c>
      <c r="Z202">
        <v>2.6783000000000001</v>
      </c>
      <c r="AA202" t="s">
        <v>55</v>
      </c>
      <c r="AB202" t="s">
        <v>196</v>
      </c>
      <c r="AC202">
        <v>3.2597999999999998</v>
      </c>
      <c r="AD202" t="s">
        <v>1546</v>
      </c>
      <c r="AE202">
        <v>1.256524</v>
      </c>
      <c r="AF202">
        <v>2.7130999999999998</v>
      </c>
      <c r="AG202">
        <v>2.6783000000000001</v>
      </c>
      <c r="AH202">
        <v>2.7130999999999998</v>
      </c>
      <c r="AI202" t="s">
        <v>196</v>
      </c>
      <c r="AJ202" t="s">
        <v>196</v>
      </c>
      <c r="AK202" t="s">
        <v>1623</v>
      </c>
      <c r="AL202" t="s">
        <v>49</v>
      </c>
      <c r="AM202">
        <v>3.8062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1</v>
      </c>
      <c r="AT202">
        <v>0</v>
      </c>
      <c r="AU202" t="b">
        <v>0</v>
      </c>
      <c r="AV202" t="s">
        <v>49</v>
      </c>
    </row>
    <row r="203" spans="1:48" x14ac:dyDescent="0.25">
      <c r="A203" t="s">
        <v>786</v>
      </c>
      <c r="B203" t="s">
        <v>1663</v>
      </c>
      <c r="C203" t="s">
        <v>786</v>
      </c>
      <c r="D203" t="s">
        <v>58</v>
      </c>
      <c r="E203" t="s">
        <v>786</v>
      </c>
      <c r="F203" t="s">
        <v>1942</v>
      </c>
      <c r="G203" t="s">
        <v>196</v>
      </c>
      <c r="H203">
        <v>169</v>
      </c>
      <c r="I203">
        <v>5</v>
      </c>
      <c r="J203">
        <v>61412.78</v>
      </c>
      <c r="K203">
        <v>34546.44</v>
      </c>
      <c r="L203">
        <v>57316.73</v>
      </c>
      <c r="M203">
        <v>30953.759999999998</v>
      </c>
      <c r="N203">
        <v>4.92</v>
      </c>
      <c r="O203">
        <v>3.48</v>
      </c>
      <c r="P203">
        <v>167</v>
      </c>
      <c r="Q203">
        <v>55822.65</v>
      </c>
      <c r="R203">
        <v>27839.78</v>
      </c>
      <c r="S203">
        <v>4.8899999999999997</v>
      </c>
      <c r="T203">
        <v>3.47</v>
      </c>
      <c r="U203">
        <v>3.87</v>
      </c>
      <c r="V203">
        <v>1</v>
      </c>
      <c r="W203">
        <v>2.2953000000000001</v>
      </c>
      <c r="X203">
        <v>2.2675999999999998</v>
      </c>
      <c r="Y203">
        <v>2.2953000000000001</v>
      </c>
      <c r="Z203">
        <v>2.2675999999999998</v>
      </c>
      <c r="AA203" t="s">
        <v>57</v>
      </c>
      <c r="AB203" t="s">
        <v>196</v>
      </c>
      <c r="AC203">
        <v>2.5943000000000001</v>
      </c>
      <c r="AD203" t="s">
        <v>1547</v>
      </c>
      <c r="AE203">
        <v>1.4333149999999999</v>
      </c>
      <c r="AF203">
        <v>2.3308</v>
      </c>
      <c r="AG203">
        <v>2.2675999999999998</v>
      </c>
      <c r="AH203">
        <v>2.3308</v>
      </c>
      <c r="AI203" t="s">
        <v>196</v>
      </c>
      <c r="AJ203" t="s">
        <v>196</v>
      </c>
      <c r="AK203" t="s">
        <v>1623</v>
      </c>
      <c r="AL203" t="s">
        <v>49</v>
      </c>
      <c r="AM203">
        <v>3.2698999999999998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2</v>
      </c>
      <c r="AT203">
        <v>0</v>
      </c>
      <c r="AU203" t="b">
        <v>0</v>
      </c>
      <c r="AV203" t="s">
        <v>49</v>
      </c>
    </row>
    <row r="204" spans="1:48" x14ac:dyDescent="0.25">
      <c r="A204" t="s">
        <v>787</v>
      </c>
      <c r="B204" t="s">
        <v>1663</v>
      </c>
      <c r="C204" t="s">
        <v>787</v>
      </c>
      <c r="D204" t="s">
        <v>60</v>
      </c>
      <c r="E204" t="s">
        <v>787</v>
      </c>
      <c r="F204" t="s">
        <v>1943</v>
      </c>
      <c r="G204" t="s">
        <v>196</v>
      </c>
      <c r="H204">
        <v>133</v>
      </c>
      <c r="I204">
        <v>2</v>
      </c>
      <c r="J204">
        <v>43397.17</v>
      </c>
      <c r="K204">
        <v>23170.54</v>
      </c>
      <c r="L204">
        <v>40338.93</v>
      </c>
      <c r="M204">
        <v>19854.89</v>
      </c>
      <c r="N204">
        <v>2.97</v>
      </c>
      <c r="O204">
        <v>1.93</v>
      </c>
      <c r="P204">
        <v>131</v>
      </c>
      <c r="Q204">
        <v>39075.86</v>
      </c>
      <c r="R204">
        <v>16913.759999999998</v>
      </c>
      <c r="S204">
        <v>2.93</v>
      </c>
      <c r="T204">
        <v>1.9</v>
      </c>
      <c r="U204">
        <v>2.4300000000000002</v>
      </c>
      <c r="V204">
        <v>1</v>
      </c>
      <c r="W204">
        <v>1.6067</v>
      </c>
      <c r="X204">
        <v>1.5872999999999999</v>
      </c>
      <c r="Y204">
        <v>1.6067</v>
      </c>
      <c r="Z204">
        <v>1.5872999999999999</v>
      </c>
      <c r="AA204" t="s">
        <v>59</v>
      </c>
      <c r="AB204" t="s">
        <v>196</v>
      </c>
      <c r="AC204">
        <v>1.81</v>
      </c>
      <c r="AD204" t="s">
        <v>1548</v>
      </c>
      <c r="AE204">
        <v>1</v>
      </c>
      <c r="AF204">
        <v>1.6406000000000001</v>
      </c>
      <c r="AG204">
        <v>1.5872999999999999</v>
      </c>
      <c r="AH204">
        <v>1.6406000000000001</v>
      </c>
      <c r="AI204" t="s">
        <v>196</v>
      </c>
      <c r="AJ204" t="s">
        <v>196</v>
      </c>
      <c r="AK204" t="s">
        <v>1623</v>
      </c>
      <c r="AL204" t="s">
        <v>49</v>
      </c>
      <c r="AM204">
        <v>2.3016000000000001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2</v>
      </c>
      <c r="AT204">
        <v>0</v>
      </c>
      <c r="AU204" t="b">
        <v>0</v>
      </c>
      <c r="AV204" t="s">
        <v>49</v>
      </c>
    </row>
    <row r="205" spans="1:48" x14ac:dyDescent="0.25">
      <c r="A205" t="s">
        <v>788</v>
      </c>
      <c r="B205" t="s">
        <v>1663</v>
      </c>
      <c r="C205" t="s">
        <v>788</v>
      </c>
      <c r="D205" t="s">
        <v>56</v>
      </c>
      <c r="E205" t="s">
        <v>788</v>
      </c>
      <c r="F205" t="s">
        <v>1944</v>
      </c>
      <c r="G205" t="s">
        <v>14</v>
      </c>
      <c r="H205">
        <v>9</v>
      </c>
      <c r="I205">
        <v>1</v>
      </c>
      <c r="J205">
        <v>52994.15</v>
      </c>
      <c r="K205">
        <v>46266.07</v>
      </c>
      <c r="L205">
        <v>49580.92</v>
      </c>
      <c r="M205">
        <v>39872.699999999997</v>
      </c>
      <c r="N205">
        <v>8.11</v>
      </c>
      <c r="O205">
        <v>6.42</v>
      </c>
      <c r="P205">
        <v>8</v>
      </c>
      <c r="Q205">
        <v>37256.17</v>
      </c>
      <c r="R205">
        <v>20529.669999999998</v>
      </c>
      <c r="S205">
        <v>8.1</v>
      </c>
      <c r="T205">
        <v>5.15</v>
      </c>
      <c r="U205">
        <v>6.5</v>
      </c>
      <c r="V205">
        <v>0</v>
      </c>
      <c r="W205">
        <v>1.5319</v>
      </c>
      <c r="X205">
        <v>2.5095999999999998</v>
      </c>
      <c r="Y205">
        <v>2.5402999999999998</v>
      </c>
      <c r="Z205">
        <v>2.5095999999999998</v>
      </c>
      <c r="AA205" t="s">
        <v>55</v>
      </c>
      <c r="AB205" t="s">
        <v>14</v>
      </c>
      <c r="AC205">
        <v>2.5402999999999998</v>
      </c>
      <c r="AD205" t="s">
        <v>1546</v>
      </c>
      <c r="AE205">
        <v>1.4526790000000001</v>
      </c>
      <c r="AF205">
        <v>2.5939000000000001</v>
      </c>
      <c r="AG205">
        <v>2.5095999999999998</v>
      </c>
      <c r="AH205">
        <v>2.5939000000000001</v>
      </c>
      <c r="AI205" t="s">
        <v>14</v>
      </c>
      <c r="AJ205" t="s">
        <v>14</v>
      </c>
      <c r="AK205" t="s">
        <v>1623</v>
      </c>
      <c r="AL205" t="s">
        <v>49</v>
      </c>
      <c r="AM205">
        <v>3.6389999999999998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1</v>
      </c>
      <c r="AT205">
        <v>0</v>
      </c>
      <c r="AU205" t="b">
        <v>0</v>
      </c>
      <c r="AV205" t="s">
        <v>49</v>
      </c>
    </row>
    <row r="206" spans="1:48" x14ac:dyDescent="0.25">
      <c r="A206" t="s">
        <v>789</v>
      </c>
      <c r="B206" t="s">
        <v>1663</v>
      </c>
      <c r="C206" t="s">
        <v>789</v>
      </c>
      <c r="D206" t="s">
        <v>58</v>
      </c>
      <c r="E206" t="s">
        <v>789</v>
      </c>
      <c r="F206" t="s">
        <v>1945</v>
      </c>
      <c r="G206" t="s">
        <v>196</v>
      </c>
      <c r="H206">
        <v>24</v>
      </c>
      <c r="I206">
        <v>0</v>
      </c>
      <c r="J206">
        <v>37866.559999999998</v>
      </c>
      <c r="K206">
        <v>16064.01</v>
      </c>
      <c r="L206">
        <v>36401.57</v>
      </c>
      <c r="M206">
        <v>15754.25</v>
      </c>
      <c r="N206">
        <v>7.46</v>
      </c>
      <c r="O206">
        <v>3.77</v>
      </c>
      <c r="P206">
        <v>22</v>
      </c>
      <c r="Q206">
        <v>33117.86</v>
      </c>
      <c r="R206">
        <v>11868.42</v>
      </c>
      <c r="S206">
        <v>6.64</v>
      </c>
      <c r="T206">
        <v>2.69</v>
      </c>
      <c r="U206">
        <v>6.05</v>
      </c>
      <c r="V206">
        <v>1</v>
      </c>
      <c r="W206">
        <v>1.3616999999999999</v>
      </c>
      <c r="X206">
        <v>1.3452999999999999</v>
      </c>
      <c r="Y206">
        <v>1.3616999999999999</v>
      </c>
      <c r="Z206">
        <v>1.3452999999999999</v>
      </c>
      <c r="AA206" t="s">
        <v>57</v>
      </c>
      <c r="AB206" t="s">
        <v>196</v>
      </c>
      <c r="AC206">
        <v>1.7486999999999999</v>
      </c>
      <c r="AD206" t="s">
        <v>1547</v>
      </c>
      <c r="AE206">
        <v>1.5528820000000001</v>
      </c>
      <c r="AF206">
        <v>1.3905000000000001</v>
      </c>
      <c r="AG206">
        <v>1.3452999999999999</v>
      </c>
      <c r="AH206">
        <v>1.3905000000000001</v>
      </c>
      <c r="AI206" t="s">
        <v>196</v>
      </c>
      <c r="AJ206" t="s">
        <v>196</v>
      </c>
      <c r="AK206" t="s">
        <v>1623</v>
      </c>
      <c r="AL206" t="s">
        <v>49</v>
      </c>
      <c r="AM206">
        <v>1.9507000000000001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2</v>
      </c>
      <c r="AT206">
        <v>0</v>
      </c>
      <c r="AU206" t="b">
        <v>0</v>
      </c>
      <c r="AV206" t="s">
        <v>49</v>
      </c>
    </row>
    <row r="207" spans="1:48" x14ac:dyDescent="0.25">
      <c r="A207" t="s">
        <v>790</v>
      </c>
      <c r="B207" t="s">
        <v>1663</v>
      </c>
      <c r="C207" t="s">
        <v>790</v>
      </c>
      <c r="D207" t="s">
        <v>60</v>
      </c>
      <c r="E207" t="s">
        <v>790</v>
      </c>
      <c r="F207" t="s">
        <v>1946</v>
      </c>
      <c r="G207" t="s">
        <v>14</v>
      </c>
      <c r="H207">
        <v>4</v>
      </c>
      <c r="I207">
        <v>1</v>
      </c>
      <c r="J207">
        <v>53375.56</v>
      </c>
      <c r="K207">
        <v>45242.66</v>
      </c>
      <c r="L207">
        <v>50920.36</v>
      </c>
      <c r="M207">
        <v>38983.85</v>
      </c>
      <c r="N207">
        <v>13.5</v>
      </c>
      <c r="O207">
        <v>12.46</v>
      </c>
      <c r="P207">
        <v>4</v>
      </c>
      <c r="Q207">
        <v>50920.36</v>
      </c>
      <c r="R207">
        <v>38983.85</v>
      </c>
      <c r="S207">
        <v>4.3</v>
      </c>
      <c r="T207">
        <v>12.46</v>
      </c>
      <c r="U207">
        <v>3.5</v>
      </c>
      <c r="V207">
        <v>0</v>
      </c>
      <c r="W207">
        <v>2.0937000000000001</v>
      </c>
      <c r="X207">
        <v>1.1125</v>
      </c>
      <c r="Y207">
        <v>1.1261000000000001</v>
      </c>
      <c r="Z207">
        <v>1.1125</v>
      </c>
      <c r="AA207" t="s">
        <v>59</v>
      </c>
      <c r="AB207" t="s">
        <v>14</v>
      </c>
      <c r="AC207">
        <v>1.1261000000000001</v>
      </c>
      <c r="AD207" t="s">
        <v>1548</v>
      </c>
      <c r="AE207">
        <v>1</v>
      </c>
      <c r="AF207">
        <v>1.1498999999999999</v>
      </c>
      <c r="AG207">
        <v>1.1125</v>
      </c>
      <c r="AH207">
        <v>1.1498999999999999</v>
      </c>
      <c r="AI207" t="s">
        <v>14</v>
      </c>
      <c r="AJ207" t="s">
        <v>14</v>
      </c>
      <c r="AK207" t="s">
        <v>1623</v>
      </c>
      <c r="AL207" t="s">
        <v>49</v>
      </c>
      <c r="AM207">
        <v>1.6132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 t="b">
        <v>0</v>
      </c>
      <c r="AV207" t="s">
        <v>49</v>
      </c>
    </row>
    <row r="208" spans="1:48" x14ac:dyDescent="0.25">
      <c r="A208" t="s">
        <v>791</v>
      </c>
      <c r="B208" t="s">
        <v>1663</v>
      </c>
      <c r="C208" t="s">
        <v>791</v>
      </c>
      <c r="D208" t="s">
        <v>51</v>
      </c>
      <c r="E208" t="s">
        <v>791</v>
      </c>
      <c r="F208" t="s">
        <v>1947</v>
      </c>
      <c r="G208" t="s">
        <v>196</v>
      </c>
      <c r="H208">
        <v>3</v>
      </c>
      <c r="I208">
        <v>0</v>
      </c>
      <c r="J208">
        <v>44647.19</v>
      </c>
      <c r="K208">
        <v>5031.6099999999997</v>
      </c>
      <c r="L208">
        <v>40070.31</v>
      </c>
      <c r="M208">
        <v>4212.3</v>
      </c>
      <c r="N208">
        <v>4.67</v>
      </c>
      <c r="O208">
        <v>0.47</v>
      </c>
      <c r="P208">
        <v>3</v>
      </c>
      <c r="Q208">
        <v>40070.31</v>
      </c>
      <c r="R208">
        <v>4212.3</v>
      </c>
      <c r="S208">
        <v>4.67</v>
      </c>
      <c r="T208">
        <v>0.47</v>
      </c>
      <c r="U208">
        <v>4.6399999999999997</v>
      </c>
      <c r="V208">
        <v>1</v>
      </c>
      <c r="W208">
        <v>1.6476</v>
      </c>
      <c r="X208">
        <v>1.6276999999999999</v>
      </c>
      <c r="Y208">
        <v>1.6476</v>
      </c>
      <c r="Z208">
        <v>1.6276999999999999</v>
      </c>
      <c r="AA208" t="s">
        <v>50</v>
      </c>
      <c r="AB208" t="s">
        <v>196</v>
      </c>
      <c r="AC208">
        <v>2.9887999999999999</v>
      </c>
      <c r="AD208" t="s">
        <v>1544</v>
      </c>
      <c r="AE208">
        <v>1.4252739999999999</v>
      </c>
      <c r="AF208">
        <v>1.6823999999999999</v>
      </c>
      <c r="AG208">
        <v>1.6276999999999999</v>
      </c>
      <c r="AH208">
        <v>1.6823999999999999</v>
      </c>
      <c r="AI208" t="s">
        <v>196</v>
      </c>
      <c r="AJ208" t="s">
        <v>196</v>
      </c>
      <c r="AK208" t="s">
        <v>1621</v>
      </c>
      <c r="AL208" t="s">
        <v>49</v>
      </c>
      <c r="AM208">
        <v>2.3601999999999999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 t="b">
        <v>0</v>
      </c>
      <c r="AV208" t="s">
        <v>49</v>
      </c>
    </row>
    <row r="209" spans="1:48" x14ac:dyDescent="0.25">
      <c r="A209" t="s">
        <v>792</v>
      </c>
      <c r="B209" t="s">
        <v>1663</v>
      </c>
      <c r="C209" t="s">
        <v>792</v>
      </c>
      <c r="D209" t="s">
        <v>53</v>
      </c>
      <c r="E209" t="s">
        <v>792</v>
      </c>
      <c r="F209" t="s">
        <v>1948</v>
      </c>
      <c r="G209" t="s">
        <v>196</v>
      </c>
      <c r="H209">
        <v>9</v>
      </c>
      <c r="I209">
        <v>0</v>
      </c>
      <c r="J209">
        <v>25909.07</v>
      </c>
      <c r="K209">
        <v>9128.17</v>
      </c>
      <c r="L209">
        <v>25467.7</v>
      </c>
      <c r="M209">
        <v>6991.58</v>
      </c>
      <c r="N209">
        <v>2</v>
      </c>
      <c r="O209">
        <v>0</v>
      </c>
      <c r="P209">
        <v>8</v>
      </c>
      <c r="Q209">
        <v>23092.49</v>
      </c>
      <c r="R209">
        <v>2053.77</v>
      </c>
      <c r="S209">
        <v>2</v>
      </c>
      <c r="T209">
        <v>0</v>
      </c>
      <c r="U209">
        <v>2</v>
      </c>
      <c r="V209">
        <v>1</v>
      </c>
      <c r="W209">
        <v>0.94950000000000001</v>
      </c>
      <c r="X209">
        <v>0.93799999999999994</v>
      </c>
      <c r="Y209">
        <v>0.94950000000000001</v>
      </c>
      <c r="Z209">
        <v>0.93799999999999994</v>
      </c>
      <c r="AA209" t="s">
        <v>52</v>
      </c>
      <c r="AB209" t="s">
        <v>196</v>
      </c>
      <c r="AC209">
        <v>2.097</v>
      </c>
      <c r="AD209" t="s">
        <v>1545</v>
      </c>
      <c r="AE209">
        <v>1</v>
      </c>
      <c r="AF209">
        <v>0.96950000000000003</v>
      </c>
      <c r="AG209">
        <v>0.93799999999999994</v>
      </c>
      <c r="AH209">
        <v>0.96950000000000003</v>
      </c>
      <c r="AI209" t="s">
        <v>196</v>
      </c>
      <c r="AJ209" t="s">
        <v>196</v>
      </c>
      <c r="AK209" t="s">
        <v>1621</v>
      </c>
      <c r="AL209" t="s">
        <v>49</v>
      </c>
      <c r="AM209">
        <v>1.3601000000000001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1</v>
      </c>
      <c r="AT209">
        <v>0</v>
      </c>
      <c r="AU209" t="b">
        <v>0</v>
      </c>
      <c r="AV209" t="s">
        <v>49</v>
      </c>
    </row>
    <row r="210" spans="1:48" x14ac:dyDescent="0.25">
      <c r="A210" t="s">
        <v>793</v>
      </c>
      <c r="B210" t="s">
        <v>1663</v>
      </c>
      <c r="C210" t="s">
        <v>793</v>
      </c>
      <c r="D210" t="s">
        <v>56</v>
      </c>
      <c r="E210" t="s">
        <v>793</v>
      </c>
      <c r="F210" t="s">
        <v>1949</v>
      </c>
      <c r="G210" t="s">
        <v>14</v>
      </c>
      <c r="H210">
        <v>7</v>
      </c>
      <c r="I210">
        <v>1</v>
      </c>
      <c r="J210">
        <v>70133.88</v>
      </c>
      <c r="K210">
        <v>45498</v>
      </c>
      <c r="L210">
        <v>65081.11</v>
      </c>
      <c r="M210">
        <v>40150.089999999997</v>
      </c>
      <c r="N210">
        <v>8.57</v>
      </c>
      <c r="O210">
        <v>5.65</v>
      </c>
      <c r="P210">
        <v>6</v>
      </c>
      <c r="Q210">
        <v>51208.63</v>
      </c>
      <c r="R210">
        <v>23099.37</v>
      </c>
      <c r="S210">
        <v>9.1999999999999993</v>
      </c>
      <c r="T210">
        <v>4.47</v>
      </c>
      <c r="U210">
        <v>6.8</v>
      </c>
      <c r="V210">
        <v>0</v>
      </c>
      <c r="W210">
        <v>2.1055999999999999</v>
      </c>
      <c r="X210">
        <v>3.5758000000000001</v>
      </c>
      <c r="Y210">
        <v>3.6194999999999999</v>
      </c>
      <c r="Z210">
        <v>3.5758000000000001</v>
      </c>
      <c r="AA210" t="s">
        <v>55</v>
      </c>
      <c r="AB210" t="s">
        <v>14</v>
      </c>
      <c r="AC210">
        <v>3.6194999999999999</v>
      </c>
      <c r="AD210" t="s">
        <v>1546</v>
      </c>
      <c r="AE210">
        <v>1.8172010000000001</v>
      </c>
      <c r="AF210">
        <v>3.6960000000000002</v>
      </c>
      <c r="AG210">
        <v>3.5758000000000001</v>
      </c>
      <c r="AH210">
        <v>3.6960000000000002</v>
      </c>
      <c r="AI210" t="s">
        <v>14</v>
      </c>
      <c r="AJ210" t="s">
        <v>14</v>
      </c>
      <c r="AK210" t="s">
        <v>1623</v>
      </c>
      <c r="AL210" t="s">
        <v>49</v>
      </c>
      <c r="AM210">
        <v>5.1851000000000003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1</v>
      </c>
      <c r="AT210">
        <v>0</v>
      </c>
      <c r="AU210" t="b">
        <v>0</v>
      </c>
      <c r="AV210" t="s">
        <v>49</v>
      </c>
    </row>
    <row r="211" spans="1:48" x14ac:dyDescent="0.25">
      <c r="A211" t="s">
        <v>794</v>
      </c>
      <c r="B211" t="s">
        <v>1663</v>
      </c>
      <c r="C211" t="s">
        <v>794</v>
      </c>
      <c r="D211" t="s">
        <v>58</v>
      </c>
      <c r="E211" t="s">
        <v>794</v>
      </c>
      <c r="F211" t="s">
        <v>1950</v>
      </c>
      <c r="G211" t="s">
        <v>196</v>
      </c>
      <c r="H211">
        <v>13</v>
      </c>
      <c r="I211">
        <v>0</v>
      </c>
      <c r="J211">
        <v>44294.83</v>
      </c>
      <c r="K211">
        <v>11477.7</v>
      </c>
      <c r="L211">
        <v>41722.47</v>
      </c>
      <c r="M211">
        <v>9731.56</v>
      </c>
      <c r="N211">
        <v>4.08</v>
      </c>
      <c r="O211">
        <v>1.98</v>
      </c>
      <c r="P211">
        <v>13</v>
      </c>
      <c r="Q211">
        <v>41722.47</v>
      </c>
      <c r="R211">
        <v>9731.56</v>
      </c>
      <c r="S211">
        <v>4.08</v>
      </c>
      <c r="T211">
        <v>1.98</v>
      </c>
      <c r="U211">
        <v>3.46</v>
      </c>
      <c r="V211">
        <v>1</v>
      </c>
      <c r="W211">
        <v>1.7155</v>
      </c>
      <c r="X211">
        <v>1.6948000000000001</v>
      </c>
      <c r="Y211">
        <v>1.7155</v>
      </c>
      <c r="Z211">
        <v>1.6948000000000001</v>
      </c>
      <c r="AA211" t="s">
        <v>57</v>
      </c>
      <c r="AB211" t="s">
        <v>196</v>
      </c>
      <c r="AC211">
        <v>1.9918</v>
      </c>
      <c r="AD211" t="s">
        <v>1547</v>
      </c>
      <c r="AE211">
        <v>1.2212890000000001</v>
      </c>
      <c r="AF211">
        <v>1.7518</v>
      </c>
      <c r="AG211">
        <v>1.6948000000000001</v>
      </c>
      <c r="AH211">
        <v>1.7518</v>
      </c>
      <c r="AI211" t="s">
        <v>196</v>
      </c>
      <c r="AJ211" t="s">
        <v>196</v>
      </c>
      <c r="AK211" t="s">
        <v>1623</v>
      </c>
      <c r="AL211" t="s">
        <v>49</v>
      </c>
      <c r="AM211">
        <v>2.4575999999999998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 t="b">
        <v>0</v>
      </c>
      <c r="AV211" t="s">
        <v>49</v>
      </c>
    </row>
    <row r="212" spans="1:48" x14ac:dyDescent="0.25">
      <c r="A212" t="s">
        <v>795</v>
      </c>
      <c r="B212" t="s">
        <v>1663</v>
      </c>
      <c r="C212" t="s">
        <v>795</v>
      </c>
      <c r="D212" t="s">
        <v>60</v>
      </c>
      <c r="E212" t="s">
        <v>795</v>
      </c>
      <c r="F212" t="s">
        <v>1951</v>
      </c>
      <c r="G212" t="s">
        <v>14</v>
      </c>
      <c r="H212">
        <v>4</v>
      </c>
      <c r="I212">
        <v>0</v>
      </c>
      <c r="J212">
        <v>62724.22</v>
      </c>
      <c r="K212">
        <v>40482.06</v>
      </c>
      <c r="L212">
        <v>60512.99</v>
      </c>
      <c r="M212">
        <v>35209.15</v>
      </c>
      <c r="N212">
        <v>2.75</v>
      </c>
      <c r="O212">
        <v>1.3</v>
      </c>
      <c r="P212">
        <v>4</v>
      </c>
      <c r="Q212">
        <v>60512.99</v>
      </c>
      <c r="R212">
        <v>35209.15</v>
      </c>
      <c r="S212">
        <v>2.7</v>
      </c>
      <c r="T212">
        <v>1.3</v>
      </c>
      <c r="U212">
        <v>2.2999999999999998</v>
      </c>
      <c r="V212">
        <v>0</v>
      </c>
      <c r="W212">
        <v>2.4881000000000002</v>
      </c>
      <c r="X212">
        <v>1.6112</v>
      </c>
      <c r="Y212">
        <v>1.6309</v>
      </c>
      <c r="Z212">
        <v>1.6112</v>
      </c>
      <c r="AA212" t="s">
        <v>59</v>
      </c>
      <c r="AB212" t="s">
        <v>14</v>
      </c>
      <c r="AC212">
        <v>1.6309</v>
      </c>
      <c r="AD212" t="s">
        <v>1548</v>
      </c>
      <c r="AE212">
        <v>1</v>
      </c>
      <c r="AF212">
        <v>1.6654</v>
      </c>
      <c r="AG212">
        <v>1.6112</v>
      </c>
      <c r="AH212">
        <v>1.6654</v>
      </c>
      <c r="AI212" t="s">
        <v>14</v>
      </c>
      <c r="AJ212" t="s">
        <v>14</v>
      </c>
      <c r="AK212" t="s">
        <v>1623</v>
      </c>
      <c r="AL212" t="s">
        <v>49</v>
      </c>
      <c r="AM212">
        <v>2.3363999999999998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 t="b">
        <v>0</v>
      </c>
      <c r="AV212" t="s">
        <v>49</v>
      </c>
    </row>
    <row r="213" spans="1:48" x14ac:dyDescent="0.25">
      <c r="A213" t="s">
        <v>796</v>
      </c>
      <c r="B213" t="s">
        <v>1663</v>
      </c>
      <c r="C213" t="s">
        <v>796</v>
      </c>
      <c r="D213" t="s">
        <v>49</v>
      </c>
      <c r="E213" t="s">
        <v>796</v>
      </c>
      <c r="F213" t="s">
        <v>1952</v>
      </c>
      <c r="G213" t="s">
        <v>14</v>
      </c>
      <c r="H213">
        <v>5</v>
      </c>
      <c r="I213">
        <v>0</v>
      </c>
      <c r="J213">
        <v>41744.28</v>
      </c>
      <c r="K213">
        <v>13331.86</v>
      </c>
      <c r="L213">
        <v>40403.61</v>
      </c>
      <c r="M213">
        <v>13710.73</v>
      </c>
      <c r="N213">
        <v>4.2</v>
      </c>
      <c r="O213">
        <v>0.98</v>
      </c>
      <c r="P213">
        <v>5</v>
      </c>
      <c r="Q213">
        <v>40403.61</v>
      </c>
      <c r="R213">
        <v>13710.73</v>
      </c>
      <c r="S213">
        <v>6.3</v>
      </c>
      <c r="T213">
        <v>0.98</v>
      </c>
      <c r="U213">
        <v>4.2</v>
      </c>
      <c r="V213">
        <v>0</v>
      </c>
      <c r="W213">
        <v>1.6613</v>
      </c>
      <c r="X213">
        <v>2.3633000000000002</v>
      </c>
      <c r="Y213">
        <v>2.3921999999999999</v>
      </c>
      <c r="Z213">
        <v>2.3633000000000002</v>
      </c>
      <c r="AA213" t="s">
        <v>54</v>
      </c>
      <c r="AB213" t="s">
        <v>14</v>
      </c>
      <c r="AC213">
        <v>2.3921999999999999</v>
      </c>
      <c r="AD213" t="s">
        <v>54</v>
      </c>
      <c r="AE213">
        <v>1</v>
      </c>
      <c r="AF213">
        <v>2.4426999999999999</v>
      </c>
      <c r="AG213">
        <v>2.3633000000000002</v>
      </c>
      <c r="AH213">
        <v>2.4426999999999999</v>
      </c>
      <c r="AI213" t="s">
        <v>14</v>
      </c>
      <c r="AJ213" t="s">
        <v>14</v>
      </c>
      <c r="AK213" t="s">
        <v>54</v>
      </c>
      <c r="AL213" t="s">
        <v>49</v>
      </c>
      <c r="AM213">
        <v>3.4268999999999998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 t="b">
        <v>0</v>
      </c>
      <c r="AV213" t="s">
        <v>49</v>
      </c>
    </row>
    <row r="214" spans="1:48" x14ac:dyDescent="0.25">
      <c r="A214" t="s">
        <v>797</v>
      </c>
      <c r="B214" t="s">
        <v>1663</v>
      </c>
      <c r="C214" t="s">
        <v>797</v>
      </c>
      <c r="D214" t="s">
        <v>49</v>
      </c>
      <c r="E214" t="s">
        <v>797</v>
      </c>
      <c r="F214" t="s">
        <v>1953</v>
      </c>
      <c r="G214" t="s">
        <v>196</v>
      </c>
      <c r="H214">
        <v>55</v>
      </c>
      <c r="I214">
        <v>4</v>
      </c>
      <c r="J214">
        <v>57859.12</v>
      </c>
      <c r="K214">
        <v>47962.11</v>
      </c>
      <c r="L214">
        <v>52677.33</v>
      </c>
      <c r="M214">
        <v>42659.56</v>
      </c>
      <c r="N214">
        <v>8.65</v>
      </c>
      <c r="O214">
        <v>7.31</v>
      </c>
      <c r="P214">
        <v>54</v>
      </c>
      <c r="Q214">
        <v>49646.18</v>
      </c>
      <c r="R214">
        <v>36717.94</v>
      </c>
      <c r="S214">
        <v>8.24</v>
      </c>
      <c r="T214">
        <v>6.71</v>
      </c>
      <c r="U214">
        <v>5.86</v>
      </c>
      <c r="V214">
        <v>1</v>
      </c>
      <c r="W214">
        <v>2.0413000000000001</v>
      </c>
      <c r="X214">
        <v>2.0167000000000002</v>
      </c>
      <c r="Y214">
        <v>2.0413000000000001</v>
      </c>
      <c r="Z214">
        <v>2.0167000000000002</v>
      </c>
      <c r="AA214" t="s">
        <v>54</v>
      </c>
      <c r="AB214" t="s">
        <v>196</v>
      </c>
      <c r="AC214">
        <v>3.1585999999999999</v>
      </c>
      <c r="AD214" t="s">
        <v>54</v>
      </c>
      <c r="AE214">
        <v>1</v>
      </c>
      <c r="AF214">
        <v>2.0760999999999998</v>
      </c>
      <c r="AG214">
        <v>2.0167000000000002</v>
      </c>
      <c r="AH214">
        <v>2.0760999999999998</v>
      </c>
      <c r="AI214" t="s">
        <v>196</v>
      </c>
      <c r="AJ214" t="s">
        <v>196</v>
      </c>
      <c r="AK214" t="s">
        <v>54</v>
      </c>
      <c r="AL214" t="s">
        <v>49</v>
      </c>
      <c r="AM214">
        <v>2.9125999999999999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1</v>
      </c>
      <c r="AT214">
        <v>0</v>
      </c>
      <c r="AU214" t="b">
        <v>0</v>
      </c>
      <c r="AV214" t="s">
        <v>49</v>
      </c>
    </row>
    <row r="215" spans="1:48" x14ac:dyDescent="0.25">
      <c r="A215" t="s">
        <v>798</v>
      </c>
      <c r="B215" t="s">
        <v>1663</v>
      </c>
      <c r="C215" t="s">
        <v>798</v>
      </c>
      <c r="D215" t="s">
        <v>49</v>
      </c>
      <c r="E215" t="s">
        <v>798</v>
      </c>
      <c r="F215" t="s">
        <v>1954</v>
      </c>
      <c r="G215" t="s">
        <v>14</v>
      </c>
      <c r="H215">
        <v>3</v>
      </c>
      <c r="I215">
        <v>0</v>
      </c>
      <c r="J215">
        <v>96603.14</v>
      </c>
      <c r="K215">
        <v>62091.21</v>
      </c>
      <c r="L215">
        <v>84286.99</v>
      </c>
      <c r="M215">
        <v>55366.31</v>
      </c>
      <c r="N215">
        <v>5</v>
      </c>
      <c r="O215">
        <v>2.16</v>
      </c>
      <c r="P215">
        <v>3</v>
      </c>
      <c r="Q215">
        <v>84286.99</v>
      </c>
      <c r="R215">
        <v>55366.31</v>
      </c>
      <c r="S215">
        <v>5.0999999999999996</v>
      </c>
      <c r="T215">
        <v>2.16</v>
      </c>
      <c r="U215">
        <v>3.7</v>
      </c>
      <c r="V215">
        <v>0</v>
      </c>
      <c r="W215">
        <v>3.4655999999999998</v>
      </c>
      <c r="X215">
        <v>3.0790999999999999</v>
      </c>
      <c r="Y215">
        <v>3.1166999999999998</v>
      </c>
      <c r="Z215">
        <v>3.0790999999999999</v>
      </c>
      <c r="AA215" t="s">
        <v>54</v>
      </c>
      <c r="AB215" t="s">
        <v>14</v>
      </c>
      <c r="AC215">
        <v>3.1166999999999998</v>
      </c>
      <c r="AD215" t="s">
        <v>54</v>
      </c>
      <c r="AE215">
        <v>1</v>
      </c>
      <c r="AF215">
        <v>3.1825999999999999</v>
      </c>
      <c r="AG215">
        <v>3.0790999999999999</v>
      </c>
      <c r="AH215">
        <v>3.1825999999999999</v>
      </c>
      <c r="AI215" t="s">
        <v>14</v>
      </c>
      <c r="AJ215" t="s">
        <v>14</v>
      </c>
      <c r="AK215" t="s">
        <v>54</v>
      </c>
      <c r="AL215" t="s">
        <v>49</v>
      </c>
      <c r="AM215">
        <v>4.4649000000000001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 t="b">
        <v>0</v>
      </c>
      <c r="AV215" t="s">
        <v>49</v>
      </c>
    </row>
    <row r="216" spans="1:48" x14ac:dyDescent="0.25">
      <c r="A216" t="s">
        <v>799</v>
      </c>
      <c r="B216" t="s">
        <v>1663</v>
      </c>
      <c r="C216" t="s">
        <v>799</v>
      </c>
      <c r="D216" t="s">
        <v>51</v>
      </c>
      <c r="E216" t="s">
        <v>799</v>
      </c>
      <c r="F216" t="s">
        <v>1955</v>
      </c>
      <c r="G216" t="s">
        <v>14</v>
      </c>
      <c r="H216">
        <v>6</v>
      </c>
      <c r="I216">
        <v>1</v>
      </c>
      <c r="J216">
        <v>165775</v>
      </c>
      <c r="K216">
        <v>30679.57</v>
      </c>
      <c r="L216">
        <v>156202.14000000001</v>
      </c>
      <c r="M216">
        <v>40907.58</v>
      </c>
      <c r="N216">
        <v>11</v>
      </c>
      <c r="O216">
        <v>4.55</v>
      </c>
      <c r="P216">
        <v>6</v>
      </c>
      <c r="Q216">
        <v>156202.14000000001</v>
      </c>
      <c r="R216">
        <v>40907.58</v>
      </c>
      <c r="S216">
        <v>6.1</v>
      </c>
      <c r="T216">
        <v>4.55</v>
      </c>
      <c r="U216">
        <v>4</v>
      </c>
      <c r="V216">
        <v>0</v>
      </c>
      <c r="W216">
        <v>6.4226000000000001</v>
      </c>
      <c r="X216">
        <v>7.1047000000000002</v>
      </c>
      <c r="Y216">
        <v>7.1914999999999996</v>
      </c>
      <c r="Z216">
        <v>7.1047000000000002</v>
      </c>
      <c r="AA216" t="s">
        <v>50</v>
      </c>
      <c r="AB216" t="s">
        <v>14</v>
      </c>
      <c r="AC216">
        <v>7.1914999999999996</v>
      </c>
      <c r="AD216" t="s">
        <v>1544</v>
      </c>
      <c r="AE216">
        <v>1.229716</v>
      </c>
      <c r="AF216">
        <v>7.3434999999999997</v>
      </c>
      <c r="AG216">
        <v>7.1047000000000002</v>
      </c>
      <c r="AH216">
        <v>7.3434999999999997</v>
      </c>
      <c r="AI216" t="s">
        <v>14</v>
      </c>
      <c r="AJ216" t="s">
        <v>14</v>
      </c>
      <c r="AK216" t="s">
        <v>1621</v>
      </c>
      <c r="AL216" t="s">
        <v>49</v>
      </c>
      <c r="AM216">
        <v>10.302199999999999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 t="b">
        <v>0</v>
      </c>
      <c r="AV216" t="s">
        <v>49</v>
      </c>
    </row>
    <row r="217" spans="1:48" x14ac:dyDescent="0.25">
      <c r="A217" t="s">
        <v>800</v>
      </c>
      <c r="B217" t="s">
        <v>1663</v>
      </c>
      <c r="C217" t="s">
        <v>800</v>
      </c>
      <c r="D217" t="s">
        <v>53</v>
      </c>
      <c r="E217" t="s">
        <v>800</v>
      </c>
      <c r="F217" t="s">
        <v>1956</v>
      </c>
      <c r="G217" t="s">
        <v>14</v>
      </c>
      <c r="H217">
        <v>4</v>
      </c>
      <c r="I217">
        <v>0</v>
      </c>
      <c r="J217">
        <v>125276.62</v>
      </c>
      <c r="K217">
        <v>18777.77</v>
      </c>
      <c r="L217">
        <v>110413.91</v>
      </c>
      <c r="M217">
        <v>16162.53</v>
      </c>
      <c r="N217">
        <v>2.25</v>
      </c>
      <c r="O217">
        <v>1.64</v>
      </c>
      <c r="P217">
        <v>4</v>
      </c>
      <c r="Q217">
        <v>110413.91</v>
      </c>
      <c r="R217">
        <v>16162.53</v>
      </c>
      <c r="S217">
        <v>2.9</v>
      </c>
      <c r="T217">
        <v>1.64</v>
      </c>
      <c r="U217">
        <v>2.2999999999999998</v>
      </c>
      <c r="V217">
        <v>0</v>
      </c>
      <c r="W217">
        <v>4.5399000000000003</v>
      </c>
      <c r="X217">
        <v>5.7774999999999999</v>
      </c>
      <c r="Y217">
        <v>5.8480999999999996</v>
      </c>
      <c r="Z217">
        <v>5.7774999999999999</v>
      </c>
      <c r="AA217" t="s">
        <v>52</v>
      </c>
      <c r="AB217" t="s">
        <v>14</v>
      </c>
      <c r="AC217">
        <v>5.8480999999999996</v>
      </c>
      <c r="AD217" t="s">
        <v>1545</v>
      </c>
      <c r="AE217">
        <v>1</v>
      </c>
      <c r="AF217">
        <v>5.9717000000000002</v>
      </c>
      <c r="AG217">
        <v>5.7774999999999999</v>
      </c>
      <c r="AH217">
        <v>5.9717000000000002</v>
      </c>
      <c r="AI217" t="s">
        <v>14</v>
      </c>
      <c r="AJ217" t="s">
        <v>14</v>
      </c>
      <c r="AK217" t="s">
        <v>1621</v>
      </c>
      <c r="AL217" t="s">
        <v>49</v>
      </c>
      <c r="AM217">
        <v>8.3777000000000008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 t="b">
        <v>0</v>
      </c>
      <c r="AV217" t="s">
        <v>49</v>
      </c>
    </row>
    <row r="218" spans="1:48" x14ac:dyDescent="0.25">
      <c r="A218" t="s">
        <v>801</v>
      </c>
      <c r="B218" t="s">
        <v>1663</v>
      </c>
      <c r="C218" t="s">
        <v>801</v>
      </c>
      <c r="D218" t="s">
        <v>51</v>
      </c>
      <c r="E218" t="s">
        <v>801</v>
      </c>
      <c r="F218" t="s">
        <v>1957</v>
      </c>
      <c r="G218" t="s">
        <v>196</v>
      </c>
      <c r="H218">
        <v>16</v>
      </c>
      <c r="I218">
        <v>1</v>
      </c>
      <c r="J218">
        <v>141687.45000000001</v>
      </c>
      <c r="K218">
        <v>74178.33</v>
      </c>
      <c r="L218">
        <v>126781.7</v>
      </c>
      <c r="M218">
        <v>64688.58</v>
      </c>
      <c r="N218">
        <v>9.75</v>
      </c>
      <c r="O218">
        <v>7.33</v>
      </c>
      <c r="P218">
        <v>14</v>
      </c>
      <c r="Q218">
        <v>105718.38</v>
      </c>
      <c r="R218">
        <v>34493.15</v>
      </c>
      <c r="S218">
        <v>7.79</v>
      </c>
      <c r="T218">
        <v>4.74</v>
      </c>
      <c r="U218">
        <v>6.44</v>
      </c>
      <c r="V218">
        <v>1</v>
      </c>
      <c r="W218">
        <v>4.3468</v>
      </c>
      <c r="X218">
        <v>4.2942999999999998</v>
      </c>
      <c r="Y218">
        <v>4.3468</v>
      </c>
      <c r="Z218">
        <v>4.2942999999999998</v>
      </c>
      <c r="AA218" t="s">
        <v>50</v>
      </c>
      <c r="AB218" t="s">
        <v>196</v>
      </c>
      <c r="AC218">
        <v>6.7037000000000004</v>
      </c>
      <c r="AD218" t="s">
        <v>1544</v>
      </c>
      <c r="AE218">
        <v>1.6149990000000001</v>
      </c>
      <c r="AF218">
        <v>4.3860000000000001</v>
      </c>
      <c r="AG218">
        <v>4.2942999999999998</v>
      </c>
      <c r="AH218">
        <v>4.3860000000000001</v>
      </c>
      <c r="AI218" t="s">
        <v>196</v>
      </c>
      <c r="AJ218" t="s">
        <v>196</v>
      </c>
      <c r="AK218" t="s">
        <v>1621</v>
      </c>
      <c r="AL218" t="s">
        <v>49</v>
      </c>
      <c r="AM218">
        <v>6.1531000000000002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2</v>
      </c>
      <c r="AT218">
        <v>0</v>
      </c>
      <c r="AU218" t="b">
        <v>0</v>
      </c>
      <c r="AV218" t="s">
        <v>49</v>
      </c>
    </row>
    <row r="219" spans="1:48" x14ac:dyDescent="0.25">
      <c r="A219" t="s">
        <v>802</v>
      </c>
      <c r="B219" t="s">
        <v>1663</v>
      </c>
      <c r="C219" t="s">
        <v>802</v>
      </c>
      <c r="D219" t="s">
        <v>53</v>
      </c>
      <c r="E219" t="s">
        <v>802</v>
      </c>
      <c r="F219" t="s">
        <v>1958</v>
      </c>
      <c r="G219" t="s">
        <v>196</v>
      </c>
      <c r="H219">
        <v>44</v>
      </c>
      <c r="I219">
        <v>0</v>
      </c>
      <c r="J219">
        <v>77992.990000000005</v>
      </c>
      <c r="K219">
        <v>42361.05</v>
      </c>
      <c r="L219">
        <v>73032.539999999994</v>
      </c>
      <c r="M219">
        <v>41682.85</v>
      </c>
      <c r="N219">
        <v>3.5</v>
      </c>
      <c r="O219">
        <v>4.05</v>
      </c>
      <c r="P219">
        <v>40</v>
      </c>
      <c r="Q219">
        <v>62274.81</v>
      </c>
      <c r="R219">
        <v>23993.89</v>
      </c>
      <c r="S219">
        <v>2.75</v>
      </c>
      <c r="T219">
        <v>2.63</v>
      </c>
      <c r="U219">
        <v>2.0299999999999998</v>
      </c>
      <c r="V219">
        <v>1</v>
      </c>
      <c r="W219">
        <v>2.5606</v>
      </c>
      <c r="X219">
        <v>2.5297000000000001</v>
      </c>
      <c r="Y219">
        <v>2.5606</v>
      </c>
      <c r="Z219">
        <v>2.5297000000000001</v>
      </c>
      <c r="AA219" t="s">
        <v>52</v>
      </c>
      <c r="AB219" t="s">
        <v>196</v>
      </c>
      <c r="AC219">
        <v>4.1509</v>
      </c>
      <c r="AD219" t="s">
        <v>1545</v>
      </c>
      <c r="AE219">
        <v>1</v>
      </c>
      <c r="AF219">
        <v>2.6147</v>
      </c>
      <c r="AG219">
        <v>2.5297000000000001</v>
      </c>
      <c r="AH219">
        <v>2.6147</v>
      </c>
      <c r="AI219" t="s">
        <v>196</v>
      </c>
      <c r="AJ219" t="s">
        <v>196</v>
      </c>
      <c r="AK219" t="s">
        <v>1621</v>
      </c>
      <c r="AL219" t="s">
        <v>49</v>
      </c>
      <c r="AM219">
        <v>3.6682000000000001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4</v>
      </c>
      <c r="AT219">
        <v>0</v>
      </c>
      <c r="AU219" t="b">
        <v>0</v>
      </c>
      <c r="AV219" t="s">
        <v>49</v>
      </c>
    </row>
    <row r="220" spans="1:48" x14ac:dyDescent="0.25">
      <c r="A220" t="s">
        <v>803</v>
      </c>
      <c r="B220" t="s">
        <v>1663</v>
      </c>
      <c r="C220" t="s">
        <v>803</v>
      </c>
      <c r="D220" t="s">
        <v>56</v>
      </c>
      <c r="E220" t="s">
        <v>803</v>
      </c>
      <c r="F220" t="s">
        <v>1959</v>
      </c>
      <c r="G220" t="s">
        <v>196</v>
      </c>
      <c r="H220">
        <v>73</v>
      </c>
      <c r="I220">
        <v>12</v>
      </c>
      <c r="J220">
        <v>111538.54</v>
      </c>
      <c r="K220">
        <v>79610.350000000006</v>
      </c>
      <c r="L220">
        <v>101526.74</v>
      </c>
      <c r="M220">
        <v>70123.59</v>
      </c>
      <c r="N220">
        <v>9.2100000000000009</v>
      </c>
      <c r="O220">
        <v>8.92</v>
      </c>
      <c r="P220">
        <v>72</v>
      </c>
      <c r="Q220">
        <v>96982.98</v>
      </c>
      <c r="R220">
        <v>58978.57</v>
      </c>
      <c r="S220">
        <v>8.43</v>
      </c>
      <c r="T220">
        <v>6.07</v>
      </c>
      <c r="U220">
        <v>6.67</v>
      </c>
      <c r="V220">
        <v>1</v>
      </c>
      <c r="W220">
        <v>3.9876999999999998</v>
      </c>
      <c r="X220">
        <v>3.9396</v>
      </c>
      <c r="Y220">
        <v>3.9876999999999998</v>
      </c>
      <c r="Z220">
        <v>3.9396</v>
      </c>
      <c r="AA220" t="s">
        <v>55</v>
      </c>
      <c r="AB220" t="s">
        <v>196</v>
      </c>
      <c r="AC220">
        <v>5.0617000000000001</v>
      </c>
      <c r="AD220" t="s">
        <v>1546</v>
      </c>
      <c r="AE220">
        <v>1.448766</v>
      </c>
      <c r="AF220">
        <v>3.8967999999999998</v>
      </c>
      <c r="AG220">
        <v>3.9396</v>
      </c>
      <c r="AH220">
        <v>3.8967999999999998</v>
      </c>
      <c r="AI220" t="s">
        <v>196</v>
      </c>
      <c r="AJ220" t="s">
        <v>196</v>
      </c>
      <c r="AK220" t="s">
        <v>1623</v>
      </c>
      <c r="AL220" t="s">
        <v>49</v>
      </c>
      <c r="AM220">
        <v>5.4668000000000001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1</v>
      </c>
      <c r="AT220">
        <v>0</v>
      </c>
      <c r="AU220" t="b">
        <v>0</v>
      </c>
      <c r="AV220" t="s">
        <v>49</v>
      </c>
    </row>
    <row r="221" spans="1:48" x14ac:dyDescent="0.25">
      <c r="A221" t="s">
        <v>804</v>
      </c>
      <c r="B221" t="s">
        <v>1663</v>
      </c>
      <c r="C221" t="s">
        <v>804</v>
      </c>
      <c r="D221" t="s">
        <v>58</v>
      </c>
      <c r="E221" t="s">
        <v>804</v>
      </c>
      <c r="F221" t="s">
        <v>1960</v>
      </c>
      <c r="G221" t="s">
        <v>196</v>
      </c>
      <c r="H221">
        <v>101</v>
      </c>
      <c r="I221">
        <v>2</v>
      </c>
      <c r="J221">
        <v>93587.35</v>
      </c>
      <c r="K221">
        <v>65475.360000000001</v>
      </c>
      <c r="L221">
        <v>86798.36</v>
      </c>
      <c r="M221">
        <v>59666.879999999997</v>
      </c>
      <c r="N221">
        <v>6.88</v>
      </c>
      <c r="O221">
        <v>5.41</v>
      </c>
      <c r="P221">
        <v>100</v>
      </c>
      <c r="Q221">
        <v>82953.23</v>
      </c>
      <c r="R221">
        <v>45852.5</v>
      </c>
      <c r="S221">
        <v>6.8</v>
      </c>
      <c r="T221">
        <v>5.37</v>
      </c>
      <c r="U221">
        <v>5.26</v>
      </c>
      <c r="V221">
        <v>1</v>
      </c>
      <c r="W221">
        <v>3.4108000000000001</v>
      </c>
      <c r="X221">
        <v>3.3696000000000002</v>
      </c>
      <c r="Y221">
        <v>3.4108000000000001</v>
      </c>
      <c r="Z221">
        <v>3.3696000000000002</v>
      </c>
      <c r="AA221" t="s">
        <v>57</v>
      </c>
      <c r="AB221" t="s">
        <v>196</v>
      </c>
      <c r="AC221">
        <v>3.4937999999999998</v>
      </c>
      <c r="AD221" t="s">
        <v>1547</v>
      </c>
      <c r="AE221">
        <v>1.334479</v>
      </c>
      <c r="AF221">
        <v>3.1985000000000001</v>
      </c>
      <c r="AG221">
        <v>3.3696000000000002</v>
      </c>
      <c r="AH221">
        <v>3.1985000000000001</v>
      </c>
      <c r="AI221" t="s">
        <v>196</v>
      </c>
      <c r="AJ221" t="s">
        <v>196</v>
      </c>
      <c r="AK221" t="s">
        <v>1623</v>
      </c>
      <c r="AL221" t="s">
        <v>49</v>
      </c>
      <c r="AM221">
        <v>4.4871999999999996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1</v>
      </c>
      <c r="AT221">
        <v>0</v>
      </c>
      <c r="AU221" t="b">
        <v>0</v>
      </c>
      <c r="AV221" t="s">
        <v>49</v>
      </c>
    </row>
    <row r="222" spans="1:48" x14ac:dyDescent="0.25">
      <c r="A222" t="s">
        <v>805</v>
      </c>
      <c r="B222" t="s">
        <v>1663</v>
      </c>
      <c r="C222" t="s">
        <v>805</v>
      </c>
      <c r="D222" t="s">
        <v>60</v>
      </c>
      <c r="E222" t="s">
        <v>805</v>
      </c>
      <c r="F222" t="s">
        <v>1961</v>
      </c>
      <c r="G222" t="s">
        <v>196</v>
      </c>
      <c r="H222">
        <v>45</v>
      </c>
      <c r="I222">
        <v>4</v>
      </c>
      <c r="J222">
        <v>60331.35</v>
      </c>
      <c r="K222">
        <v>36236.01</v>
      </c>
      <c r="L222">
        <v>57197.4</v>
      </c>
      <c r="M222">
        <v>33703.25</v>
      </c>
      <c r="N222">
        <v>3.51</v>
      </c>
      <c r="O222">
        <v>2.78</v>
      </c>
      <c r="P222">
        <v>42</v>
      </c>
      <c r="Q222">
        <v>50859.65</v>
      </c>
      <c r="R222">
        <v>24696.29</v>
      </c>
      <c r="S222">
        <v>3.4</v>
      </c>
      <c r="T222">
        <v>2.73</v>
      </c>
      <c r="U222">
        <v>2.73</v>
      </c>
      <c r="V222">
        <v>1</v>
      </c>
      <c r="W222">
        <v>2.0912000000000002</v>
      </c>
      <c r="X222">
        <v>2.0659999999999998</v>
      </c>
      <c r="Y222">
        <v>2.0912000000000002</v>
      </c>
      <c r="Z222">
        <v>2.0659999999999998</v>
      </c>
      <c r="AA222" t="s">
        <v>59</v>
      </c>
      <c r="AB222" t="s">
        <v>196</v>
      </c>
      <c r="AC222">
        <v>2.6181000000000001</v>
      </c>
      <c r="AD222" t="s">
        <v>1548</v>
      </c>
      <c r="AE222">
        <v>1</v>
      </c>
      <c r="AF222">
        <v>2.1354000000000002</v>
      </c>
      <c r="AG222">
        <v>2.0659999999999998</v>
      </c>
      <c r="AH222">
        <v>2.1354000000000002</v>
      </c>
      <c r="AI222" t="s">
        <v>196</v>
      </c>
      <c r="AJ222" t="s">
        <v>196</v>
      </c>
      <c r="AK222" t="s">
        <v>1623</v>
      </c>
      <c r="AL222" t="s">
        <v>49</v>
      </c>
      <c r="AM222">
        <v>2.9958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3</v>
      </c>
      <c r="AT222">
        <v>0</v>
      </c>
      <c r="AU222" t="b">
        <v>0</v>
      </c>
      <c r="AV222" t="s">
        <v>49</v>
      </c>
    </row>
    <row r="223" spans="1:48" x14ac:dyDescent="0.25">
      <c r="A223" t="s">
        <v>806</v>
      </c>
      <c r="B223" t="s">
        <v>1663</v>
      </c>
      <c r="C223" t="s">
        <v>806</v>
      </c>
      <c r="D223" t="s">
        <v>51</v>
      </c>
      <c r="E223" t="s">
        <v>806</v>
      </c>
      <c r="F223" t="s">
        <v>1962</v>
      </c>
      <c r="G223" t="s">
        <v>196</v>
      </c>
      <c r="H223">
        <v>18</v>
      </c>
      <c r="I223">
        <v>0</v>
      </c>
      <c r="J223">
        <v>91169.51</v>
      </c>
      <c r="K223">
        <v>47409.32</v>
      </c>
      <c r="L223">
        <v>81975.789999999994</v>
      </c>
      <c r="M223">
        <v>42031.55</v>
      </c>
      <c r="N223">
        <v>6.33</v>
      </c>
      <c r="O223">
        <v>3.67</v>
      </c>
      <c r="P223">
        <v>18</v>
      </c>
      <c r="Q223">
        <v>81975.789999999994</v>
      </c>
      <c r="R223">
        <v>42031.55</v>
      </c>
      <c r="S223">
        <v>6.33</v>
      </c>
      <c r="T223">
        <v>3.67</v>
      </c>
      <c r="U223">
        <v>5.29</v>
      </c>
      <c r="V223">
        <v>1</v>
      </c>
      <c r="W223">
        <v>3.3706</v>
      </c>
      <c r="X223">
        <v>3.3298999999999999</v>
      </c>
      <c r="Y223">
        <v>3.3706</v>
      </c>
      <c r="Z223">
        <v>3.3298999999999999</v>
      </c>
      <c r="AA223" t="s">
        <v>50</v>
      </c>
      <c r="AB223" t="s">
        <v>196</v>
      </c>
      <c r="AC223">
        <v>3.6524999999999999</v>
      </c>
      <c r="AD223" t="s">
        <v>1544</v>
      </c>
      <c r="AE223">
        <v>1.2263710000000001</v>
      </c>
      <c r="AF223">
        <v>3.4418000000000002</v>
      </c>
      <c r="AG223">
        <v>3.3298999999999999</v>
      </c>
      <c r="AH223">
        <v>3.4418000000000002</v>
      </c>
      <c r="AI223" t="s">
        <v>196</v>
      </c>
      <c r="AJ223" t="s">
        <v>196</v>
      </c>
      <c r="AK223" t="s">
        <v>1621</v>
      </c>
      <c r="AL223" t="s">
        <v>49</v>
      </c>
      <c r="AM223">
        <v>4.8285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 t="b">
        <v>0</v>
      </c>
      <c r="AV223" t="s">
        <v>49</v>
      </c>
    </row>
    <row r="224" spans="1:48" x14ac:dyDescent="0.25">
      <c r="A224" t="s">
        <v>807</v>
      </c>
      <c r="B224" t="s">
        <v>1663</v>
      </c>
      <c r="C224" t="s">
        <v>807</v>
      </c>
      <c r="D224" t="s">
        <v>53</v>
      </c>
      <c r="E224" t="s">
        <v>807</v>
      </c>
      <c r="F224" t="s">
        <v>1963</v>
      </c>
      <c r="G224" t="s">
        <v>196</v>
      </c>
      <c r="H224">
        <v>68</v>
      </c>
      <c r="I224">
        <v>2</v>
      </c>
      <c r="J224">
        <v>70044.88</v>
      </c>
      <c r="K224">
        <v>32001.83</v>
      </c>
      <c r="L224">
        <v>63202.31</v>
      </c>
      <c r="M224">
        <v>28884.07</v>
      </c>
      <c r="N224">
        <v>3.06</v>
      </c>
      <c r="O224">
        <v>1.76</v>
      </c>
      <c r="P224">
        <v>68</v>
      </c>
      <c r="Q224">
        <v>63202.31</v>
      </c>
      <c r="R224">
        <v>28884.07</v>
      </c>
      <c r="S224">
        <v>3.06</v>
      </c>
      <c r="T224">
        <v>1.76</v>
      </c>
      <c r="U224">
        <v>2.58</v>
      </c>
      <c r="V224">
        <v>1</v>
      </c>
      <c r="W224">
        <v>2.5987</v>
      </c>
      <c r="X224">
        <v>2.5672999999999999</v>
      </c>
      <c r="Y224">
        <v>2.5987</v>
      </c>
      <c r="Z224">
        <v>2.5672999999999999</v>
      </c>
      <c r="AA224" t="s">
        <v>52</v>
      </c>
      <c r="AB224" t="s">
        <v>196</v>
      </c>
      <c r="AC224">
        <v>2.9782999999999999</v>
      </c>
      <c r="AD224" t="s">
        <v>1545</v>
      </c>
      <c r="AE224">
        <v>1</v>
      </c>
      <c r="AF224">
        <v>2.6536</v>
      </c>
      <c r="AG224">
        <v>2.5672999999999999</v>
      </c>
      <c r="AH224">
        <v>2.6536</v>
      </c>
      <c r="AI224" t="s">
        <v>196</v>
      </c>
      <c r="AJ224" t="s">
        <v>196</v>
      </c>
      <c r="AK224" t="s">
        <v>1621</v>
      </c>
      <c r="AL224" t="s">
        <v>49</v>
      </c>
      <c r="AM224">
        <v>3.7227000000000001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 t="b">
        <v>0</v>
      </c>
      <c r="AV224" t="s">
        <v>49</v>
      </c>
    </row>
    <row r="225" spans="1:48" x14ac:dyDescent="0.25">
      <c r="A225" t="s">
        <v>808</v>
      </c>
      <c r="B225" t="s">
        <v>1663</v>
      </c>
      <c r="C225" t="s">
        <v>808</v>
      </c>
      <c r="D225" t="s">
        <v>56</v>
      </c>
      <c r="E225" t="s">
        <v>808</v>
      </c>
      <c r="F225" t="s">
        <v>1964</v>
      </c>
      <c r="G225" t="s">
        <v>196</v>
      </c>
      <c r="H225">
        <v>216</v>
      </c>
      <c r="I225">
        <v>76</v>
      </c>
      <c r="J225">
        <v>41544.5</v>
      </c>
      <c r="K225">
        <v>27070.89</v>
      </c>
      <c r="L225">
        <v>38635.879999999997</v>
      </c>
      <c r="M225">
        <v>24425.19</v>
      </c>
      <c r="N225">
        <v>5.88</v>
      </c>
      <c r="O225">
        <v>4.1100000000000003</v>
      </c>
      <c r="P225">
        <v>211</v>
      </c>
      <c r="Q225">
        <v>36550.67</v>
      </c>
      <c r="R225">
        <v>20429.849999999999</v>
      </c>
      <c r="S225">
        <v>5.57</v>
      </c>
      <c r="T225">
        <v>3.4</v>
      </c>
      <c r="U225">
        <v>4.6100000000000003</v>
      </c>
      <c r="V225">
        <v>1</v>
      </c>
      <c r="W225">
        <v>1.5028999999999999</v>
      </c>
      <c r="X225">
        <v>1.4847999999999999</v>
      </c>
      <c r="Y225">
        <v>1.5028999999999999</v>
      </c>
      <c r="Z225">
        <v>1.4847999999999999</v>
      </c>
      <c r="AA225" t="s">
        <v>55</v>
      </c>
      <c r="AB225" t="s">
        <v>196</v>
      </c>
      <c r="AC225">
        <v>1.6571</v>
      </c>
      <c r="AD225" t="s">
        <v>1546</v>
      </c>
      <c r="AE225">
        <v>1.6916089999999999</v>
      </c>
      <c r="AF225">
        <v>1.5347</v>
      </c>
      <c r="AG225">
        <v>1.4847999999999999</v>
      </c>
      <c r="AH225">
        <v>1.5347</v>
      </c>
      <c r="AI225" t="s">
        <v>196</v>
      </c>
      <c r="AJ225" t="s">
        <v>196</v>
      </c>
      <c r="AK225" t="s">
        <v>1623</v>
      </c>
      <c r="AL225" t="s">
        <v>49</v>
      </c>
      <c r="AM225">
        <v>2.153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5</v>
      </c>
      <c r="AT225">
        <v>0</v>
      </c>
      <c r="AU225" t="b">
        <v>0</v>
      </c>
      <c r="AV225" t="s">
        <v>49</v>
      </c>
    </row>
    <row r="226" spans="1:48" x14ac:dyDescent="0.25">
      <c r="A226" t="s">
        <v>809</v>
      </c>
      <c r="B226" t="s">
        <v>1663</v>
      </c>
      <c r="C226" t="s">
        <v>809</v>
      </c>
      <c r="D226" t="s">
        <v>58</v>
      </c>
      <c r="E226" t="s">
        <v>809</v>
      </c>
      <c r="F226" t="s">
        <v>1965</v>
      </c>
      <c r="G226" t="s">
        <v>196</v>
      </c>
      <c r="H226">
        <v>219</v>
      </c>
      <c r="I226">
        <v>58</v>
      </c>
      <c r="J226">
        <v>28490.45</v>
      </c>
      <c r="K226">
        <v>18826.849999999999</v>
      </c>
      <c r="L226">
        <v>26351.69</v>
      </c>
      <c r="M226">
        <v>17948.009999999998</v>
      </c>
      <c r="N226">
        <v>3.62</v>
      </c>
      <c r="O226">
        <v>4.13</v>
      </c>
      <c r="P226">
        <v>215</v>
      </c>
      <c r="Q226">
        <v>24754.12</v>
      </c>
      <c r="R226">
        <v>13075.45</v>
      </c>
      <c r="S226">
        <v>3.24</v>
      </c>
      <c r="T226">
        <v>2.06</v>
      </c>
      <c r="U226">
        <v>2.7</v>
      </c>
      <c r="V226">
        <v>1</v>
      </c>
      <c r="W226">
        <v>1.0178</v>
      </c>
      <c r="X226">
        <v>1.0055000000000001</v>
      </c>
      <c r="Y226">
        <v>1.0178</v>
      </c>
      <c r="Z226">
        <v>1.0055000000000001</v>
      </c>
      <c r="AA226" t="s">
        <v>57</v>
      </c>
      <c r="AB226" t="s">
        <v>196</v>
      </c>
      <c r="AC226">
        <v>0.97960000000000003</v>
      </c>
      <c r="AD226" t="s">
        <v>1547</v>
      </c>
      <c r="AE226">
        <v>1.307877</v>
      </c>
      <c r="AF226">
        <v>1.0392999999999999</v>
      </c>
      <c r="AG226">
        <v>1.0055000000000001</v>
      </c>
      <c r="AH226">
        <v>1.0392999999999999</v>
      </c>
      <c r="AI226" t="s">
        <v>196</v>
      </c>
      <c r="AJ226" t="s">
        <v>196</v>
      </c>
      <c r="AK226" t="s">
        <v>1623</v>
      </c>
      <c r="AL226" t="s">
        <v>49</v>
      </c>
      <c r="AM226">
        <v>1.458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4</v>
      </c>
      <c r="AT226">
        <v>0</v>
      </c>
      <c r="AU226" t="b">
        <v>0</v>
      </c>
      <c r="AV226" t="s">
        <v>49</v>
      </c>
    </row>
    <row r="227" spans="1:48" x14ac:dyDescent="0.25">
      <c r="A227" t="s">
        <v>503</v>
      </c>
      <c r="B227" t="s">
        <v>1663</v>
      </c>
      <c r="C227" t="s">
        <v>503</v>
      </c>
      <c r="D227" t="s">
        <v>60</v>
      </c>
      <c r="E227" t="s">
        <v>503</v>
      </c>
      <c r="F227" t="s">
        <v>1966</v>
      </c>
      <c r="G227" t="s">
        <v>196</v>
      </c>
      <c r="H227">
        <v>152</v>
      </c>
      <c r="I227">
        <v>57</v>
      </c>
      <c r="J227">
        <v>23989.69</v>
      </c>
      <c r="K227">
        <v>14033.76</v>
      </c>
      <c r="L227">
        <v>22352.26</v>
      </c>
      <c r="M227">
        <v>12891.69</v>
      </c>
      <c r="N227">
        <v>2.31</v>
      </c>
      <c r="O227">
        <v>1.34</v>
      </c>
      <c r="P227">
        <v>150</v>
      </c>
      <c r="Q227">
        <v>21756.07</v>
      </c>
      <c r="R227">
        <v>11885.67</v>
      </c>
      <c r="S227">
        <v>2.29</v>
      </c>
      <c r="T227">
        <v>1.33</v>
      </c>
      <c r="U227">
        <v>1.97</v>
      </c>
      <c r="V227">
        <v>1</v>
      </c>
      <c r="W227">
        <v>0.89449999999999996</v>
      </c>
      <c r="X227">
        <v>0.88370000000000004</v>
      </c>
      <c r="Y227">
        <v>0.89449999999999996</v>
      </c>
      <c r="Z227">
        <v>0.88370000000000004</v>
      </c>
      <c r="AA227" t="s">
        <v>59</v>
      </c>
      <c r="AB227" t="s">
        <v>196</v>
      </c>
      <c r="AC227">
        <v>0.749</v>
      </c>
      <c r="AD227" t="s">
        <v>1548</v>
      </c>
      <c r="AE227">
        <v>1</v>
      </c>
      <c r="AF227">
        <v>0.91339999999999999</v>
      </c>
      <c r="AG227">
        <v>0.88370000000000004</v>
      </c>
      <c r="AH227">
        <v>0.91339999999999999</v>
      </c>
      <c r="AI227" t="s">
        <v>196</v>
      </c>
      <c r="AJ227" t="s">
        <v>196</v>
      </c>
      <c r="AK227" t="s">
        <v>1623</v>
      </c>
      <c r="AL227" t="s">
        <v>49</v>
      </c>
      <c r="AM227">
        <v>1.2814000000000001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2</v>
      </c>
      <c r="AT227">
        <v>0</v>
      </c>
      <c r="AU227" t="b">
        <v>0</v>
      </c>
      <c r="AV227" t="s">
        <v>49</v>
      </c>
    </row>
    <row r="228" spans="1:48" x14ac:dyDescent="0.25">
      <c r="A228" t="s">
        <v>504</v>
      </c>
      <c r="B228" t="s">
        <v>1663</v>
      </c>
      <c r="C228" t="s">
        <v>504</v>
      </c>
      <c r="D228" t="s">
        <v>56</v>
      </c>
      <c r="E228" t="s">
        <v>504</v>
      </c>
      <c r="F228" t="s">
        <v>1967</v>
      </c>
      <c r="G228" t="s">
        <v>196</v>
      </c>
      <c r="H228">
        <v>31</v>
      </c>
      <c r="I228">
        <v>0</v>
      </c>
      <c r="J228">
        <v>53050.44</v>
      </c>
      <c r="K228">
        <v>38373.550000000003</v>
      </c>
      <c r="L228">
        <v>47718.57</v>
      </c>
      <c r="M228">
        <v>33593.81</v>
      </c>
      <c r="N228">
        <v>4.9000000000000004</v>
      </c>
      <c r="O228">
        <v>5.56</v>
      </c>
      <c r="P228">
        <v>29</v>
      </c>
      <c r="Q228">
        <v>41730.92</v>
      </c>
      <c r="R228">
        <v>25471.09</v>
      </c>
      <c r="S228">
        <v>3.76</v>
      </c>
      <c r="T228">
        <v>3.44</v>
      </c>
      <c r="U228">
        <v>2.64</v>
      </c>
      <c r="V228">
        <v>1</v>
      </c>
      <c r="W228">
        <v>1.7159</v>
      </c>
      <c r="X228">
        <v>1.6952</v>
      </c>
      <c r="Y228">
        <v>1.7159</v>
      </c>
      <c r="Z228">
        <v>1.6952</v>
      </c>
      <c r="AA228" t="s">
        <v>55</v>
      </c>
      <c r="AB228" t="s">
        <v>196</v>
      </c>
      <c r="AC228">
        <v>1.8047</v>
      </c>
      <c r="AD228" t="s">
        <v>1546</v>
      </c>
      <c r="AE228">
        <v>2.3541609999999999</v>
      </c>
      <c r="AF228">
        <v>1.7522</v>
      </c>
      <c r="AG228">
        <v>1.6952</v>
      </c>
      <c r="AH228">
        <v>1.7522</v>
      </c>
      <c r="AI228" t="s">
        <v>196</v>
      </c>
      <c r="AJ228" t="s">
        <v>196</v>
      </c>
      <c r="AK228" t="s">
        <v>1623</v>
      </c>
      <c r="AL228" t="s">
        <v>49</v>
      </c>
      <c r="AM228">
        <v>2.4582000000000002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2</v>
      </c>
      <c r="AT228">
        <v>0</v>
      </c>
      <c r="AU228" t="b">
        <v>0</v>
      </c>
      <c r="AV228" t="s">
        <v>49</v>
      </c>
    </row>
    <row r="229" spans="1:48" x14ac:dyDescent="0.25">
      <c r="A229" t="s">
        <v>505</v>
      </c>
      <c r="B229" t="s">
        <v>1663</v>
      </c>
      <c r="C229" t="s">
        <v>505</v>
      </c>
      <c r="D229" t="s">
        <v>58</v>
      </c>
      <c r="E229" t="s">
        <v>505</v>
      </c>
      <c r="F229" t="s">
        <v>1968</v>
      </c>
      <c r="G229" t="s">
        <v>14</v>
      </c>
      <c r="H229">
        <v>5</v>
      </c>
      <c r="I229">
        <v>0</v>
      </c>
      <c r="J229">
        <v>24874.31</v>
      </c>
      <c r="K229">
        <v>19156.39</v>
      </c>
      <c r="L229">
        <v>24672.53</v>
      </c>
      <c r="M229">
        <v>21450.54</v>
      </c>
      <c r="N229">
        <v>2</v>
      </c>
      <c r="O229">
        <v>1.55</v>
      </c>
      <c r="P229">
        <v>5</v>
      </c>
      <c r="Q229">
        <v>24672.53</v>
      </c>
      <c r="R229">
        <v>21450.54</v>
      </c>
      <c r="S229">
        <v>2.2999999999999998</v>
      </c>
      <c r="T229">
        <v>1.55</v>
      </c>
      <c r="U229">
        <v>1.7</v>
      </c>
      <c r="V229">
        <v>0</v>
      </c>
      <c r="W229">
        <v>1.0145</v>
      </c>
      <c r="X229">
        <v>0.75729999999999997</v>
      </c>
      <c r="Y229">
        <v>0.76659999999999995</v>
      </c>
      <c r="Z229">
        <v>0.75729999999999997</v>
      </c>
      <c r="AA229" t="s">
        <v>57</v>
      </c>
      <c r="AB229" t="s">
        <v>14</v>
      </c>
      <c r="AC229">
        <v>0.76659999999999995</v>
      </c>
      <c r="AD229" t="s">
        <v>1547</v>
      </c>
      <c r="AE229">
        <v>1.285379</v>
      </c>
      <c r="AF229">
        <v>0.78280000000000005</v>
      </c>
      <c r="AG229">
        <v>0.75729999999999997</v>
      </c>
      <c r="AH229">
        <v>0.78280000000000005</v>
      </c>
      <c r="AI229" t="s">
        <v>14</v>
      </c>
      <c r="AJ229" t="s">
        <v>14</v>
      </c>
      <c r="AK229" t="s">
        <v>1623</v>
      </c>
      <c r="AL229" t="s">
        <v>49</v>
      </c>
      <c r="AM229">
        <v>1.0982000000000001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 t="b">
        <v>0</v>
      </c>
      <c r="AV229" t="s">
        <v>49</v>
      </c>
    </row>
    <row r="230" spans="1:48" x14ac:dyDescent="0.25">
      <c r="A230" t="s">
        <v>506</v>
      </c>
      <c r="B230" t="s">
        <v>1663</v>
      </c>
      <c r="C230" t="s">
        <v>506</v>
      </c>
      <c r="D230" t="s">
        <v>60</v>
      </c>
      <c r="E230" t="s">
        <v>506</v>
      </c>
      <c r="F230" t="s">
        <v>1969</v>
      </c>
      <c r="G230" t="s">
        <v>14</v>
      </c>
      <c r="H230">
        <v>1</v>
      </c>
      <c r="I230">
        <v>0</v>
      </c>
      <c r="J230">
        <v>35380.14</v>
      </c>
      <c r="K230">
        <v>0</v>
      </c>
      <c r="L230">
        <v>31459.87</v>
      </c>
      <c r="M230">
        <v>0</v>
      </c>
      <c r="N230">
        <v>3</v>
      </c>
      <c r="O230">
        <v>0</v>
      </c>
      <c r="P230">
        <v>1</v>
      </c>
      <c r="Q230">
        <v>31459.87</v>
      </c>
      <c r="R230">
        <v>0</v>
      </c>
      <c r="S230">
        <v>1.6</v>
      </c>
      <c r="T230">
        <v>0</v>
      </c>
      <c r="U230">
        <v>1.3</v>
      </c>
      <c r="V230">
        <v>0</v>
      </c>
      <c r="W230">
        <v>0</v>
      </c>
      <c r="X230">
        <v>0.58919999999999995</v>
      </c>
      <c r="Y230">
        <v>0.59640000000000004</v>
      </c>
      <c r="Z230">
        <v>0.58919999999999995</v>
      </c>
      <c r="AA230" t="s">
        <v>59</v>
      </c>
      <c r="AB230" t="s">
        <v>14</v>
      </c>
      <c r="AC230">
        <v>0.59640000000000004</v>
      </c>
      <c r="AD230" t="s">
        <v>1548</v>
      </c>
      <c r="AE230">
        <v>1</v>
      </c>
      <c r="AF230">
        <v>0.60899999999999999</v>
      </c>
      <c r="AG230">
        <v>0.58919999999999995</v>
      </c>
      <c r="AH230">
        <v>0.60899999999999999</v>
      </c>
      <c r="AI230" t="s">
        <v>14</v>
      </c>
      <c r="AJ230" t="s">
        <v>14</v>
      </c>
      <c r="AK230" t="s">
        <v>1623</v>
      </c>
      <c r="AL230" t="s">
        <v>49</v>
      </c>
      <c r="AM230">
        <v>0.85440000000000005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 t="b">
        <v>0</v>
      </c>
      <c r="AV230" t="s">
        <v>49</v>
      </c>
    </row>
    <row r="231" spans="1:48" x14ac:dyDescent="0.25">
      <c r="A231" t="s">
        <v>507</v>
      </c>
      <c r="B231" t="s">
        <v>1663</v>
      </c>
      <c r="C231" t="s">
        <v>507</v>
      </c>
      <c r="D231" t="s">
        <v>51</v>
      </c>
      <c r="E231" t="s">
        <v>507</v>
      </c>
      <c r="F231" t="s">
        <v>1970</v>
      </c>
      <c r="G231" t="s">
        <v>196</v>
      </c>
      <c r="H231">
        <v>130</v>
      </c>
      <c r="I231">
        <v>27</v>
      </c>
      <c r="J231">
        <v>41955.92</v>
      </c>
      <c r="K231">
        <v>26761.7</v>
      </c>
      <c r="L231">
        <v>39335.96</v>
      </c>
      <c r="M231">
        <v>23534.54</v>
      </c>
      <c r="N231">
        <v>5.86</v>
      </c>
      <c r="O231">
        <v>5.76</v>
      </c>
      <c r="P231">
        <v>128</v>
      </c>
      <c r="Q231">
        <v>37206.699999999997</v>
      </c>
      <c r="R231">
        <v>16178.85</v>
      </c>
      <c r="S231">
        <v>5.49</v>
      </c>
      <c r="T231">
        <v>4.95</v>
      </c>
      <c r="U231">
        <v>4.2699999999999996</v>
      </c>
      <c r="V231">
        <v>1</v>
      </c>
      <c r="W231">
        <v>1.5298</v>
      </c>
      <c r="X231">
        <v>1.5113000000000001</v>
      </c>
      <c r="Y231">
        <v>1.5298</v>
      </c>
      <c r="Z231">
        <v>1.5113000000000001</v>
      </c>
      <c r="AA231" t="s">
        <v>50</v>
      </c>
      <c r="AB231" t="s">
        <v>196</v>
      </c>
      <c r="AC231">
        <v>2.1808000000000001</v>
      </c>
      <c r="AD231" t="s">
        <v>1544</v>
      </c>
      <c r="AE231">
        <v>1.91483</v>
      </c>
      <c r="AF231">
        <v>1.5621</v>
      </c>
      <c r="AG231">
        <v>1.5113000000000001</v>
      </c>
      <c r="AH231">
        <v>1.5621</v>
      </c>
      <c r="AI231" t="s">
        <v>196</v>
      </c>
      <c r="AJ231" t="s">
        <v>196</v>
      </c>
      <c r="AK231" t="s">
        <v>1621</v>
      </c>
      <c r="AL231" t="s">
        <v>49</v>
      </c>
      <c r="AM231">
        <v>2.1915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2</v>
      </c>
      <c r="AT231">
        <v>0</v>
      </c>
      <c r="AU231" t="b">
        <v>0</v>
      </c>
      <c r="AV231" t="s">
        <v>49</v>
      </c>
    </row>
    <row r="232" spans="1:48" x14ac:dyDescent="0.25">
      <c r="A232" t="s">
        <v>508</v>
      </c>
      <c r="B232" t="s">
        <v>1663</v>
      </c>
      <c r="C232" t="s">
        <v>508</v>
      </c>
      <c r="D232" t="s">
        <v>53</v>
      </c>
      <c r="E232" t="s">
        <v>508</v>
      </c>
      <c r="F232" t="s">
        <v>1971</v>
      </c>
      <c r="G232" t="s">
        <v>196</v>
      </c>
      <c r="H232">
        <v>519</v>
      </c>
      <c r="I232">
        <v>58</v>
      </c>
      <c r="J232">
        <v>27347</v>
      </c>
      <c r="K232">
        <v>10958.39</v>
      </c>
      <c r="L232">
        <v>26228.31</v>
      </c>
      <c r="M232">
        <v>10522.7</v>
      </c>
      <c r="N232">
        <v>2.83</v>
      </c>
      <c r="O232">
        <v>1.93</v>
      </c>
      <c r="P232">
        <v>514</v>
      </c>
      <c r="Q232">
        <v>25718.5</v>
      </c>
      <c r="R232">
        <v>8938.5400000000009</v>
      </c>
      <c r="S232">
        <v>2.77</v>
      </c>
      <c r="T232">
        <v>1.8</v>
      </c>
      <c r="U232">
        <v>2.2799999999999998</v>
      </c>
      <c r="V232">
        <v>1</v>
      </c>
      <c r="W232">
        <v>1.0575000000000001</v>
      </c>
      <c r="X232">
        <v>1.0447</v>
      </c>
      <c r="Y232">
        <v>1.0575000000000001</v>
      </c>
      <c r="Z232">
        <v>1.0447</v>
      </c>
      <c r="AA232" t="s">
        <v>52</v>
      </c>
      <c r="AB232" t="s">
        <v>196</v>
      </c>
      <c r="AC232">
        <v>1.1389</v>
      </c>
      <c r="AD232" t="s">
        <v>1545</v>
      </c>
      <c r="AE232">
        <v>1</v>
      </c>
      <c r="AF232">
        <v>1.0798000000000001</v>
      </c>
      <c r="AG232">
        <v>1.0447</v>
      </c>
      <c r="AH232">
        <v>1.0798000000000001</v>
      </c>
      <c r="AI232" t="s">
        <v>196</v>
      </c>
      <c r="AJ232" t="s">
        <v>196</v>
      </c>
      <c r="AK232" t="s">
        <v>1621</v>
      </c>
      <c r="AL232" t="s">
        <v>49</v>
      </c>
      <c r="AM232">
        <v>1.5148999999999999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5</v>
      </c>
      <c r="AT232">
        <v>0</v>
      </c>
      <c r="AU232" t="b">
        <v>0</v>
      </c>
      <c r="AV232" t="s">
        <v>49</v>
      </c>
    </row>
    <row r="233" spans="1:48" x14ac:dyDescent="0.25">
      <c r="A233" t="s">
        <v>509</v>
      </c>
      <c r="B233" t="s">
        <v>1663</v>
      </c>
      <c r="C233" t="s">
        <v>509</v>
      </c>
      <c r="D233" t="s">
        <v>56</v>
      </c>
      <c r="E233" t="s">
        <v>509</v>
      </c>
      <c r="F233" t="s">
        <v>1972</v>
      </c>
      <c r="G233" t="s">
        <v>196</v>
      </c>
      <c r="H233">
        <v>33</v>
      </c>
      <c r="I233">
        <v>11</v>
      </c>
      <c r="J233">
        <v>70104.14</v>
      </c>
      <c r="K233">
        <v>57455.65</v>
      </c>
      <c r="L233">
        <v>63349.24</v>
      </c>
      <c r="M233">
        <v>51258.6</v>
      </c>
      <c r="N233">
        <v>13.97</v>
      </c>
      <c r="O233">
        <v>11.55</v>
      </c>
      <c r="P233">
        <v>31</v>
      </c>
      <c r="Q233">
        <v>52642.17</v>
      </c>
      <c r="R233">
        <v>28818.57</v>
      </c>
      <c r="S233">
        <v>12.61</v>
      </c>
      <c r="T233">
        <v>10.37</v>
      </c>
      <c r="U233">
        <v>8.76</v>
      </c>
      <c r="V233">
        <v>1</v>
      </c>
      <c r="W233">
        <v>2.1644999999999999</v>
      </c>
      <c r="X233">
        <v>2.1383999999999999</v>
      </c>
      <c r="Y233">
        <v>2.1644999999999999</v>
      </c>
      <c r="Z233">
        <v>2.1383999999999999</v>
      </c>
      <c r="AA233" t="s">
        <v>55</v>
      </c>
      <c r="AB233" t="s">
        <v>196</v>
      </c>
      <c r="AC233">
        <v>2.6941000000000002</v>
      </c>
      <c r="AD233" t="s">
        <v>1546</v>
      </c>
      <c r="AE233">
        <v>1.5755889999999999</v>
      </c>
      <c r="AF233">
        <v>2.1722000000000001</v>
      </c>
      <c r="AG233">
        <v>2.1383999999999999</v>
      </c>
      <c r="AH233">
        <v>2.1722000000000001</v>
      </c>
      <c r="AI233" t="s">
        <v>196</v>
      </c>
      <c r="AJ233" t="s">
        <v>196</v>
      </c>
      <c r="AK233" t="s">
        <v>1623</v>
      </c>
      <c r="AL233" t="s">
        <v>49</v>
      </c>
      <c r="AM233">
        <v>3.0474000000000001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2</v>
      </c>
      <c r="AT233">
        <v>0</v>
      </c>
      <c r="AU233" t="b">
        <v>0</v>
      </c>
      <c r="AV233" t="s">
        <v>49</v>
      </c>
    </row>
    <row r="234" spans="1:48" x14ac:dyDescent="0.25">
      <c r="A234" t="s">
        <v>510</v>
      </c>
      <c r="B234" t="s">
        <v>1663</v>
      </c>
      <c r="C234" t="s">
        <v>510</v>
      </c>
      <c r="D234" t="s">
        <v>58</v>
      </c>
      <c r="E234" t="s">
        <v>510</v>
      </c>
      <c r="F234" t="s">
        <v>1973</v>
      </c>
      <c r="G234" t="s">
        <v>196</v>
      </c>
      <c r="H234">
        <v>18</v>
      </c>
      <c r="I234">
        <v>7</v>
      </c>
      <c r="J234">
        <v>47124.49</v>
      </c>
      <c r="K234">
        <v>48502.23</v>
      </c>
      <c r="L234">
        <v>42182.86</v>
      </c>
      <c r="M234">
        <v>43199.56</v>
      </c>
      <c r="N234">
        <v>10.33</v>
      </c>
      <c r="O234">
        <v>10.86</v>
      </c>
      <c r="P234">
        <v>17</v>
      </c>
      <c r="Q234">
        <v>33170.400000000001</v>
      </c>
      <c r="R234">
        <v>22670.22</v>
      </c>
      <c r="S234">
        <v>8.5299999999999994</v>
      </c>
      <c r="T234">
        <v>8.14</v>
      </c>
      <c r="U234">
        <v>5.49</v>
      </c>
      <c r="V234">
        <v>1</v>
      </c>
      <c r="W234">
        <v>1.3638999999999999</v>
      </c>
      <c r="X234">
        <v>1.3473999999999999</v>
      </c>
      <c r="Y234">
        <v>1.3638999999999999</v>
      </c>
      <c r="Z234">
        <v>1.3473999999999999</v>
      </c>
      <c r="AA234" t="s">
        <v>57</v>
      </c>
      <c r="AB234" t="s">
        <v>196</v>
      </c>
      <c r="AC234">
        <v>1.7099</v>
      </c>
      <c r="AD234" t="s">
        <v>1547</v>
      </c>
      <c r="AE234">
        <v>1.6906270000000001</v>
      </c>
      <c r="AF234">
        <v>1.3927</v>
      </c>
      <c r="AG234">
        <v>1.3473999999999999</v>
      </c>
      <c r="AH234">
        <v>1.3927</v>
      </c>
      <c r="AI234" t="s">
        <v>196</v>
      </c>
      <c r="AJ234" t="s">
        <v>196</v>
      </c>
      <c r="AK234" t="s">
        <v>1623</v>
      </c>
      <c r="AL234" t="s">
        <v>49</v>
      </c>
      <c r="AM234">
        <v>1.9538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1</v>
      </c>
      <c r="AT234">
        <v>0</v>
      </c>
      <c r="AU234" t="b">
        <v>0</v>
      </c>
      <c r="AV234" t="s">
        <v>49</v>
      </c>
    </row>
    <row r="235" spans="1:48" x14ac:dyDescent="0.25">
      <c r="A235" t="s">
        <v>511</v>
      </c>
      <c r="B235" t="s">
        <v>1663</v>
      </c>
      <c r="C235" t="s">
        <v>511</v>
      </c>
      <c r="D235" t="s">
        <v>60</v>
      </c>
      <c r="E235" t="s">
        <v>511</v>
      </c>
      <c r="F235" t="s">
        <v>1974</v>
      </c>
      <c r="G235" t="s">
        <v>14</v>
      </c>
      <c r="H235">
        <v>8</v>
      </c>
      <c r="I235">
        <v>0</v>
      </c>
      <c r="J235">
        <v>25975.99</v>
      </c>
      <c r="K235">
        <v>18002.810000000001</v>
      </c>
      <c r="L235">
        <v>24756.89</v>
      </c>
      <c r="M235">
        <v>16250.06</v>
      </c>
      <c r="N235">
        <v>8.8800000000000008</v>
      </c>
      <c r="O235">
        <v>7.24</v>
      </c>
      <c r="P235">
        <v>8</v>
      </c>
      <c r="Q235">
        <v>24756.89</v>
      </c>
      <c r="R235">
        <v>16250.06</v>
      </c>
      <c r="S235">
        <v>4.3</v>
      </c>
      <c r="T235">
        <v>7.24</v>
      </c>
      <c r="U235">
        <v>3.4</v>
      </c>
      <c r="V235">
        <v>0</v>
      </c>
      <c r="W235">
        <v>1.0179</v>
      </c>
      <c r="X235">
        <v>0.99919999999999998</v>
      </c>
      <c r="Y235">
        <v>1.0114000000000001</v>
      </c>
      <c r="Z235">
        <v>0.99919999999999998</v>
      </c>
      <c r="AA235" t="s">
        <v>59</v>
      </c>
      <c r="AB235" t="s">
        <v>14</v>
      </c>
      <c r="AC235">
        <v>1.0114000000000001</v>
      </c>
      <c r="AD235" t="s">
        <v>1548</v>
      </c>
      <c r="AE235">
        <v>1</v>
      </c>
      <c r="AF235">
        <v>1.0327999999999999</v>
      </c>
      <c r="AG235">
        <v>0.99919999999999998</v>
      </c>
      <c r="AH235">
        <v>1.0327999999999999</v>
      </c>
      <c r="AI235" t="s">
        <v>14</v>
      </c>
      <c r="AJ235" t="s">
        <v>14</v>
      </c>
      <c r="AK235" t="s">
        <v>1623</v>
      </c>
      <c r="AL235" t="s">
        <v>49</v>
      </c>
      <c r="AM235">
        <v>1.4489000000000001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 t="b">
        <v>0</v>
      </c>
      <c r="AV235" t="s">
        <v>49</v>
      </c>
    </row>
    <row r="236" spans="1:48" x14ac:dyDescent="0.25">
      <c r="A236" t="s">
        <v>512</v>
      </c>
      <c r="B236" t="s">
        <v>1663</v>
      </c>
      <c r="C236" t="s">
        <v>512</v>
      </c>
      <c r="D236" t="s">
        <v>56</v>
      </c>
      <c r="E236" t="s">
        <v>512</v>
      </c>
      <c r="F236" t="s">
        <v>1975</v>
      </c>
      <c r="G236" t="s">
        <v>196</v>
      </c>
      <c r="H236">
        <v>560</v>
      </c>
      <c r="I236">
        <v>46</v>
      </c>
      <c r="J236">
        <v>30659.58</v>
      </c>
      <c r="K236">
        <v>25793.68</v>
      </c>
      <c r="L236">
        <v>29791.81</v>
      </c>
      <c r="M236">
        <v>23802.87</v>
      </c>
      <c r="N236">
        <v>5.84</v>
      </c>
      <c r="O236">
        <v>4.4800000000000004</v>
      </c>
      <c r="P236">
        <v>549</v>
      </c>
      <c r="Q236">
        <v>27581.01</v>
      </c>
      <c r="R236">
        <v>17845.490000000002</v>
      </c>
      <c r="S236">
        <v>5.5</v>
      </c>
      <c r="T236">
        <v>3.73</v>
      </c>
      <c r="U236">
        <v>4.4400000000000004</v>
      </c>
      <c r="V236">
        <v>1</v>
      </c>
      <c r="W236">
        <v>1.1341000000000001</v>
      </c>
      <c r="X236">
        <v>1.1204000000000001</v>
      </c>
      <c r="Y236">
        <v>1.1341000000000001</v>
      </c>
      <c r="Z236">
        <v>1.1204000000000001</v>
      </c>
      <c r="AA236" t="s">
        <v>55</v>
      </c>
      <c r="AB236" t="s">
        <v>196</v>
      </c>
      <c r="AC236">
        <v>1.3453999999999999</v>
      </c>
      <c r="AD236" t="s">
        <v>1546</v>
      </c>
      <c r="AE236">
        <v>1.462709</v>
      </c>
      <c r="AF236">
        <v>1.1543000000000001</v>
      </c>
      <c r="AG236">
        <v>1.1204000000000001</v>
      </c>
      <c r="AH236">
        <v>1.1543000000000001</v>
      </c>
      <c r="AI236" t="s">
        <v>196</v>
      </c>
      <c r="AJ236" t="s">
        <v>196</v>
      </c>
      <c r="AK236" t="s">
        <v>1623</v>
      </c>
      <c r="AL236" t="s">
        <v>49</v>
      </c>
      <c r="AM236">
        <v>1.6194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11</v>
      </c>
      <c r="AT236">
        <v>0</v>
      </c>
      <c r="AU236" t="b">
        <v>0</v>
      </c>
      <c r="AV236" t="s">
        <v>49</v>
      </c>
    </row>
    <row r="237" spans="1:48" x14ac:dyDescent="0.25">
      <c r="A237" t="s">
        <v>513</v>
      </c>
      <c r="B237" t="s">
        <v>1663</v>
      </c>
      <c r="C237" t="s">
        <v>513</v>
      </c>
      <c r="D237" t="s">
        <v>58</v>
      </c>
      <c r="E237" t="s">
        <v>513</v>
      </c>
      <c r="F237" t="s">
        <v>1976</v>
      </c>
      <c r="G237" t="s">
        <v>196</v>
      </c>
      <c r="H237">
        <v>391</v>
      </c>
      <c r="I237">
        <v>25</v>
      </c>
      <c r="J237">
        <v>20431.78</v>
      </c>
      <c r="K237">
        <v>16849.64</v>
      </c>
      <c r="L237">
        <v>19444.009999999998</v>
      </c>
      <c r="M237">
        <v>15132.4</v>
      </c>
      <c r="N237">
        <v>4.16</v>
      </c>
      <c r="O237">
        <v>3.25</v>
      </c>
      <c r="P237">
        <v>381</v>
      </c>
      <c r="Q237">
        <v>17737.18</v>
      </c>
      <c r="R237">
        <v>10140.1</v>
      </c>
      <c r="S237">
        <v>3.83</v>
      </c>
      <c r="T237">
        <v>2.54</v>
      </c>
      <c r="U237">
        <v>3.21</v>
      </c>
      <c r="V237">
        <v>1</v>
      </c>
      <c r="W237">
        <v>0.72929999999999995</v>
      </c>
      <c r="X237">
        <v>0.72050000000000003</v>
      </c>
      <c r="Y237">
        <v>0.72929999999999995</v>
      </c>
      <c r="Z237">
        <v>0.72050000000000003</v>
      </c>
      <c r="AA237" t="s">
        <v>57</v>
      </c>
      <c r="AB237" t="s">
        <v>196</v>
      </c>
      <c r="AC237">
        <v>0.91979999999999995</v>
      </c>
      <c r="AD237" t="s">
        <v>1547</v>
      </c>
      <c r="AE237">
        <v>1.3819109999999999</v>
      </c>
      <c r="AF237">
        <v>0.74470000000000003</v>
      </c>
      <c r="AG237">
        <v>0.72050000000000003</v>
      </c>
      <c r="AH237">
        <v>0.74470000000000003</v>
      </c>
      <c r="AI237" t="s">
        <v>196</v>
      </c>
      <c r="AJ237" t="s">
        <v>196</v>
      </c>
      <c r="AK237" t="s">
        <v>1623</v>
      </c>
      <c r="AL237" t="s">
        <v>49</v>
      </c>
      <c r="AM237">
        <v>1.0447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10</v>
      </c>
      <c r="AT237">
        <v>0</v>
      </c>
      <c r="AU237" t="b">
        <v>0</v>
      </c>
      <c r="AV237" t="s">
        <v>49</v>
      </c>
    </row>
    <row r="238" spans="1:48" x14ac:dyDescent="0.25">
      <c r="A238" t="s">
        <v>514</v>
      </c>
      <c r="B238" t="s">
        <v>1663</v>
      </c>
      <c r="C238" t="s">
        <v>514</v>
      </c>
      <c r="D238" t="s">
        <v>60</v>
      </c>
      <c r="E238" t="s">
        <v>514</v>
      </c>
      <c r="F238" t="s">
        <v>1977</v>
      </c>
      <c r="G238" t="s">
        <v>196</v>
      </c>
      <c r="H238">
        <v>70</v>
      </c>
      <c r="I238">
        <v>2</v>
      </c>
      <c r="J238">
        <v>14872.72</v>
      </c>
      <c r="K238">
        <v>7917.41</v>
      </c>
      <c r="L238">
        <v>14483.39</v>
      </c>
      <c r="M238">
        <v>7363.13</v>
      </c>
      <c r="N238">
        <v>2.9</v>
      </c>
      <c r="O238">
        <v>1.81</v>
      </c>
      <c r="P238">
        <v>70</v>
      </c>
      <c r="Q238">
        <v>14483.39</v>
      </c>
      <c r="R238">
        <v>7363.13</v>
      </c>
      <c r="S238">
        <v>2.9</v>
      </c>
      <c r="T238">
        <v>1.81</v>
      </c>
      <c r="U238">
        <v>2.4700000000000002</v>
      </c>
      <c r="V238">
        <v>1</v>
      </c>
      <c r="W238">
        <v>0.59550000000000003</v>
      </c>
      <c r="X238">
        <v>0.58830000000000005</v>
      </c>
      <c r="Y238">
        <v>0.59550000000000003</v>
      </c>
      <c r="Z238">
        <v>0.58830000000000005</v>
      </c>
      <c r="AA238" t="s">
        <v>59</v>
      </c>
      <c r="AB238" t="s">
        <v>196</v>
      </c>
      <c r="AC238">
        <v>0.66559999999999997</v>
      </c>
      <c r="AD238" t="s">
        <v>1548</v>
      </c>
      <c r="AE238">
        <v>1</v>
      </c>
      <c r="AF238">
        <v>0.60809999999999997</v>
      </c>
      <c r="AG238">
        <v>0.58830000000000005</v>
      </c>
      <c r="AH238">
        <v>0.60809999999999997</v>
      </c>
      <c r="AI238" t="s">
        <v>196</v>
      </c>
      <c r="AJ238" t="s">
        <v>196</v>
      </c>
      <c r="AK238" t="s">
        <v>1623</v>
      </c>
      <c r="AL238" t="s">
        <v>49</v>
      </c>
      <c r="AM238">
        <v>0.85309999999999997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 t="b">
        <v>0</v>
      </c>
      <c r="AV238" t="s">
        <v>49</v>
      </c>
    </row>
    <row r="239" spans="1:48" x14ac:dyDescent="0.25">
      <c r="A239" t="s">
        <v>515</v>
      </c>
      <c r="B239" t="s">
        <v>1663</v>
      </c>
      <c r="C239" t="s">
        <v>515</v>
      </c>
      <c r="D239" t="s">
        <v>51</v>
      </c>
      <c r="E239" t="s">
        <v>515</v>
      </c>
      <c r="F239" t="s">
        <v>1978</v>
      </c>
      <c r="G239" t="s">
        <v>14</v>
      </c>
      <c r="H239">
        <v>4</v>
      </c>
      <c r="I239">
        <v>0</v>
      </c>
      <c r="J239">
        <v>18536.5</v>
      </c>
      <c r="K239">
        <v>11644.24</v>
      </c>
      <c r="L239">
        <v>16515.919999999998</v>
      </c>
      <c r="M239">
        <v>9997.7199999999993</v>
      </c>
      <c r="N239">
        <v>3</v>
      </c>
      <c r="O239">
        <v>1.22</v>
      </c>
      <c r="P239">
        <v>4</v>
      </c>
      <c r="Q239">
        <v>16515.919999999998</v>
      </c>
      <c r="R239">
        <v>9997.7199999999993</v>
      </c>
      <c r="S239">
        <v>4.4000000000000004</v>
      </c>
      <c r="T239">
        <v>1.22</v>
      </c>
      <c r="U239">
        <v>3.4</v>
      </c>
      <c r="V239">
        <v>0</v>
      </c>
      <c r="W239">
        <v>0.67910000000000004</v>
      </c>
      <c r="X239">
        <v>1.1468</v>
      </c>
      <c r="Y239">
        <v>1.1608000000000001</v>
      </c>
      <c r="Z239">
        <v>1.1468</v>
      </c>
      <c r="AA239" t="s">
        <v>50</v>
      </c>
      <c r="AB239" t="s">
        <v>14</v>
      </c>
      <c r="AC239">
        <v>1.1608000000000001</v>
      </c>
      <c r="AD239" t="s">
        <v>1549</v>
      </c>
      <c r="AE239">
        <v>2.105569</v>
      </c>
      <c r="AF239">
        <v>1.1853</v>
      </c>
      <c r="AG239">
        <v>1.1468</v>
      </c>
      <c r="AH239">
        <v>1.1853</v>
      </c>
      <c r="AI239" t="s">
        <v>14</v>
      </c>
      <c r="AJ239" t="s">
        <v>14</v>
      </c>
      <c r="AK239" t="s">
        <v>1621</v>
      </c>
      <c r="AL239" t="s">
        <v>49</v>
      </c>
      <c r="AM239">
        <v>1.6629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 t="b">
        <v>0</v>
      </c>
      <c r="AV239" t="s">
        <v>49</v>
      </c>
    </row>
    <row r="240" spans="1:48" x14ac:dyDescent="0.25">
      <c r="A240" t="s">
        <v>516</v>
      </c>
      <c r="B240" t="s">
        <v>1663</v>
      </c>
      <c r="C240" t="s">
        <v>516</v>
      </c>
      <c r="D240" t="s">
        <v>53</v>
      </c>
      <c r="E240" t="s">
        <v>516</v>
      </c>
      <c r="F240" t="s">
        <v>1979</v>
      </c>
      <c r="G240" t="s">
        <v>14</v>
      </c>
      <c r="H240">
        <v>1</v>
      </c>
      <c r="I240">
        <v>0</v>
      </c>
      <c r="J240">
        <v>5764.14</v>
      </c>
      <c r="K240">
        <v>0</v>
      </c>
      <c r="L240">
        <v>6064.32</v>
      </c>
      <c r="M240">
        <v>0</v>
      </c>
      <c r="N240">
        <v>2</v>
      </c>
      <c r="O240">
        <v>0</v>
      </c>
      <c r="P240">
        <v>1</v>
      </c>
      <c r="Q240">
        <v>6064.32</v>
      </c>
      <c r="R240">
        <v>0</v>
      </c>
      <c r="S240">
        <v>3.1</v>
      </c>
      <c r="T240">
        <v>0</v>
      </c>
      <c r="U240">
        <v>2.2999999999999998</v>
      </c>
      <c r="V240">
        <v>0</v>
      </c>
      <c r="W240">
        <v>0</v>
      </c>
      <c r="X240">
        <v>0.54459999999999997</v>
      </c>
      <c r="Y240">
        <v>0.55130000000000001</v>
      </c>
      <c r="Z240">
        <v>0.54459999999999997</v>
      </c>
      <c r="AA240" t="s">
        <v>52</v>
      </c>
      <c r="AB240" t="s">
        <v>14</v>
      </c>
      <c r="AC240">
        <v>0.55130000000000001</v>
      </c>
      <c r="AD240" t="s">
        <v>1550</v>
      </c>
      <c r="AE240">
        <v>1</v>
      </c>
      <c r="AF240">
        <v>0.56289999999999996</v>
      </c>
      <c r="AG240">
        <v>0.54459999999999997</v>
      </c>
      <c r="AH240">
        <v>0.56289999999999996</v>
      </c>
      <c r="AI240" t="s">
        <v>14</v>
      </c>
      <c r="AJ240" t="s">
        <v>14</v>
      </c>
      <c r="AK240" t="s">
        <v>1621</v>
      </c>
      <c r="AL240" t="s">
        <v>49</v>
      </c>
      <c r="AM240">
        <v>0.78969999999999996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 t="b">
        <v>0</v>
      </c>
      <c r="AV240" t="s">
        <v>49</v>
      </c>
    </row>
    <row r="241" spans="1:48" x14ac:dyDescent="0.25">
      <c r="A241" t="s">
        <v>517</v>
      </c>
      <c r="B241" t="s">
        <v>1663</v>
      </c>
      <c r="C241" t="s">
        <v>517</v>
      </c>
      <c r="D241" t="s">
        <v>56</v>
      </c>
      <c r="E241" t="s">
        <v>517</v>
      </c>
      <c r="F241" t="s">
        <v>1980</v>
      </c>
      <c r="G241" t="s">
        <v>196</v>
      </c>
      <c r="H241">
        <v>25</v>
      </c>
      <c r="I241">
        <v>2</v>
      </c>
      <c r="J241">
        <v>52003.4</v>
      </c>
      <c r="K241">
        <v>47015.73</v>
      </c>
      <c r="L241">
        <v>47225.03</v>
      </c>
      <c r="M241">
        <v>40730.370000000003</v>
      </c>
      <c r="N241">
        <v>4.04</v>
      </c>
      <c r="O241">
        <v>5.98</v>
      </c>
      <c r="P241">
        <v>24</v>
      </c>
      <c r="Q241">
        <v>40929.29</v>
      </c>
      <c r="R241">
        <v>27151.03</v>
      </c>
      <c r="S241">
        <v>3.29</v>
      </c>
      <c r="T241">
        <v>4.82</v>
      </c>
      <c r="U241">
        <v>1.98</v>
      </c>
      <c r="V241">
        <v>1</v>
      </c>
      <c r="W241">
        <v>1.6829000000000001</v>
      </c>
      <c r="X241">
        <v>1.6626000000000001</v>
      </c>
      <c r="Y241">
        <v>1.6829000000000001</v>
      </c>
      <c r="Z241">
        <v>1.6626000000000001</v>
      </c>
      <c r="AA241" t="s">
        <v>55</v>
      </c>
      <c r="AB241" t="s">
        <v>196</v>
      </c>
      <c r="AC241">
        <v>1.5355000000000001</v>
      </c>
      <c r="AD241" t="s">
        <v>1546</v>
      </c>
      <c r="AE241">
        <v>2.3536169999999998</v>
      </c>
      <c r="AF241">
        <v>1.7184999999999999</v>
      </c>
      <c r="AG241">
        <v>1.6626000000000001</v>
      </c>
      <c r="AH241">
        <v>1.7184999999999999</v>
      </c>
      <c r="AI241" t="s">
        <v>196</v>
      </c>
      <c r="AJ241" t="s">
        <v>196</v>
      </c>
      <c r="AK241" t="s">
        <v>1623</v>
      </c>
      <c r="AL241" t="s">
        <v>49</v>
      </c>
      <c r="AM241">
        <v>2.4108999999999998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1</v>
      </c>
      <c r="AT241">
        <v>0</v>
      </c>
      <c r="AU241" t="b">
        <v>0</v>
      </c>
      <c r="AV241" t="s">
        <v>49</v>
      </c>
    </row>
    <row r="242" spans="1:48" x14ac:dyDescent="0.25">
      <c r="A242" t="s">
        <v>518</v>
      </c>
      <c r="B242" t="s">
        <v>1663</v>
      </c>
      <c r="C242" t="s">
        <v>518</v>
      </c>
      <c r="D242" t="s">
        <v>58</v>
      </c>
      <c r="E242" t="s">
        <v>518</v>
      </c>
      <c r="F242" t="s">
        <v>1981</v>
      </c>
      <c r="G242" t="s">
        <v>14</v>
      </c>
      <c r="H242">
        <v>2</v>
      </c>
      <c r="I242">
        <v>0</v>
      </c>
      <c r="J242">
        <v>28452.49</v>
      </c>
      <c r="K242">
        <v>11773.18</v>
      </c>
      <c r="L242">
        <v>25593.3</v>
      </c>
      <c r="M242">
        <v>10175.19</v>
      </c>
      <c r="N242">
        <v>3.5</v>
      </c>
      <c r="O242">
        <v>2.5</v>
      </c>
      <c r="P242">
        <v>2</v>
      </c>
      <c r="Q242">
        <v>25593.3</v>
      </c>
      <c r="R242">
        <v>10175.19</v>
      </c>
      <c r="S242">
        <v>1.5</v>
      </c>
      <c r="T242">
        <v>2.5</v>
      </c>
      <c r="U242">
        <v>1.3</v>
      </c>
      <c r="V242">
        <v>0</v>
      </c>
      <c r="W242">
        <v>0</v>
      </c>
      <c r="X242">
        <v>0.64449999999999996</v>
      </c>
      <c r="Y242">
        <v>0.65239999999999998</v>
      </c>
      <c r="Z242">
        <v>0.64449999999999996</v>
      </c>
      <c r="AA242" t="s">
        <v>57</v>
      </c>
      <c r="AB242" t="s">
        <v>14</v>
      </c>
      <c r="AC242">
        <v>0.65239999999999998</v>
      </c>
      <c r="AD242" t="s">
        <v>1547</v>
      </c>
      <c r="AE242">
        <v>1.3521240000000001</v>
      </c>
      <c r="AF242">
        <v>0.66620000000000001</v>
      </c>
      <c r="AG242">
        <v>0.64449999999999996</v>
      </c>
      <c r="AH242">
        <v>0.66620000000000001</v>
      </c>
      <c r="AI242" t="s">
        <v>14</v>
      </c>
      <c r="AJ242" t="s">
        <v>14</v>
      </c>
      <c r="AK242" t="s">
        <v>1623</v>
      </c>
      <c r="AL242" t="s">
        <v>49</v>
      </c>
      <c r="AM242">
        <v>0.93459999999999999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 t="b">
        <v>0</v>
      </c>
      <c r="AV242" t="s">
        <v>49</v>
      </c>
    </row>
    <row r="243" spans="1:48" x14ac:dyDescent="0.25">
      <c r="A243" t="s">
        <v>519</v>
      </c>
      <c r="B243" t="s">
        <v>1663</v>
      </c>
      <c r="C243" t="s">
        <v>519</v>
      </c>
      <c r="D243" t="s">
        <v>60</v>
      </c>
      <c r="E243" t="s">
        <v>519</v>
      </c>
      <c r="F243" t="s">
        <v>1982</v>
      </c>
      <c r="G243" t="s">
        <v>14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1.2</v>
      </c>
      <c r="T243">
        <v>0</v>
      </c>
      <c r="U243">
        <v>1.1000000000000001</v>
      </c>
      <c r="V243">
        <v>0</v>
      </c>
      <c r="W243">
        <v>0</v>
      </c>
      <c r="X243">
        <v>0.47670000000000001</v>
      </c>
      <c r="Y243">
        <v>0.48249999999999998</v>
      </c>
      <c r="Z243">
        <v>0.47670000000000001</v>
      </c>
      <c r="AA243" t="s">
        <v>59</v>
      </c>
      <c r="AB243" t="s">
        <v>14</v>
      </c>
      <c r="AC243">
        <v>0.48249999999999998</v>
      </c>
      <c r="AD243" t="s">
        <v>1548</v>
      </c>
      <c r="AE243">
        <v>1</v>
      </c>
      <c r="AF243">
        <v>0.47670000000000001</v>
      </c>
      <c r="AG243">
        <v>0.47670000000000001</v>
      </c>
      <c r="AH243">
        <v>0.47670000000000001</v>
      </c>
      <c r="AI243" t="s">
        <v>14</v>
      </c>
      <c r="AJ243" t="s">
        <v>14</v>
      </c>
      <c r="AK243" t="s">
        <v>1623</v>
      </c>
      <c r="AL243" t="s">
        <v>49</v>
      </c>
      <c r="AM243">
        <v>0.66879999999999995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 t="b">
        <v>0</v>
      </c>
      <c r="AV243" t="s">
        <v>49</v>
      </c>
    </row>
    <row r="244" spans="1:48" x14ac:dyDescent="0.25">
      <c r="A244" t="s">
        <v>520</v>
      </c>
      <c r="B244" t="s">
        <v>1663</v>
      </c>
      <c r="C244" t="s">
        <v>520</v>
      </c>
      <c r="D244" t="s">
        <v>56</v>
      </c>
      <c r="E244" t="s">
        <v>520</v>
      </c>
      <c r="F244" t="s">
        <v>1983</v>
      </c>
      <c r="G244" t="s">
        <v>196</v>
      </c>
      <c r="H244">
        <v>85</v>
      </c>
      <c r="I244">
        <v>14</v>
      </c>
      <c r="J244">
        <v>29301.21</v>
      </c>
      <c r="K244">
        <v>34467.18</v>
      </c>
      <c r="L244">
        <v>27146</v>
      </c>
      <c r="M244">
        <v>30284.69</v>
      </c>
      <c r="N244">
        <v>5.18</v>
      </c>
      <c r="O244">
        <v>6.23</v>
      </c>
      <c r="P244">
        <v>83</v>
      </c>
      <c r="Q244">
        <v>23534.07</v>
      </c>
      <c r="R244">
        <v>19520.240000000002</v>
      </c>
      <c r="S244">
        <v>4.49</v>
      </c>
      <c r="T244">
        <v>4.45</v>
      </c>
      <c r="U244">
        <v>3.23</v>
      </c>
      <c r="V244">
        <v>1</v>
      </c>
      <c r="W244">
        <v>0.9677</v>
      </c>
      <c r="X244">
        <v>0.95599999999999996</v>
      </c>
      <c r="Y244">
        <v>0.9677</v>
      </c>
      <c r="Z244">
        <v>0.95599999999999996</v>
      </c>
      <c r="AA244" t="s">
        <v>55</v>
      </c>
      <c r="AB244" t="s">
        <v>196</v>
      </c>
      <c r="AC244">
        <v>1.4503999999999999</v>
      </c>
      <c r="AD244" t="s">
        <v>1546</v>
      </c>
      <c r="AE244">
        <v>1.4168210000000001</v>
      </c>
      <c r="AF244">
        <v>0.96419999999999995</v>
      </c>
      <c r="AG244">
        <v>0.95599999999999996</v>
      </c>
      <c r="AH244">
        <v>0.96419999999999995</v>
      </c>
      <c r="AI244" t="s">
        <v>196</v>
      </c>
      <c r="AJ244" t="s">
        <v>196</v>
      </c>
      <c r="AK244" t="s">
        <v>1623</v>
      </c>
      <c r="AL244" t="s">
        <v>49</v>
      </c>
      <c r="AM244">
        <v>1.3527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2</v>
      </c>
      <c r="AT244">
        <v>0</v>
      </c>
      <c r="AU244" t="b">
        <v>0</v>
      </c>
      <c r="AV244" t="s">
        <v>49</v>
      </c>
    </row>
    <row r="245" spans="1:48" x14ac:dyDescent="0.25">
      <c r="A245" t="s">
        <v>521</v>
      </c>
      <c r="B245" t="s">
        <v>1663</v>
      </c>
      <c r="C245" t="s">
        <v>521</v>
      </c>
      <c r="D245" t="s">
        <v>58</v>
      </c>
      <c r="E245" t="s">
        <v>521</v>
      </c>
      <c r="F245" t="s">
        <v>1984</v>
      </c>
      <c r="G245" t="s">
        <v>196</v>
      </c>
      <c r="H245">
        <v>196</v>
      </c>
      <c r="I245">
        <v>15</v>
      </c>
      <c r="J245">
        <v>19440.71</v>
      </c>
      <c r="K245">
        <v>15105.88</v>
      </c>
      <c r="L245">
        <v>18681.32</v>
      </c>
      <c r="M245">
        <v>13758.39</v>
      </c>
      <c r="N245">
        <v>4.4800000000000004</v>
      </c>
      <c r="O245">
        <v>3.49</v>
      </c>
      <c r="P245">
        <v>191</v>
      </c>
      <c r="Q245">
        <v>17249.7</v>
      </c>
      <c r="R245">
        <v>10346.34</v>
      </c>
      <c r="S245">
        <v>4.26</v>
      </c>
      <c r="T245">
        <v>2.92</v>
      </c>
      <c r="U245">
        <v>3.41</v>
      </c>
      <c r="V245">
        <v>1</v>
      </c>
      <c r="W245">
        <v>0.70930000000000004</v>
      </c>
      <c r="X245">
        <v>0.70069999999999999</v>
      </c>
      <c r="Y245">
        <v>0.70930000000000004</v>
      </c>
      <c r="Z245">
        <v>0.70069999999999999</v>
      </c>
      <c r="AA245" t="s">
        <v>57</v>
      </c>
      <c r="AB245" t="s">
        <v>196</v>
      </c>
      <c r="AC245">
        <v>1.0237000000000001</v>
      </c>
      <c r="AD245" t="s">
        <v>1547</v>
      </c>
      <c r="AE245">
        <v>1.409667</v>
      </c>
      <c r="AF245">
        <v>0.72430000000000005</v>
      </c>
      <c r="AG245">
        <v>0.70069999999999999</v>
      </c>
      <c r="AH245">
        <v>0.72430000000000005</v>
      </c>
      <c r="AI245" t="s">
        <v>196</v>
      </c>
      <c r="AJ245" t="s">
        <v>196</v>
      </c>
      <c r="AK245" t="s">
        <v>1623</v>
      </c>
      <c r="AL245" t="s">
        <v>49</v>
      </c>
      <c r="AM245">
        <v>1.0161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5</v>
      </c>
      <c r="AT245">
        <v>0</v>
      </c>
      <c r="AU245" t="b">
        <v>0</v>
      </c>
      <c r="AV245" t="s">
        <v>49</v>
      </c>
    </row>
    <row r="246" spans="1:48" x14ac:dyDescent="0.25">
      <c r="A246" t="s">
        <v>522</v>
      </c>
      <c r="B246" t="s">
        <v>1663</v>
      </c>
      <c r="C246" t="s">
        <v>522</v>
      </c>
      <c r="D246" t="s">
        <v>60</v>
      </c>
      <c r="E246" t="s">
        <v>522</v>
      </c>
      <c r="F246" t="s">
        <v>1985</v>
      </c>
      <c r="G246" t="s">
        <v>196</v>
      </c>
      <c r="H246">
        <v>94</v>
      </c>
      <c r="I246">
        <v>5</v>
      </c>
      <c r="J246">
        <v>14507.58</v>
      </c>
      <c r="K246">
        <v>12733.46</v>
      </c>
      <c r="L246">
        <v>14263.45</v>
      </c>
      <c r="M246">
        <v>12495.48</v>
      </c>
      <c r="N246">
        <v>2.8</v>
      </c>
      <c r="O246">
        <v>1.94</v>
      </c>
      <c r="P246">
        <v>91</v>
      </c>
      <c r="Q246">
        <v>12414.58</v>
      </c>
      <c r="R246">
        <v>7355.78</v>
      </c>
      <c r="S246">
        <v>2.8</v>
      </c>
      <c r="T246">
        <v>1.97</v>
      </c>
      <c r="U246">
        <v>2.29</v>
      </c>
      <c r="V246">
        <v>1</v>
      </c>
      <c r="W246">
        <v>0.51049999999999995</v>
      </c>
      <c r="X246">
        <v>0.50429999999999997</v>
      </c>
      <c r="Y246">
        <v>0.51049999999999995</v>
      </c>
      <c r="Z246">
        <v>0.50429999999999997</v>
      </c>
      <c r="AA246" t="s">
        <v>59</v>
      </c>
      <c r="AB246" t="s">
        <v>196</v>
      </c>
      <c r="AC246">
        <v>0.72619999999999996</v>
      </c>
      <c r="AD246" t="s">
        <v>1548</v>
      </c>
      <c r="AE246">
        <v>1</v>
      </c>
      <c r="AF246">
        <v>0.5212</v>
      </c>
      <c r="AG246">
        <v>0.50429999999999997</v>
      </c>
      <c r="AH246">
        <v>0.5212</v>
      </c>
      <c r="AI246" t="s">
        <v>196</v>
      </c>
      <c r="AJ246" t="s">
        <v>196</v>
      </c>
      <c r="AK246" t="s">
        <v>1623</v>
      </c>
      <c r="AL246" t="s">
        <v>49</v>
      </c>
      <c r="AM246">
        <v>0.73119999999999996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3</v>
      </c>
      <c r="AT246">
        <v>0</v>
      </c>
      <c r="AU246" t="b">
        <v>0</v>
      </c>
      <c r="AV246" t="s">
        <v>49</v>
      </c>
    </row>
    <row r="247" spans="1:48" x14ac:dyDescent="0.25">
      <c r="A247" t="s">
        <v>523</v>
      </c>
      <c r="B247" t="s">
        <v>1663</v>
      </c>
      <c r="C247" t="s">
        <v>523</v>
      </c>
      <c r="D247" t="s">
        <v>51</v>
      </c>
      <c r="E247" t="s">
        <v>523</v>
      </c>
      <c r="F247" t="s">
        <v>1986</v>
      </c>
      <c r="G247" t="s">
        <v>196</v>
      </c>
      <c r="H247">
        <v>20</v>
      </c>
      <c r="I247">
        <v>3</v>
      </c>
      <c r="J247">
        <v>28658.86</v>
      </c>
      <c r="K247">
        <v>11396.89</v>
      </c>
      <c r="L247">
        <v>27457.52</v>
      </c>
      <c r="M247">
        <v>11212.83</v>
      </c>
      <c r="N247">
        <v>4.7</v>
      </c>
      <c r="O247">
        <v>2.85</v>
      </c>
      <c r="P247">
        <v>19</v>
      </c>
      <c r="Q247">
        <v>26220.38</v>
      </c>
      <c r="R247">
        <v>10086.34</v>
      </c>
      <c r="S247">
        <v>4.47</v>
      </c>
      <c r="T247">
        <v>2.74</v>
      </c>
      <c r="U247">
        <v>3.89</v>
      </c>
      <c r="V247">
        <v>1</v>
      </c>
      <c r="W247">
        <v>1.0781000000000001</v>
      </c>
      <c r="X247">
        <v>1.0650999999999999</v>
      </c>
      <c r="Y247">
        <v>1.0781000000000001</v>
      </c>
      <c r="Z247">
        <v>1.0650999999999999</v>
      </c>
      <c r="AA247" t="s">
        <v>50</v>
      </c>
      <c r="AB247" t="s">
        <v>196</v>
      </c>
      <c r="AC247">
        <v>1.0694999999999999</v>
      </c>
      <c r="AD247" t="s">
        <v>1544</v>
      </c>
      <c r="AE247">
        <v>1.607062</v>
      </c>
      <c r="AF247">
        <v>1.1009</v>
      </c>
      <c r="AG247">
        <v>1.0650999999999999</v>
      </c>
      <c r="AH247">
        <v>1.1009</v>
      </c>
      <c r="AI247" t="s">
        <v>196</v>
      </c>
      <c r="AJ247" t="s">
        <v>196</v>
      </c>
      <c r="AK247" t="s">
        <v>1621</v>
      </c>
      <c r="AL247" t="s">
        <v>49</v>
      </c>
      <c r="AM247">
        <v>1.5445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1</v>
      </c>
      <c r="AT247">
        <v>0</v>
      </c>
      <c r="AU247" t="b">
        <v>0</v>
      </c>
      <c r="AV247" t="s">
        <v>49</v>
      </c>
    </row>
    <row r="248" spans="1:48" x14ac:dyDescent="0.25">
      <c r="A248" t="s">
        <v>525</v>
      </c>
      <c r="B248" t="s">
        <v>1663</v>
      </c>
      <c r="C248" t="s">
        <v>525</v>
      </c>
      <c r="D248" t="s">
        <v>53</v>
      </c>
      <c r="E248" t="s">
        <v>525</v>
      </c>
      <c r="F248" t="s">
        <v>1987</v>
      </c>
      <c r="G248" t="s">
        <v>196</v>
      </c>
      <c r="H248">
        <v>102</v>
      </c>
      <c r="I248">
        <v>25</v>
      </c>
      <c r="J248">
        <v>18860.66</v>
      </c>
      <c r="K248">
        <v>16878.189999999999</v>
      </c>
      <c r="L248">
        <v>17916.05</v>
      </c>
      <c r="M248">
        <v>15820.23</v>
      </c>
      <c r="N248">
        <v>2.59</v>
      </c>
      <c r="O248">
        <v>1.69</v>
      </c>
      <c r="P248">
        <v>100</v>
      </c>
      <c r="Q248">
        <v>16315.1</v>
      </c>
      <c r="R248">
        <v>11027</v>
      </c>
      <c r="S248">
        <v>2.5</v>
      </c>
      <c r="T248">
        <v>1.57</v>
      </c>
      <c r="U248">
        <v>2.08</v>
      </c>
      <c r="V248">
        <v>1</v>
      </c>
      <c r="W248">
        <v>0.67079999999999995</v>
      </c>
      <c r="X248">
        <v>0.66269999999999996</v>
      </c>
      <c r="Y248">
        <v>0.67079999999999995</v>
      </c>
      <c r="Z248">
        <v>0.66269999999999996</v>
      </c>
      <c r="AA248" t="s">
        <v>52</v>
      </c>
      <c r="AB248" t="s">
        <v>196</v>
      </c>
      <c r="AC248">
        <v>0.66549999999999998</v>
      </c>
      <c r="AD248" t="s">
        <v>1545</v>
      </c>
      <c r="AE248">
        <v>1</v>
      </c>
      <c r="AF248">
        <v>0.68500000000000005</v>
      </c>
      <c r="AG248">
        <v>0.66269999999999996</v>
      </c>
      <c r="AH248">
        <v>0.68500000000000005</v>
      </c>
      <c r="AI248" t="s">
        <v>196</v>
      </c>
      <c r="AJ248" t="s">
        <v>196</v>
      </c>
      <c r="AK248" t="s">
        <v>1621</v>
      </c>
      <c r="AL248" t="s">
        <v>49</v>
      </c>
      <c r="AM248">
        <v>0.96099999999999997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2</v>
      </c>
      <c r="AT248">
        <v>0</v>
      </c>
      <c r="AU248" t="b">
        <v>0</v>
      </c>
      <c r="AV248" t="s">
        <v>49</v>
      </c>
    </row>
    <row r="249" spans="1:48" x14ac:dyDescent="0.25">
      <c r="A249" t="s">
        <v>526</v>
      </c>
      <c r="B249" t="s">
        <v>1663</v>
      </c>
      <c r="C249" t="s">
        <v>526</v>
      </c>
      <c r="D249" t="s">
        <v>51</v>
      </c>
      <c r="E249" t="s">
        <v>526</v>
      </c>
      <c r="F249" t="s">
        <v>1988</v>
      </c>
      <c r="G249" t="s">
        <v>196</v>
      </c>
      <c r="H249">
        <v>49</v>
      </c>
      <c r="I249">
        <v>4</v>
      </c>
      <c r="J249">
        <v>26891.94</v>
      </c>
      <c r="K249">
        <v>17293.37</v>
      </c>
      <c r="L249">
        <v>24870.48</v>
      </c>
      <c r="M249">
        <v>15709.99</v>
      </c>
      <c r="N249">
        <v>4.6900000000000004</v>
      </c>
      <c r="O249">
        <v>2.64</v>
      </c>
      <c r="P249">
        <v>47</v>
      </c>
      <c r="Q249">
        <v>22682.53</v>
      </c>
      <c r="R249">
        <v>11832.96</v>
      </c>
      <c r="S249">
        <v>4.45</v>
      </c>
      <c r="T249">
        <v>2.29</v>
      </c>
      <c r="U249">
        <v>3.86</v>
      </c>
      <c r="V249">
        <v>1</v>
      </c>
      <c r="W249">
        <v>0.93259999999999998</v>
      </c>
      <c r="X249">
        <v>0.92130000000000001</v>
      </c>
      <c r="Y249">
        <v>0.93259999999999998</v>
      </c>
      <c r="Z249">
        <v>0.92130000000000001</v>
      </c>
      <c r="AA249" t="s">
        <v>50</v>
      </c>
      <c r="AB249" t="s">
        <v>196</v>
      </c>
      <c r="AC249">
        <v>1.0810999999999999</v>
      </c>
      <c r="AD249" t="s">
        <v>1544</v>
      </c>
      <c r="AE249">
        <v>1.501736</v>
      </c>
      <c r="AF249">
        <v>0.95230000000000004</v>
      </c>
      <c r="AG249">
        <v>0.92130000000000001</v>
      </c>
      <c r="AH249">
        <v>0.95230000000000004</v>
      </c>
      <c r="AI249" t="s">
        <v>196</v>
      </c>
      <c r="AJ249" t="s">
        <v>196</v>
      </c>
      <c r="AK249" t="s">
        <v>1621</v>
      </c>
      <c r="AL249" t="s">
        <v>49</v>
      </c>
      <c r="AM249">
        <v>1.3360000000000001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2</v>
      </c>
      <c r="AT249">
        <v>0</v>
      </c>
      <c r="AU249" t="b">
        <v>0</v>
      </c>
      <c r="AV249" t="s">
        <v>49</v>
      </c>
    </row>
    <row r="250" spans="1:48" x14ac:dyDescent="0.25">
      <c r="A250" t="s">
        <v>527</v>
      </c>
      <c r="B250" t="s">
        <v>1663</v>
      </c>
      <c r="C250" t="s">
        <v>527</v>
      </c>
      <c r="D250" t="s">
        <v>53</v>
      </c>
      <c r="E250" t="s">
        <v>527</v>
      </c>
      <c r="F250" t="s">
        <v>1989</v>
      </c>
      <c r="G250" t="s">
        <v>196</v>
      </c>
      <c r="H250">
        <v>195</v>
      </c>
      <c r="I250">
        <v>4</v>
      </c>
      <c r="J250">
        <v>16746.419999999998</v>
      </c>
      <c r="K250">
        <v>12495.69</v>
      </c>
      <c r="L250">
        <v>15844.49</v>
      </c>
      <c r="M250">
        <v>11414.71</v>
      </c>
      <c r="N250">
        <v>2.48</v>
      </c>
      <c r="O250">
        <v>1.68</v>
      </c>
      <c r="P250">
        <v>192</v>
      </c>
      <c r="Q250">
        <v>14926.46</v>
      </c>
      <c r="R250">
        <v>8590.98</v>
      </c>
      <c r="S250">
        <v>2.4500000000000002</v>
      </c>
      <c r="T250">
        <v>1.65</v>
      </c>
      <c r="U250">
        <v>2.04</v>
      </c>
      <c r="V250">
        <v>1</v>
      </c>
      <c r="W250">
        <v>0.61370000000000002</v>
      </c>
      <c r="X250">
        <v>0.60629999999999995</v>
      </c>
      <c r="Y250">
        <v>0.61370000000000002</v>
      </c>
      <c r="Z250">
        <v>0.60629999999999995</v>
      </c>
      <c r="AA250" t="s">
        <v>52</v>
      </c>
      <c r="AB250" t="s">
        <v>196</v>
      </c>
      <c r="AC250">
        <v>0.71989999999999998</v>
      </c>
      <c r="AD250" t="s">
        <v>1545</v>
      </c>
      <c r="AE250">
        <v>1</v>
      </c>
      <c r="AF250">
        <v>0.62670000000000003</v>
      </c>
      <c r="AG250">
        <v>0.60629999999999995</v>
      </c>
      <c r="AH250">
        <v>0.62670000000000003</v>
      </c>
      <c r="AI250" t="s">
        <v>196</v>
      </c>
      <c r="AJ250" t="s">
        <v>196</v>
      </c>
      <c r="AK250" t="s">
        <v>1621</v>
      </c>
      <c r="AL250" t="s">
        <v>49</v>
      </c>
      <c r="AM250">
        <v>0.87919999999999998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3</v>
      </c>
      <c r="AT250">
        <v>0</v>
      </c>
      <c r="AU250" t="b">
        <v>0</v>
      </c>
      <c r="AV250" t="s">
        <v>49</v>
      </c>
    </row>
    <row r="251" spans="1:48" x14ac:dyDescent="0.25">
      <c r="A251" t="s">
        <v>528</v>
      </c>
      <c r="B251" t="s">
        <v>1663</v>
      </c>
      <c r="C251" t="s">
        <v>528</v>
      </c>
      <c r="D251" t="s">
        <v>51</v>
      </c>
      <c r="E251" t="s">
        <v>528</v>
      </c>
      <c r="F251" t="s">
        <v>1990</v>
      </c>
      <c r="G251" t="s">
        <v>196</v>
      </c>
      <c r="H251">
        <v>16</v>
      </c>
      <c r="I251">
        <v>2</v>
      </c>
      <c r="J251">
        <v>78011.5</v>
      </c>
      <c r="K251">
        <v>115178.28</v>
      </c>
      <c r="L251">
        <v>69792.34</v>
      </c>
      <c r="M251">
        <v>102044.69</v>
      </c>
      <c r="N251">
        <v>13.81</v>
      </c>
      <c r="O251">
        <v>20.73</v>
      </c>
      <c r="P251">
        <v>15</v>
      </c>
      <c r="Q251">
        <v>48295.48</v>
      </c>
      <c r="R251">
        <v>60938.37</v>
      </c>
      <c r="S251">
        <v>9</v>
      </c>
      <c r="T251">
        <v>9.3699999999999992</v>
      </c>
      <c r="U251">
        <v>5.86</v>
      </c>
      <c r="V251">
        <v>1</v>
      </c>
      <c r="W251">
        <v>1.9858</v>
      </c>
      <c r="X251">
        <v>1.9618</v>
      </c>
      <c r="Y251">
        <v>1.9858</v>
      </c>
      <c r="Z251">
        <v>1.9618</v>
      </c>
      <c r="AA251" t="s">
        <v>50</v>
      </c>
      <c r="AB251" t="s">
        <v>196</v>
      </c>
      <c r="AC251">
        <v>1.4088000000000001</v>
      </c>
      <c r="AD251" t="s">
        <v>1544</v>
      </c>
      <c r="AE251">
        <v>1.645794</v>
      </c>
      <c r="AF251">
        <v>1.6255999999999999</v>
      </c>
      <c r="AG251">
        <v>1.9618</v>
      </c>
      <c r="AH251">
        <v>1.6255999999999999</v>
      </c>
      <c r="AI251" t="s">
        <v>196</v>
      </c>
      <c r="AJ251" t="s">
        <v>196</v>
      </c>
      <c r="AK251" t="s">
        <v>1621</v>
      </c>
      <c r="AL251" t="s">
        <v>49</v>
      </c>
      <c r="AM251">
        <v>2.2806000000000002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1</v>
      </c>
      <c r="AT251">
        <v>0</v>
      </c>
      <c r="AU251" t="b">
        <v>0</v>
      </c>
      <c r="AV251" t="s">
        <v>49</v>
      </c>
    </row>
    <row r="252" spans="1:48" x14ac:dyDescent="0.25">
      <c r="A252" t="s">
        <v>529</v>
      </c>
      <c r="B252" t="s">
        <v>1663</v>
      </c>
      <c r="C252" t="s">
        <v>529</v>
      </c>
      <c r="D252" t="s">
        <v>53</v>
      </c>
      <c r="E252" t="s">
        <v>529</v>
      </c>
      <c r="F252" t="s">
        <v>1991</v>
      </c>
      <c r="G252" t="s">
        <v>196</v>
      </c>
      <c r="H252">
        <v>21</v>
      </c>
      <c r="I252">
        <v>1</v>
      </c>
      <c r="J252">
        <v>18385.080000000002</v>
      </c>
      <c r="K252">
        <v>15996.04</v>
      </c>
      <c r="L252">
        <v>16406.32</v>
      </c>
      <c r="M252">
        <v>14227.55</v>
      </c>
      <c r="N252">
        <v>4.05</v>
      </c>
      <c r="O252">
        <v>5.3</v>
      </c>
      <c r="P252">
        <v>19</v>
      </c>
      <c r="Q252">
        <v>12495.53</v>
      </c>
      <c r="R252">
        <v>7946.16</v>
      </c>
      <c r="S252">
        <v>2.37</v>
      </c>
      <c r="T252">
        <v>1.18</v>
      </c>
      <c r="U252">
        <v>2.13</v>
      </c>
      <c r="V252">
        <v>1</v>
      </c>
      <c r="W252">
        <v>0.51380000000000003</v>
      </c>
      <c r="X252">
        <v>0.50760000000000005</v>
      </c>
      <c r="Y252">
        <v>0.51380000000000003</v>
      </c>
      <c r="Z252">
        <v>0.50760000000000005</v>
      </c>
      <c r="AA252" t="s">
        <v>52</v>
      </c>
      <c r="AB252" t="s">
        <v>196</v>
      </c>
      <c r="AC252">
        <v>0.85599999999999998</v>
      </c>
      <c r="AD252" t="s">
        <v>1545</v>
      </c>
      <c r="AE252">
        <v>1</v>
      </c>
      <c r="AF252">
        <v>0.52470000000000006</v>
      </c>
      <c r="AG252">
        <v>0.50760000000000005</v>
      </c>
      <c r="AH252">
        <v>0.52470000000000006</v>
      </c>
      <c r="AI252" t="s">
        <v>196</v>
      </c>
      <c r="AJ252" t="s">
        <v>196</v>
      </c>
      <c r="AK252" t="s">
        <v>1621</v>
      </c>
      <c r="AL252" t="s">
        <v>49</v>
      </c>
      <c r="AM252">
        <v>0.73609999999999998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2</v>
      </c>
      <c r="AT252">
        <v>0</v>
      </c>
      <c r="AU252" t="b">
        <v>0</v>
      </c>
      <c r="AV252" t="s">
        <v>49</v>
      </c>
    </row>
    <row r="253" spans="1:48" x14ac:dyDescent="0.25">
      <c r="A253" t="s">
        <v>530</v>
      </c>
      <c r="B253" t="s">
        <v>1663</v>
      </c>
      <c r="C253" t="s">
        <v>530</v>
      </c>
      <c r="D253" t="s">
        <v>56</v>
      </c>
      <c r="E253" t="s">
        <v>530</v>
      </c>
      <c r="F253" t="s">
        <v>1992</v>
      </c>
      <c r="G253" t="s">
        <v>196</v>
      </c>
      <c r="H253">
        <v>156</v>
      </c>
      <c r="I253">
        <v>17</v>
      </c>
      <c r="J253">
        <v>25940.05</v>
      </c>
      <c r="K253">
        <v>17256.72</v>
      </c>
      <c r="L253">
        <v>24346.48</v>
      </c>
      <c r="M253">
        <v>15536.8</v>
      </c>
      <c r="N253">
        <v>5.03</v>
      </c>
      <c r="O253">
        <v>3.67</v>
      </c>
      <c r="P253">
        <v>153</v>
      </c>
      <c r="Q253">
        <v>23171.64</v>
      </c>
      <c r="R253">
        <v>13152.57</v>
      </c>
      <c r="S253">
        <v>4.8499999999999996</v>
      </c>
      <c r="T253">
        <v>3.45</v>
      </c>
      <c r="U253">
        <v>3.86</v>
      </c>
      <c r="V253">
        <v>1</v>
      </c>
      <c r="W253">
        <v>0.95279999999999998</v>
      </c>
      <c r="X253">
        <v>0.94130000000000003</v>
      </c>
      <c r="Y253">
        <v>0.95279999999999998</v>
      </c>
      <c r="Z253">
        <v>0.94130000000000003</v>
      </c>
      <c r="AA253" t="s">
        <v>55</v>
      </c>
      <c r="AB253" t="s">
        <v>196</v>
      </c>
      <c r="AC253">
        <v>1.2036</v>
      </c>
      <c r="AD253" t="s">
        <v>1546</v>
      </c>
      <c r="AE253">
        <v>1.576424</v>
      </c>
      <c r="AF253">
        <v>0.97289999999999999</v>
      </c>
      <c r="AG253">
        <v>0.94130000000000003</v>
      </c>
      <c r="AH253">
        <v>0.97289999999999999</v>
      </c>
      <c r="AI253" t="s">
        <v>196</v>
      </c>
      <c r="AJ253" t="s">
        <v>196</v>
      </c>
      <c r="AK253" t="s">
        <v>1623</v>
      </c>
      <c r="AL253" t="s">
        <v>49</v>
      </c>
      <c r="AM253">
        <v>1.3649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3</v>
      </c>
      <c r="AT253">
        <v>0</v>
      </c>
      <c r="AU253" t="b">
        <v>0</v>
      </c>
      <c r="AV253" t="s">
        <v>49</v>
      </c>
    </row>
    <row r="254" spans="1:48" x14ac:dyDescent="0.25">
      <c r="A254" t="s">
        <v>531</v>
      </c>
      <c r="B254" t="s">
        <v>1663</v>
      </c>
      <c r="C254" t="s">
        <v>531</v>
      </c>
      <c r="D254" t="s">
        <v>58</v>
      </c>
      <c r="E254" t="s">
        <v>531</v>
      </c>
      <c r="F254" t="s">
        <v>1993</v>
      </c>
      <c r="G254" t="s">
        <v>196</v>
      </c>
      <c r="H254">
        <v>414</v>
      </c>
      <c r="I254">
        <v>23</v>
      </c>
      <c r="J254">
        <v>16200.1</v>
      </c>
      <c r="K254">
        <v>11251.24</v>
      </c>
      <c r="L254">
        <v>15189.44</v>
      </c>
      <c r="M254">
        <v>9913.2900000000009</v>
      </c>
      <c r="N254">
        <v>2.98</v>
      </c>
      <c r="O254">
        <v>2.2200000000000002</v>
      </c>
      <c r="P254">
        <v>411</v>
      </c>
      <c r="Q254">
        <v>14748</v>
      </c>
      <c r="R254">
        <v>8351.91</v>
      </c>
      <c r="S254">
        <v>2.9</v>
      </c>
      <c r="T254">
        <v>1.83</v>
      </c>
      <c r="U254">
        <v>2.44</v>
      </c>
      <c r="V254">
        <v>1</v>
      </c>
      <c r="W254">
        <v>0.60640000000000005</v>
      </c>
      <c r="X254">
        <v>0.59909999999999997</v>
      </c>
      <c r="Y254">
        <v>0.60640000000000005</v>
      </c>
      <c r="Z254">
        <v>0.59909999999999997</v>
      </c>
      <c r="AA254" t="s">
        <v>57</v>
      </c>
      <c r="AB254" t="s">
        <v>196</v>
      </c>
      <c r="AC254">
        <v>0.76349999999999996</v>
      </c>
      <c r="AD254" t="s">
        <v>1547</v>
      </c>
      <c r="AE254">
        <v>1.3578159999999999</v>
      </c>
      <c r="AF254">
        <v>0.61919999999999997</v>
      </c>
      <c r="AG254">
        <v>0.59909999999999997</v>
      </c>
      <c r="AH254">
        <v>0.61919999999999997</v>
      </c>
      <c r="AI254" t="s">
        <v>196</v>
      </c>
      <c r="AJ254" t="s">
        <v>196</v>
      </c>
      <c r="AK254" t="s">
        <v>1623</v>
      </c>
      <c r="AL254" t="s">
        <v>49</v>
      </c>
      <c r="AM254">
        <v>0.86870000000000003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3</v>
      </c>
      <c r="AT254">
        <v>0</v>
      </c>
      <c r="AU254" t="b">
        <v>0</v>
      </c>
      <c r="AV254" t="s">
        <v>49</v>
      </c>
    </row>
    <row r="255" spans="1:48" x14ac:dyDescent="0.25">
      <c r="A255" t="s">
        <v>532</v>
      </c>
      <c r="B255" t="s">
        <v>1663</v>
      </c>
      <c r="C255" t="s">
        <v>532</v>
      </c>
      <c r="D255" t="s">
        <v>60</v>
      </c>
      <c r="E255" t="s">
        <v>532</v>
      </c>
      <c r="F255" t="s">
        <v>1994</v>
      </c>
      <c r="G255" t="s">
        <v>196</v>
      </c>
      <c r="H255">
        <v>364</v>
      </c>
      <c r="I255">
        <v>12</v>
      </c>
      <c r="J255">
        <v>11083.18</v>
      </c>
      <c r="K255">
        <v>6620.71</v>
      </c>
      <c r="L255">
        <v>10628.15</v>
      </c>
      <c r="M255">
        <v>6072.52</v>
      </c>
      <c r="N255">
        <v>2.0499999999999998</v>
      </c>
      <c r="O255">
        <v>1.2</v>
      </c>
      <c r="P255">
        <v>359</v>
      </c>
      <c r="Q255">
        <v>10291.91</v>
      </c>
      <c r="R255">
        <v>5378.33</v>
      </c>
      <c r="S255">
        <v>2.0099999999999998</v>
      </c>
      <c r="T255">
        <v>1.1200000000000001</v>
      </c>
      <c r="U255">
        <v>1.75</v>
      </c>
      <c r="V255">
        <v>1</v>
      </c>
      <c r="W255">
        <v>0.42320000000000002</v>
      </c>
      <c r="X255">
        <v>0.41810000000000003</v>
      </c>
      <c r="Y255">
        <v>0.42320000000000002</v>
      </c>
      <c r="Z255">
        <v>0.41810000000000003</v>
      </c>
      <c r="AA255" t="s">
        <v>59</v>
      </c>
      <c r="AB255" t="s">
        <v>196</v>
      </c>
      <c r="AC255">
        <v>0.56230000000000002</v>
      </c>
      <c r="AD255" t="s">
        <v>1548</v>
      </c>
      <c r="AE255">
        <v>1</v>
      </c>
      <c r="AF255">
        <v>0.43219999999999997</v>
      </c>
      <c r="AG255">
        <v>0.41810000000000003</v>
      </c>
      <c r="AH255">
        <v>0.43219999999999997</v>
      </c>
      <c r="AI255" t="s">
        <v>196</v>
      </c>
      <c r="AJ255" t="s">
        <v>196</v>
      </c>
      <c r="AK255" t="s">
        <v>1623</v>
      </c>
      <c r="AL255" t="s">
        <v>49</v>
      </c>
      <c r="AM255">
        <v>0.60629999999999995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5</v>
      </c>
      <c r="AT255">
        <v>0</v>
      </c>
      <c r="AU255" t="b">
        <v>0</v>
      </c>
      <c r="AV255" t="s">
        <v>49</v>
      </c>
    </row>
    <row r="256" spans="1:48" x14ac:dyDescent="0.25">
      <c r="A256" t="s">
        <v>533</v>
      </c>
      <c r="B256" t="s">
        <v>1663</v>
      </c>
      <c r="C256" t="s">
        <v>533</v>
      </c>
      <c r="D256" t="s">
        <v>49</v>
      </c>
      <c r="E256" t="s">
        <v>533</v>
      </c>
      <c r="F256" t="s">
        <v>1995</v>
      </c>
      <c r="G256" t="s">
        <v>196</v>
      </c>
      <c r="H256">
        <v>37</v>
      </c>
      <c r="I256">
        <v>12</v>
      </c>
      <c r="J256">
        <v>15437.11</v>
      </c>
      <c r="K256">
        <v>9526.5300000000007</v>
      </c>
      <c r="L256">
        <v>15112.68</v>
      </c>
      <c r="M256">
        <v>9492.8799999999992</v>
      </c>
      <c r="N256">
        <v>2.3199999999999998</v>
      </c>
      <c r="O256">
        <v>2.2400000000000002</v>
      </c>
      <c r="P256">
        <v>36</v>
      </c>
      <c r="Q256">
        <v>14163.58</v>
      </c>
      <c r="R256">
        <v>7699.9</v>
      </c>
      <c r="S256">
        <v>2.06</v>
      </c>
      <c r="T256">
        <v>1.58</v>
      </c>
      <c r="U256">
        <v>1.65</v>
      </c>
      <c r="V256">
        <v>1</v>
      </c>
      <c r="W256">
        <v>0.58240000000000003</v>
      </c>
      <c r="X256">
        <v>0.57540000000000002</v>
      </c>
      <c r="Y256">
        <v>0.58240000000000003</v>
      </c>
      <c r="Z256">
        <v>0.57540000000000002</v>
      </c>
      <c r="AA256" t="s">
        <v>54</v>
      </c>
      <c r="AB256" t="s">
        <v>196</v>
      </c>
      <c r="AC256">
        <v>0.68720000000000003</v>
      </c>
      <c r="AD256" t="s">
        <v>54</v>
      </c>
      <c r="AE256">
        <v>1</v>
      </c>
      <c r="AF256">
        <v>0.59470000000000001</v>
      </c>
      <c r="AG256">
        <v>0.57540000000000002</v>
      </c>
      <c r="AH256">
        <v>0.59470000000000001</v>
      </c>
      <c r="AI256" t="s">
        <v>196</v>
      </c>
      <c r="AJ256" t="s">
        <v>196</v>
      </c>
      <c r="AK256" t="s">
        <v>54</v>
      </c>
      <c r="AL256" t="s">
        <v>49</v>
      </c>
      <c r="AM256">
        <v>0.83430000000000004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1</v>
      </c>
      <c r="AT256">
        <v>0</v>
      </c>
      <c r="AU256" t="b">
        <v>0</v>
      </c>
      <c r="AV256" t="s">
        <v>49</v>
      </c>
    </row>
    <row r="257" spans="1:48" x14ac:dyDescent="0.25">
      <c r="A257" t="s">
        <v>534</v>
      </c>
      <c r="B257" t="s">
        <v>1663</v>
      </c>
      <c r="C257" t="s">
        <v>534</v>
      </c>
      <c r="D257" t="s">
        <v>49</v>
      </c>
      <c r="E257" t="s">
        <v>534</v>
      </c>
      <c r="F257" t="s">
        <v>1996</v>
      </c>
      <c r="G257" t="s">
        <v>196</v>
      </c>
      <c r="H257">
        <v>189</v>
      </c>
      <c r="I257">
        <v>5</v>
      </c>
      <c r="J257">
        <v>19190.810000000001</v>
      </c>
      <c r="K257">
        <v>10354.52</v>
      </c>
      <c r="L257">
        <v>17971.080000000002</v>
      </c>
      <c r="M257">
        <v>9299.2900000000009</v>
      </c>
      <c r="N257">
        <v>2.94</v>
      </c>
      <c r="O257">
        <v>2.9</v>
      </c>
      <c r="P257">
        <v>185</v>
      </c>
      <c r="Q257">
        <v>17165.63</v>
      </c>
      <c r="R257">
        <v>7565.18</v>
      </c>
      <c r="S257">
        <v>2.69</v>
      </c>
      <c r="T257">
        <v>1.79</v>
      </c>
      <c r="U257">
        <v>2.23</v>
      </c>
      <c r="V257">
        <v>1</v>
      </c>
      <c r="W257">
        <v>0.70579999999999998</v>
      </c>
      <c r="X257">
        <v>0.69730000000000003</v>
      </c>
      <c r="Y257">
        <v>0.70579999999999998</v>
      </c>
      <c r="Z257">
        <v>0.69730000000000003</v>
      </c>
      <c r="AA257" t="s">
        <v>54</v>
      </c>
      <c r="AB257" t="s">
        <v>196</v>
      </c>
      <c r="AC257">
        <v>0.80149999999999999</v>
      </c>
      <c r="AD257" t="s">
        <v>54</v>
      </c>
      <c r="AE257">
        <v>1</v>
      </c>
      <c r="AF257">
        <v>0.72070000000000001</v>
      </c>
      <c r="AG257">
        <v>0.69730000000000003</v>
      </c>
      <c r="AH257">
        <v>0.72070000000000001</v>
      </c>
      <c r="AI257" t="s">
        <v>196</v>
      </c>
      <c r="AJ257" t="s">
        <v>196</v>
      </c>
      <c r="AK257" t="s">
        <v>54</v>
      </c>
      <c r="AL257" t="s">
        <v>49</v>
      </c>
      <c r="AM257">
        <v>1.0111000000000001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4</v>
      </c>
      <c r="AT257">
        <v>0</v>
      </c>
      <c r="AU257" t="b">
        <v>0</v>
      </c>
      <c r="AV257" t="s">
        <v>49</v>
      </c>
    </row>
    <row r="258" spans="1:48" x14ac:dyDescent="0.25">
      <c r="A258" t="s">
        <v>535</v>
      </c>
      <c r="B258" t="s">
        <v>1663</v>
      </c>
      <c r="C258" t="s">
        <v>535</v>
      </c>
      <c r="D258" t="s">
        <v>49</v>
      </c>
      <c r="E258" t="s">
        <v>535</v>
      </c>
      <c r="F258" t="s">
        <v>1997</v>
      </c>
      <c r="G258" t="s">
        <v>196</v>
      </c>
      <c r="H258">
        <v>377</v>
      </c>
      <c r="I258">
        <v>28</v>
      </c>
      <c r="J258">
        <v>16412.7</v>
      </c>
      <c r="K258">
        <v>13476.61</v>
      </c>
      <c r="L258">
        <v>15454.75</v>
      </c>
      <c r="M258">
        <v>11819.9</v>
      </c>
      <c r="N258">
        <v>2.2999999999999998</v>
      </c>
      <c r="O258">
        <v>3.08</v>
      </c>
      <c r="P258">
        <v>374</v>
      </c>
      <c r="Q258">
        <v>14772.25</v>
      </c>
      <c r="R258">
        <v>7572.77</v>
      </c>
      <c r="S258">
        <v>2.12</v>
      </c>
      <c r="T258">
        <v>1.32</v>
      </c>
      <c r="U258">
        <v>1.79</v>
      </c>
      <c r="V258">
        <v>1</v>
      </c>
      <c r="W258">
        <v>0.60740000000000005</v>
      </c>
      <c r="X258">
        <v>0.60009999999999997</v>
      </c>
      <c r="Y258">
        <v>0.60740000000000005</v>
      </c>
      <c r="Z258">
        <v>0.60009999999999997</v>
      </c>
      <c r="AA258" t="s">
        <v>54</v>
      </c>
      <c r="AB258" t="s">
        <v>196</v>
      </c>
      <c r="AC258">
        <v>0.70730000000000004</v>
      </c>
      <c r="AD258" t="s">
        <v>54</v>
      </c>
      <c r="AE258">
        <v>1</v>
      </c>
      <c r="AF258">
        <v>0.62029999999999996</v>
      </c>
      <c r="AG258">
        <v>0.60009999999999997</v>
      </c>
      <c r="AH258">
        <v>0.62029999999999996</v>
      </c>
      <c r="AI258" t="s">
        <v>196</v>
      </c>
      <c r="AJ258" t="s">
        <v>196</v>
      </c>
      <c r="AK258" t="s">
        <v>54</v>
      </c>
      <c r="AL258" t="s">
        <v>49</v>
      </c>
      <c r="AM258">
        <v>0.87019999999999997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3</v>
      </c>
      <c r="AT258">
        <v>0</v>
      </c>
      <c r="AU258" t="b">
        <v>0</v>
      </c>
      <c r="AV258" t="s">
        <v>49</v>
      </c>
    </row>
    <row r="259" spans="1:48" x14ac:dyDescent="0.25">
      <c r="A259" t="s">
        <v>840</v>
      </c>
      <c r="B259" t="s">
        <v>1663</v>
      </c>
      <c r="C259" t="s">
        <v>840</v>
      </c>
      <c r="D259" t="s">
        <v>56</v>
      </c>
      <c r="E259" t="s">
        <v>840</v>
      </c>
      <c r="F259" t="s">
        <v>1998</v>
      </c>
      <c r="G259" t="s">
        <v>196</v>
      </c>
      <c r="H259">
        <v>204</v>
      </c>
      <c r="I259">
        <v>26</v>
      </c>
      <c r="J259">
        <v>43455.519999999997</v>
      </c>
      <c r="K259">
        <v>36148.339999999997</v>
      </c>
      <c r="L259">
        <v>40327.949999999997</v>
      </c>
      <c r="M259">
        <v>31681.68</v>
      </c>
      <c r="N259">
        <v>7.82</v>
      </c>
      <c r="O259">
        <v>6.59</v>
      </c>
      <c r="P259">
        <v>200</v>
      </c>
      <c r="Q259">
        <v>37895.18</v>
      </c>
      <c r="R259">
        <v>26563.26</v>
      </c>
      <c r="S259">
        <v>7.47</v>
      </c>
      <c r="T259">
        <v>5.97</v>
      </c>
      <c r="U259">
        <v>5.72</v>
      </c>
      <c r="V259">
        <v>1</v>
      </c>
      <c r="W259">
        <v>1.5581</v>
      </c>
      <c r="X259">
        <v>1.5392999999999999</v>
      </c>
      <c r="Y259">
        <v>1.5581</v>
      </c>
      <c r="Z259">
        <v>1.5392999999999999</v>
      </c>
      <c r="AA259" t="s">
        <v>55</v>
      </c>
      <c r="AB259" t="s">
        <v>196</v>
      </c>
      <c r="AC259">
        <v>2.0230999999999999</v>
      </c>
      <c r="AD259" t="s">
        <v>1546</v>
      </c>
      <c r="AE259">
        <v>2.1164350000000001</v>
      </c>
      <c r="AF259">
        <v>1.5896999999999999</v>
      </c>
      <c r="AG259">
        <v>1.5392999999999999</v>
      </c>
      <c r="AH259">
        <v>1.5896999999999999</v>
      </c>
      <c r="AI259" t="s">
        <v>196</v>
      </c>
      <c r="AJ259" t="s">
        <v>196</v>
      </c>
      <c r="AK259" t="s">
        <v>1623</v>
      </c>
      <c r="AL259" t="s">
        <v>49</v>
      </c>
      <c r="AM259">
        <v>2.2302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4</v>
      </c>
      <c r="AT259">
        <v>0</v>
      </c>
      <c r="AU259" t="b">
        <v>0</v>
      </c>
      <c r="AV259" t="s">
        <v>49</v>
      </c>
    </row>
    <row r="260" spans="1:48" x14ac:dyDescent="0.25">
      <c r="A260" t="s">
        <v>841</v>
      </c>
      <c r="B260" t="s">
        <v>1663</v>
      </c>
      <c r="C260" t="s">
        <v>841</v>
      </c>
      <c r="D260" t="s">
        <v>58</v>
      </c>
      <c r="E260" t="s">
        <v>841</v>
      </c>
      <c r="F260" t="s">
        <v>1999</v>
      </c>
      <c r="G260" t="s">
        <v>196</v>
      </c>
      <c r="H260">
        <v>148</v>
      </c>
      <c r="I260">
        <v>7</v>
      </c>
      <c r="J260">
        <v>21035.21</v>
      </c>
      <c r="K260">
        <v>13124.56</v>
      </c>
      <c r="L260">
        <v>19678.189999999999</v>
      </c>
      <c r="M260">
        <v>12281.53</v>
      </c>
      <c r="N260">
        <v>4.08</v>
      </c>
      <c r="O260">
        <v>2.74</v>
      </c>
      <c r="P260">
        <v>146</v>
      </c>
      <c r="Q260">
        <v>18905.8</v>
      </c>
      <c r="R260">
        <v>10409.709999999999</v>
      </c>
      <c r="S260">
        <v>3.96</v>
      </c>
      <c r="T260">
        <v>2.5499999999999998</v>
      </c>
      <c r="U260">
        <v>3.22</v>
      </c>
      <c r="V260">
        <v>1</v>
      </c>
      <c r="W260">
        <v>0.77739999999999998</v>
      </c>
      <c r="X260">
        <v>0.76800000000000002</v>
      </c>
      <c r="Y260">
        <v>0.77739999999999998</v>
      </c>
      <c r="Z260">
        <v>0.76800000000000002</v>
      </c>
      <c r="AA260" t="s">
        <v>57</v>
      </c>
      <c r="AB260" t="s">
        <v>196</v>
      </c>
      <c r="AC260">
        <v>0.95589999999999997</v>
      </c>
      <c r="AD260" t="s">
        <v>1547</v>
      </c>
      <c r="AE260">
        <v>1.2723279999999999</v>
      </c>
      <c r="AF260">
        <v>0.79379999999999995</v>
      </c>
      <c r="AG260">
        <v>0.76800000000000002</v>
      </c>
      <c r="AH260">
        <v>0.79379999999999995</v>
      </c>
      <c r="AI260" t="s">
        <v>196</v>
      </c>
      <c r="AJ260" t="s">
        <v>196</v>
      </c>
      <c r="AK260" t="s">
        <v>1623</v>
      </c>
      <c r="AL260" t="s">
        <v>49</v>
      </c>
      <c r="AM260">
        <v>1.1135999999999999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2</v>
      </c>
      <c r="AT260">
        <v>0</v>
      </c>
      <c r="AU260" t="b">
        <v>0</v>
      </c>
      <c r="AV260" t="s">
        <v>49</v>
      </c>
    </row>
    <row r="261" spans="1:48" x14ac:dyDescent="0.25">
      <c r="A261" t="s">
        <v>842</v>
      </c>
      <c r="B261" t="s">
        <v>1663</v>
      </c>
      <c r="C261" t="s">
        <v>842</v>
      </c>
      <c r="D261" t="s">
        <v>60</v>
      </c>
      <c r="E261" t="s">
        <v>842</v>
      </c>
      <c r="F261" t="s">
        <v>2000</v>
      </c>
      <c r="G261" t="s">
        <v>196</v>
      </c>
      <c r="H261">
        <v>39</v>
      </c>
      <c r="I261">
        <v>0</v>
      </c>
      <c r="J261">
        <v>14904.44</v>
      </c>
      <c r="K261">
        <v>8104.88</v>
      </c>
      <c r="L261">
        <v>14142.36</v>
      </c>
      <c r="M261">
        <v>7696.19</v>
      </c>
      <c r="N261">
        <v>2.38</v>
      </c>
      <c r="O261">
        <v>1.55</v>
      </c>
      <c r="P261">
        <v>37</v>
      </c>
      <c r="Q261">
        <v>13100.1</v>
      </c>
      <c r="R261">
        <v>6416</v>
      </c>
      <c r="S261">
        <v>2.2400000000000002</v>
      </c>
      <c r="T261">
        <v>1.44</v>
      </c>
      <c r="U261">
        <v>1.85</v>
      </c>
      <c r="V261">
        <v>1</v>
      </c>
      <c r="W261">
        <v>0.53859999999999997</v>
      </c>
      <c r="X261">
        <v>0.53210000000000002</v>
      </c>
      <c r="Y261">
        <v>0.53859999999999997</v>
      </c>
      <c r="Z261">
        <v>0.53210000000000002</v>
      </c>
      <c r="AA261" t="s">
        <v>59</v>
      </c>
      <c r="AB261" t="s">
        <v>196</v>
      </c>
      <c r="AC261">
        <v>0.75129999999999997</v>
      </c>
      <c r="AD261" t="s">
        <v>1548</v>
      </c>
      <c r="AE261">
        <v>1</v>
      </c>
      <c r="AF261">
        <v>0.55000000000000004</v>
      </c>
      <c r="AG261">
        <v>0.53210000000000002</v>
      </c>
      <c r="AH261">
        <v>0.55000000000000004</v>
      </c>
      <c r="AI261" t="s">
        <v>196</v>
      </c>
      <c r="AJ261" t="s">
        <v>196</v>
      </c>
      <c r="AK261" t="s">
        <v>1623</v>
      </c>
      <c r="AL261" t="s">
        <v>49</v>
      </c>
      <c r="AM261">
        <v>0.77159999999999995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2</v>
      </c>
      <c r="AT261">
        <v>0</v>
      </c>
      <c r="AU261" t="b">
        <v>0</v>
      </c>
      <c r="AV261" t="s">
        <v>49</v>
      </c>
    </row>
    <row r="262" spans="1:48" x14ac:dyDescent="0.25">
      <c r="A262" t="s">
        <v>843</v>
      </c>
      <c r="B262" t="s">
        <v>1666</v>
      </c>
      <c r="C262" t="s">
        <v>843</v>
      </c>
      <c r="D262" t="s">
        <v>56</v>
      </c>
      <c r="E262" t="s">
        <v>843</v>
      </c>
      <c r="F262" t="s">
        <v>2001</v>
      </c>
      <c r="G262" t="s">
        <v>196</v>
      </c>
      <c r="H262">
        <v>73</v>
      </c>
      <c r="I262">
        <v>4</v>
      </c>
      <c r="J262">
        <v>97447.93</v>
      </c>
      <c r="K262">
        <v>86086.3</v>
      </c>
      <c r="L262">
        <v>90293.05</v>
      </c>
      <c r="M262">
        <v>79148.81</v>
      </c>
      <c r="N262">
        <v>13.18</v>
      </c>
      <c r="O262">
        <v>11.87</v>
      </c>
      <c r="P262">
        <v>71</v>
      </c>
      <c r="Q262">
        <v>80963.78</v>
      </c>
      <c r="R262">
        <v>57006.35</v>
      </c>
      <c r="S262">
        <v>12.27</v>
      </c>
      <c r="T262">
        <v>10.3</v>
      </c>
      <c r="U262">
        <v>8.77</v>
      </c>
      <c r="V262">
        <v>1</v>
      </c>
      <c r="W262">
        <v>3.3290000000000002</v>
      </c>
      <c r="X262">
        <v>3.2888000000000002</v>
      </c>
      <c r="Y262">
        <v>3.3290000000000002</v>
      </c>
      <c r="Z262">
        <v>3.2888000000000002</v>
      </c>
      <c r="AA262" t="s">
        <v>55</v>
      </c>
      <c r="AB262" t="s">
        <v>196</v>
      </c>
      <c r="AC262">
        <v>5.2558999999999996</v>
      </c>
      <c r="AD262" t="s">
        <v>1546</v>
      </c>
      <c r="AE262">
        <v>2.1156459999999999</v>
      </c>
      <c r="AF262">
        <v>3.1974</v>
      </c>
      <c r="AG262">
        <v>3.2888000000000002</v>
      </c>
      <c r="AH262">
        <v>3.1974</v>
      </c>
      <c r="AI262" t="s">
        <v>196</v>
      </c>
      <c r="AJ262" t="s">
        <v>196</v>
      </c>
      <c r="AK262" t="s">
        <v>1623</v>
      </c>
      <c r="AL262" t="s">
        <v>49</v>
      </c>
      <c r="AM262">
        <v>4.4855999999999998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2</v>
      </c>
      <c r="AT262">
        <v>0</v>
      </c>
      <c r="AU262" t="b">
        <v>0</v>
      </c>
      <c r="AV262" t="s">
        <v>49</v>
      </c>
    </row>
    <row r="263" spans="1:48" x14ac:dyDescent="0.25">
      <c r="A263" t="s">
        <v>844</v>
      </c>
      <c r="B263" t="s">
        <v>1666</v>
      </c>
      <c r="C263" t="s">
        <v>844</v>
      </c>
      <c r="D263" t="s">
        <v>58</v>
      </c>
      <c r="E263" t="s">
        <v>844</v>
      </c>
      <c r="F263" t="s">
        <v>2002</v>
      </c>
      <c r="G263" t="s">
        <v>196</v>
      </c>
      <c r="H263">
        <v>115</v>
      </c>
      <c r="I263">
        <v>0</v>
      </c>
      <c r="J263">
        <v>49520.54</v>
      </c>
      <c r="K263">
        <v>30506.69</v>
      </c>
      <c r="L263">
        <v>45901.19</v>
      </c>
      <c r="M263">
        <v>28222.84</v>
      </c>
      <c r="N263">
        <v>6.36</v>
      </c>
      <c r="O263">
        <v>4.32</v>
      </c>
      <c r="P263">
        <v>113</v>
      </c>
      <c r="Q263">
        <v>44067.47</v>
      </c>
      <c r="R263">
        <v>24739.65</v>
      </c>
      <c r="S263">
        <v>6.26</v>
      </c>
      <c r="T263">
        <v>4.28</v>
      </c>
      <c r="U263">
        <v>4.84</v>
      </c>
      <c r="V263">
        <v>1</v>
      </c>
      <c r="W263">
        <v>1.8119000000000001</v>
      </c>
      <c r="X263">
        <v>1.79</v>
      </c>
      <c r="Y263">
        <v>1.8119000000000001</v>
      </c>
      <c r="Z263">
        <v>1.79</v>
      </c>
      <c r="AA263" t="s">
        <v>57</v>
      </c>
      <c r="AB263" t="s">
        <v>196</v>
      </c>
      <c r="AC263">
        <v>2.4843000000000002</v>
      </c>
      <c r="AD263" t="s">
        <v>1547</v>
      </c>
      <c r="AE263">
        <v>1.6109849999999999</v>
      </c>
      <c r="AF263">
        <v>1.8502000000000001</v>
      </c>
      <c r="AG263">
        <v>1.79</v>
      </c>
      <c r="AH263">
        <v>1.8502000000000001</v>
      </c>
      <c r="AI263" t="s">
        <v>196</v>
      </c>
      <c r="AJ263" t="s">
        <v>196</v>
      </c>
      <c r="AK263" t="s">
        <v>1623</v>
      </c>
      <c r="AL263" t="s">
        <v>49</v>
      </c>
      <c r="AM263">
        <v>2.5956000000000001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2</v>
      </c>
      <c r="AT263">
        <v>0</v>
      </c>
      <c r="AU263" t="b">
        <v>0</v>
      </c>
      <c r="AV263" t="s">
        <v>49</v>
      </c>
    </row>
    <row r="264" spans="1:48" x14ac:dyDescent="0.25">
      <c r="A264" t="s">
        <v>845</v>
      </c>
      <c r="B264" t="s">
        <v>1666</v>
      </c>
      <c r="C264" t="s">
        <v>845</v>
      </c>
      <c r="D264" t="s">
        <v>60</v>
      </c>
      <c r="E264" t="s">
        <v>845</v>
      </c>
      <c r="F264" t="s">
        <v>2003</v>
      </c>
      <c r="G264" t="s">
        <v>196</v>
      </c>
      <c r="H264">
        <v>128</v>
      </c>
      <c r="I264">
        <v>0</v>
      </c>
      <c r="J264">
        <v>29515.19</v>
      </c>
      <c r="K264">
        <v>17656.150000000001</v>
      </c>
      <c r="L264">
        <v>27109.96</v>
      </c>
      <c r="M264">
        <v>15778.2</v>
      </c>
      <c r="N264">
        <v>2.94</v>
      </c>
      <c r="O264">
        <v>2.31</v>
      </c>
      <c r="P264">
        <v>125</v>
      </c>
      <c r="Q264">
        <v>25694.63</v>
      </c>
      <c r="R264">
        <v>12990.56</v>
      </c>
      <c r="S264">
        <v>2.77</v>
      </c>
      <c r="T264">
        <v>1.98</v>
      </c>
      <c r="U264">
        <v>2.25</v>
      </c>
      <c r="V264">
        <v>1</v>
      </c>
      <c r="W264">
        <v>1.0565</v>
      </c>
      <c r="X264">
        <v>1.0438000000000001</v>
      </c>
      <c r="Y264">
        <v>1.0565</v>
      </c>
      <c r="Z264">
        <v>1.0438000000000001</v>
      </c>
      <c r="AA264" t="s">
        <v>59</v>
      </c>
      <c r="AB264" t="s">
        <v>196</v>
      </c>
      <c r="AC264">
        <v>1.5421</v>
      </c>
      <c r="AD264" t="s">
        <v>1548</v>
      </c>
      <c r="AE264">
        <v>1</v>
      </c>
      <c r="AF264">
        <v>1.0789</v>
      </c>
      <c r="AG264">
        <v>1.0438000000000001</v>
      </c>
      <c r="AH264">
        <v>1.0789</v>
      </c>
      <c r="AI264" t="s">
        <v>196</v>
      </c>
      <c r="AJ264" t="s">
        <v>196</v>
      </c>
      <c r="AK264" t="s">
        <v>1623</v>
      </c>
      <c r="AL264" t="s">
        <v>49</v>
      </c>
      <c r="AM264">
        <v>1.5136000000000001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3</v>
      </c>
      <c r="AT264">
        <v>0</v>
      </c>
      <c r="AU264" t="b">
        <v>0</v>
      </c>
      <c r="AV264" t="s">
        <v>49</v>
      </c>
    </row>
    <row r="265" spans="1:48" x14ac:dyDescent="0.25">
      <c r="A265" t="s">
        <v>846</v>
      </c>
      <c r="B265" t="s">
        <v>1666</v>
      </c>
      <c r="C265" t="s">
        <v>846</v>
      </c>
      <c r="D265" t="s">
        <v>56</v>
      </c>
      <c r="E265" t="s">
        <v>846</v>
      </c>
      <c r="F265" t="s">
        <v>2004</v>
      </c>
      <c r="G265" t="s">
        <v>196</v>
      </c>
      <c r="H265">
        <v>182</v>
      </c>
      <c r="I265">
        <v>16</v>
      </c>
      <c r="J265">
        <v>100403.5</v>
      </c>
      <c r="K265">
        <v>78823.78</v>
      </c>
      <c r="L265">
        <v>93301.81</v>
      </c>
      <c r="M265">
        <v>72050.28</v>
      </c>
      <c r="N265">
        <v>14.49</v>
      </c>
      <c r="O265">
        <v>14.22</v>
      </c>
      <c r="P265">
        <v>176</v>
      </c>
      <c r="Q265">
        <v>83579.06</v>
      </c>
      <c r="R265">
        <v>47448</v>
      </c>
      <c r="S265">
        <v>12.61</v>
      </c>
      <c r="T265">
        <v>8.14</v>
      </c>
      <c r="U265">
        <v>10.4</v>
      </c>
      <c r="V265">
        <v>1</v>
      </c>
      <c r="W265">
        <v>3.4365000000000001</v>
      </c>
      <c r="X265">
        <v>3.395</v>
      </c>
      <c r="Y265">
        <v>3.4365000000000001</v>
      </c>
      <c r="Z265">
        <v>3.395</v>
      </c>
      <c r="AA265" t="s">
        <v>55</v>
      </c>
      <c r="AB265" t="s">
        <v>196</v>
      </c>
      <c r="AC265">
        <v>4.9927000000000001</v>
      </c>
      <c r="AD265" t="s">
        <v>1546</v>
      </c>
      <c r="AE265">
        <v>1.978639</v>
      </c>
      <c r="AF265">
        <v>3.2764000000000002</v>
      </c>
      <c r="AG265">
        <v>3.395</v>
      </c>
      <c r="AH265">
        <v>3.2764000000000002</v>
      </c>
      <c r="AI265" t="s">
        <v>196</v>
      </c>
      <c r="AJ265" t="s">
        <v>196</v>
      </c>
      <c r="AK265" t="s">
        <v>1623</v>
      </c>
      <c r="AL265" t="s">
        <v>49</v>
      </c>
      <c r="AM265">
        <v>4.5964999999999998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6</v>
      </c>
      <c r="AT265">
        <v>0</v>
      </c>
      <c r="AU265" t="b">
        <v>0</v>
      </c>
      <c r="AV265" t="s">
        <v>49</v>
      </c>
    </row>
    <row r="266" spans="1:48" x14ac:dyDescent="0.25">
      <c r="A266" t="s">
        <v>847</v>
      </c>
      <c r="B266" t="s">
        <v>1666</v>
      </c>
      <c r="C266" t="s">
        <v>847</v>
      </c>
      <c r="D266" t="s">
        <v>58</v>
      </c>
      <c r="E266" t="s">
        <v>847</v>
      </c>
      <c r="F266" t="s">
        <v>2005</v>
      </c>
      <c r="G266" t="s">
        <v>196</v>
      </c>
      <c r="H266">
        <v>395</v>
      </c>
      <c r="I266">
        <v>5</v>
      </c>
      <c r="J266">
        <v>55789.73</v>
      </c>
      <c r="K266">
        <v>31089.84</v>
      </c>
      <c r="L266">
        <v>52706.98</v>
      </c>
      <c r="M266">
        <v>28426.92</v>
      </c>
      <c r="N266">
        <v>7.63</v>
      </c>
      <c r="O266">
        <v>4.3099999999999996</v>
      </c>
      <c r="P266">
        <v>388</v>
      </c>
      <c r="Q266">
        <v>50542.58</v>
      </c>
      <c r="R266">
        <v>23480.959999999999</v>
      </c>
      <c r="S266">
        <v>7.41</v>
      </c>
      <c r="T266">
        <v>3.85</v>
      </c>
      <c r="U266">
        <v>6.57</v>
      </c>
      <c r="V266">
        <v>1</v>
      </c>
      <c r="W266">
        <v>2.0781999999999998</v>
      </c>
      <c r="X266">
        <v>2.0531000000000001</v>
      </c>
      <c r="Y266">
        <v>2.0781999999999998</v>
      </c>
      <c r="Z266">
        <v>2.0531000000000001</v>
      </c>
      <c r="AA266" t="s">
        <v>57</v>
      </c>
      <c r="AB266" t="s">
        <v>196</v>
      </c>
      <c r="AC266">
        <v>2.5232999999999999</v>
      </c>
      <c r="AD266" t="s">
        <v>1547</v>
      </c>
      <c r="AE266">
        <v>1.488936</v>
      </c>
      <c r="AF266">
        <v>2.1221000000000001</v>
      </c>
      <c r="AG266">
        <v>2.0531000000000001</v>
      </c>
      <c r="AH266">
        <v>2.1221000000000001</v>
      </c>
      <c r="AI266" t="s">
        <v>196</v>
      </c>
      <c r="AJ266" t="s">
        <v>196</v>
      </c>
      <c r="AK266" t="s">
        <v>1623</v>
      </c>
      <c r="AL266" t="s">
        <v>49</v>
      </c>
      <c r="AM266">
        <v>2.9771000000000001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7</v>
      </c>
      <c r="AT266">
        <v>0</v>
      </c>
      <c r="AU266" t="b">
        <v>0</v>
      </c>
      <c r="AV266" t="s">
        <v>49</v>
      </c>
    </row>
    <row r="267" spans="1:48" x14ac:dyDescent="0.25">
      <c r="A267" t="s">
        <v>848</v>
      </c>
      <c r="B267" t="s">
        <v>1666</v>
      </c>
      <c r="C267" t="s">
        <v>848</v>
      </c>
      <c r="D267" t="s">
        <v>60</v>
      </c>
      <c r="E267" t="s">
        <v>848</v>
      </c>
      <c r="F267" t="s">
        <v>2006</v>
      </c>
      <c r="G267" t="s">
        <v>196</v>
      </c>
      <c r="H267">
        <v>220</v>
      </c>
      <c r="I267">
        <v>0</v>
      </c>
      <c r="J267">
        <v>39899.96</v>
      </c>
      <c r="K267">
        <v>18632.310000000001</v>
      </c>
      <c r="L267">
        <v>37869.69</v>
      </c>
      <c r="M267">
        <v>17563.25</v>
      </c>
      <c r="N267">
        <v>4.93</v>
      </c>
      <c r="O267">
        <v>2.15</v>
      </c>
      <c r="P267">
        <v>217</v>
      </c>
      <c r="Q267">
        <v>37078.949999999997</v>
      </c>
      <c r="R267">
        <v>16333.32</v>
      </c>
      <c r="S267">
        <v>4.9400000000000004</v>
      </c>
      <c r="T267">
        <v>2.16</v>
      </c>
      <c r="U267">
        <v>4.49</v>
      </c>
      <c r="V267">
        <v>1</v>
      </c>
      <c r="W267">
        <v>1.5246</v>
      </c>
      <c r="X267">
        <v>1.5062</v>
      </c>
      <c r="Y267">
        <v>1.5246</v>
      </c>
      <c r="Z267">
        <v>1.5062</v>
      </c>
      <c r="AA267" t="s">
        <v>59</v>
      </c>
      <c r="AB267" t="s">
        <v>196</v>
      </c>
      <c r="AC267">
        <v>1.6947000000000001</v>
      </c>
      <c r="AD267" t="s">
        <v>1548</v>
      </c>
      <c r="AE267">
        <v>1</v>
      </c>
      <c r="AF267">
        <v>1.5568</v>
      </c>
      <c r="AG267">
        <v>1.5062</v>
      </c>
      <c r="AH267">
        <v>1.5568</v>
      </c>
      <c r="AI267" t="s">
        <v>196</v>
      </c>
      <c r="AJ267" t="s">
        <v>196</v>
      </c>
      <c r="AK267" t="s">
        <v>1623</v>
      </c>
      <c r="AL267" t="s">
        <v>49</v>
      </c>
      <c r="AM267">
        <v>2.1840000000000002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3</v>
      </c>
      <c r="AT267">
        <v>0</v>
      </c>
      <c r="AU267" t="b">
        <v>0</v>
      </c>
      <c r="AV267" t="s">
        <v>49</v>
      </c>
    </row>
    <row r="268" spans="1:48" x14ac:dyDescent="0.25">
      <c r="A268" t="s">
        <v>849</v>
      </c>
      <c r="B268" t="s">
        <v>1666</v>
      </c>
      <c r="C268" t="s">
        <v>849</v>
      </c>
      <c r="D268" t="s">
        <v>56</v>
      </c>
      <c r="E268" t="s">
        <v>849</v>
      </c>
      <c r="F268" t="s">
        <v>2007</v>
      </c>
      <c r="G268" t="s">
        <v>14</v>
      </c>
      <c r="H268">
        <v>5</v>
      </c>
      <c r="I268">
        <v>0</v>
      </c>
      <c r="J268">
        <v>76471.59</v>
      </c>
      <c r="K268">
        <v>42730.94</v>
      </c>
      <c r="L268">
        <v>78525.5</v>
      </c>
      <c r="M268">
        <v>45158.879999999997</v>
      </c>
      <c r="N268">
        <v>5.2</v>
      </c>
      <c r="O268">
        <v>1.6</v>
      </c>
      <c r="P268">
        <v>5</v>
      </c>
      <c r="Q268">
        <v>78525.5</v>
      </c>
      <c r="R268">
        <v>45158.879999999997</v>
      </c>
      <c r="S268">
        <v>8.8000000000000007</v>
      </c>
      <c r="T268">
        <v>1.6</v>
      </c>
      <c r="U268">
        <v>6.9</v>
      </c>
      <c r="V268">
        <v>0</v>
      </c>
      <c r="W268">
        <v>3.2286999999999999</v>
      </c>
      <c r="X268">
        <v>3.3572000000000002</v>
      </c>
      <c r="Y268">
        <v>3.3982000000000001</v>
      </c>
      <c r="Z268">
        <v>3.3572000000000002</v>
      </c>
      <c r="AA268" t="s">
        <v>55</v>
      </c>
      <c r="AB268" t="s">
        <v>14</v>
      </c>
      <c r="AC268">
        <v>3.3982000000000001</v>
      </c>
      <c r="AD268" t="s">
        <v>1546</v>
      </c>
      <c r="AE268">
        <v>1.7627349999999999</v>
      </c>
      <c r="AF268">
        <v>3.47</v>
      </c>
      <c r="AG268">
        <v>3.3572000000000002</v>
      </c>
      <c r="AH268">
        <v>3.47</v>
      </c>
      <c r="AI268" t="s">
        <v>14</v>
      </c>
      <c r="AJ268" t="s">
        <v>14</v>
      </c>
      <c r="AK268" t="s">
        <v>1623</v>
      </c>
      <c r="AL268" t="s">
        <v>49</v>
      </c>
      <c r="AM268">
        <v>4.8681000000000001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 t="b">
        <v>0</v>
      </c>
      <c r="AV268" t="s">
        <v>49</v>
      </c>
    </row>
    <row r="269" spans="1:48" x14ac:dyDescent="0.25">
      <c r="A269" t="s">
        <v>850</v>
      </c>
      <c r="B269" t="s">
        <v>1666</v>
      </c>
      <c r="C269" t="s">
        <v>850</v>
      </c>
      <c r="D269" t="s">
        <v>58</v>
      </c>
      <c r="E269" t="s">
        <v>850</v>
      </c>
      <c r="F269" t="s">
        <v>2008</v>
      </c>
      <c r="G269" t="s">
        <v>14</v>
      </c>
      <c r="H269">
        <v>4</v>
      </c>
      <c r="I269">
        <v>0</v>
      </c>
      <c r="J269">
        <v>46024.6</v>
      </c>
      <c r="K269">
        <v>22566.91</v>
      </c>
      <c r="L269">
        <v>44038.92</v>
      </c>
      <c r="M269">
        <v>17982.59</v>
      </c>
      <c r="N269">
        <v>7.5</v>
      </c>
      <c r="O269">
        <v>3.91</v>
      </c>
      <c r="P269">
        <v>4</v>
      </c>
      <c r="Q269">
        <v>44038.92</v>
      </c>
      <c r="R269">
        <v>17982.59</v>
      </c>
      <c r="S269">
        <v>5.4</v>
      </c>
      <c r="T269">
        <v>3.91</v>
      </c>
      <c r="U269">
        <v>4.4000000000000004</v>
      </c>
      <c r="V269">
        <v>0</v>
      </c>
      <c r="W269">
        <v>1.8108</v>
      </c>
      <c r="X269">
        <v>1.9045000000000001</v>
      </c>
      <c r="Y269">
        <v>1.9278</v>
      </c>
      <c r="Z269">
        <v>1.9045000000000001</v>
      </c>
      <c r="AA269" t="s">
        <v>57</v>
      </c>
      <c r="AB269" t="s">
        <v>14</v>
      </c>
      <c r="AC269">
        <v>1.9278</v>
      </c>
      <c r="AD269" t="s">
        <v>1547</v>
      </c>
      <c r="AE269">
        <v>1.475884</v>
      </c>
      <c r="AF269">
        <v>1.9684999999999999</v>
      </c>
      <c r="AG269">
        <v>1.9045000000000001</v>
      </c>
      <c r="AH269">
        <v>1.9684999999999999</v>
      </c>
      <c r="AI269" t="s">
        <v>14</v>
      </c>
      <c r="AJ269" t="s">
        <v>14</v>
      </c>
      <c r="AK269" t="s">
        <v>1623</v>
      </c>
      <c r="AL269" t="s">
        <v>49</v>
      </c>
      <c r="AM269">
        <v>2.7616000000000001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 t="b">
        <v>0</v>
      </c>
      <c r="AV269" t="s">
        <v>49</v>
      </c>
    </row>
    <row r="270" spans="1:48" x14ac:dyDescent="0.25">
      <c r="A270" t="s">
        <v>851</v>
      </c>
      <c r="B270" t="s">
        <v>1666</v>
      </c>
      <c r="C270" t="s">
        <v>851</v>
      </c>
      <c r="D270" t="s">
        <v>60</v>
      </c>
      <c r="E270" t="s">
        <v>851</v>
      </c>
      <c r="F270" t="s">
        <v>2009</v>
      </c>
      <c r="G270" t="s">
        <v>14</v>
      </c>
      <c r="H270">
        <v>7</v>
      </c>
      <c r="I270">
        <v>0</v>
      </c>
      <c r="J270">
        <v>31985.91</v>
      </c>
      <c r="K270">
        <v>7668.71</v>
      </c>
      <c r="L270">
        <v>29389.49</v>
      </c>
      <c r="M270">
        <v>6703.97</v>
      </c>
      <c r="N270">
        <v>3.86</v>
      </c>
      <c r="O270">
        <v>1.55</v>
      </c>
      <c r="P270">
        <v>7</v>
      </c>
      <c r="Q270">
        <v>29389.49</v>
      </c>
      <c r="R270">
        <v>6703.97</v>
      </c>
      <c r="S270">
        <v>2.9</v>
      </c>
      <c r="T270">
        <v>1.55</v>
      </c>
      <c r="U270">
        <v>2.4</v>
      </c>
      <c r="V270">
        <v>0</v>
      </c>
      <c r="W270">
        <v>1.2083999999999999</v>
      </c>
      <c r="X270">
        <v>1.2904</v>
      </c>
      <c r="Y270">
        <v>1.3062</v>
      </c>
      <c r="Z270">
        <v>1.2904</v>
      </c>
      <c r="AA270" t="s">
        <v>59</v>
      </c>
      <c r="AB270" t="s">
        <v>14</v>
      </c>
      <c r="AC270">
        <v>1.3062</v>
      </c>
      <c r="AD270" t="s">
        <v>1548</v>
      </c>
      <c r="AE270">
        <v>1</v>
      </c>
      <c r="AF270">
        <v>1.3338000000000001</v>
      </c>
      <c r="AG270">
        <v>1.2904</v>
      </c>
      <c r="AH270">
        <v>1.3338000000000001</v>
      </c>
      <c r="AI270" t="s">
        <v>14</v>
      </c>
      <c r="AJ270" t="s">
        <v>14</v>
      </c>
      <c r="AK270" t="s">
        <v>1623</v>
      </c>
      <c r="AL270" t="s">
        <v>49</v>
      </c>
      <c r="AM270">
        <v>1.8712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 t="b">
        <v>0</v>
      </c>
      <c r="AV270" t="s">
        <v>49</v>
      </c>
    </row>
    <row r="271" spans="1:48" x14ac:dyDescent="0.25">
      <c r="A271" t="s">
        <v>852</v>
      </c>
      <c r="B271" t="s">
        <v>1666</v>
      </c>
      <c r="C271" t="s">
        <v>852</v>
      </c>
      <c r="D271" t="s">
        <v>56</v>
      </c>
      <c r="E271" t="s">
        <v>852</v>
      </c>
      <c r="F271" t="s">
        <v>2010</v>
      </c>
      <c r="G271" t="s">
        <v>196</v>
      </c>
      <c r="H271">
        <v>23</v>
      </c>
      <c r="I271">
        <v>0</v>
      </c>
      <c r="J271">
        <v>91464.71</v>
      </c>
      <c r="K271">
        <v>66570.61</v>
      </c>
      <c r="L271">
        <v>85756.68</v>
      </c>
      <c r="M271">
        <v>58521.58</v>
      </c>
      <c r="N271">
        <v>14.65</v>
      </c>
      <c r="O271">
        <v>8.66</v>
      </c>
      <c r="P271">
        <v>22</v>
      </c>
      <c r="Q271">
        <v>75325.850000000006</v>
      </c>
      <c r="R271">
        <v>32832.839999999997</v>
      </c>
      <c r="S271">
        <v>13.59</v>
      </c>
      <c r="T271">
        <v>7.25</v>
      </c>
      <c r="U271">
        <v>10.99</v>
      </c>
      <c r="V271">
        <v>1</v>
      </c>
      <c r="W271">
        <v>3.0972</v>
      </c>
      <c r="X271">
        <v>3.0598000000000001</v>
      </c>
      <c r="Y271">
        <v>3.0972</v>
      </c>
      <c r="Z271">
        <v>3.0598000000000001</v>
      </c>
      <c r="AA271" t="s">
        <v>55</v>
      </c>
      <c r="AB271" t="s">
        <v>196</v>
      </c>
      <c r="AC271">
        <v>4.0620000000000003</v>
      </c>
      <c r="AD271" t="s">
        <v>1546</v>
      </c>
      <c r="AE271">
        <v>1.7674700000000001</v>
      </c>
      <c r="AF271">
        <v>3.0078999999999998</v>
      </c>
      <c r="AG271">
        <v>3.0598000000000001</v>
      </c>
      <c r="AH271">
        <v>3.0078999999999998</v>
      </c>
      <c r="AI271" t="s">
        <v>196</v>
      </c>
      <c r="AJ271" t="s">
        <v>196</v>
      </c>
      <c r="AK271" t="s">
        <v>1623</v>
      </c>
      <c r="AL271" t="s">
        <v>49</v>
      </c>
      <c r="AM271">
        <v>4.2198000000000002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1</v>
      </c>
      <c r="AT271">
        <v>0</v>
      </c>
      <c r="AU271" t="b">
        <v>0</v>
      </c>
      <c r="AV271" t="s">
        <v>49</v>
      </c>
    </row>
    <row r="272" spans="1:48" x14ac:dyDescent="0.25">
      <c r="A272" t="s">
        <v>853</v>
      </c>
      <c r="B272" t="s">
        <v>1666</v>
      </c>
      <c r="C272" t="s">
        <v>853</v>
      </c>
      <c r="D272" t="s">
        <v>58</v>
      </c>
      <c r="E272" t="s">
        <v>853</v>
      </c>
      <c r="F272" t="s">
        <v>2011</v>
      </c>
      <c r="G272" t="s">
        <v>196</v>
      </c>
      <c r="H272">
        <v>63</v>
      </c>
      <c r="I272">
        <v>0</v>
      </c>
      <c r="J272">
        <v>45109.54</v>
      </c>
      <c r="K272">
        <v>23105.56</v>
      </c>
      <c r="L272">
        <v>41820.32</v>
      </c>
      <c r="M272">
        <v>21881</v>
      </c>
      <c r="N272">
        <v>6.33</v>
      </c>
      <c r="O272">
        <v>3.6</v>
      </c>
      <c r="P272">
        <v>62</v>
      </c>
      <c r="Q272">
        <v>40468.97</v>
      </c>
      <c r="R272">
        <v>19273.12</v>
      </c>
      <c r="S272">
        <v>6.24</v>
      </c>
      <c r="T272">
        <v>3.56</v>
      </c>
      <c r="U272">
        <v>5.26</v>
      </c>
      <c r="V272">
        <v>1</v>
      </c>
      <c r="W272">
        <v>1.6639999999999999</v>
      </c>
      <c r="X272">
        <v>1.6438999999999999</v>
      </c>
      <c r="Y272">
        <v>1.6639999999999999</v>
      </c>
      <c r="Z272">
        <v>1.6438999999999999</v>
      </c>
      <c r="AA272" t="s">
        <v>57</v>
      </c>
      <c r="AB272" t="s">
        <v>196</v>
      </c>
      <c r="AC272">
        <v>2.2982</v>
      </c>
      <c r="AD272" t="s">
        <v>1547</v>
      </c>
      <c r="AE272">
        <v>1.433419</v>
      </c>
      <c r="AF272">
        <v>1.6992</v>
      </c>
      <c r="AG272">
        <v>1.6438999999999999</v>
      </c>
      <c r="AH272">
        <v>1.6992</v>
      </c>
      <c r="AI272" t="s">
        <v>196</v>
      </c>
      <c r="AJ272" t="s">
        <v>196</v>
      </c>
      <c r="AK272" t="s">
        <v>1623</v>
      </c>
      <c r="AL272" t="s">
        <v>49</v>
      </c>
      <c r="AM272">
        <v>2.3837999999999999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1</v>
      </c>
      <c r="AT272">
        <v>0</v>
      </c>
      <c r="AU272" t="b">
        <v>0</v>
      </c>
      <c r="AV272" t="s">
        <v>49</v>
      </c>
    </row>
    <row r="273" spans="1:48" x14ac:dyDescent="0.25">
      <c r="A273" t="s">
        <v>854</v>
      </c>
      <c r="B273" t="s">
        <v>1666</v>
      </c>
      <c r="C273" t="s">
        <v>854</v>
      </c>
      <c r="D273" t="s">
        <v>60</v>
      </c>
      <c r="E273" t="s">
        <v>854</v>
      </c>
      <c r="F273" t="s">
        <v>2012</v>
      </c>
      <c r="G273" t="s">
        <v>196</v>
      </c>
      <c r="H273">
        <v>43</v>
      </c>
      <c r="I273">
        <v>0</v>
      </c>
      <c r="J273">
        <v>29941.32</v>
      </c>
      <c r="K273">
        <v>13283.14</v>
      </c>
      <c r="L273">
        <v>28279.17</v>
      </c>
      <c r="M273">
        <v>12503.55</v>
      </c>
      <c r="N273">
        <v>4.07</v>
      </c>
      <c r="O273">
        <v>2.21</v>
      </c>
      <c r="P273">
        <v>40</v>
      </c>
      <c r="Q273">
        <v>25764.61</v>
      </c>
      <c r="R273">
        <v>8700.5499999999993</v>
      </c>
      <c r="S273">
        <v>3.9</v>
      </c>
      <c r="T273">
        <v>2.06</v>
      </c>
      <c r="U273">
        <v>3.37</v>
      </c>
      <c r="V273">
        <v>1</v>
      </c>
      <c r="W273">
        <v>1.0593999999999999</v>
      </c>
      <c r="X273">
        <v>1.0466</v>
      </c>
      <c r="Y273">
        <v>1.0593999999999999</v>
      </c>
      <c r="Z273">
        <v>1.0466</v>
      </c>
      <c r="AA273" t="s">
        <v>59</v>
      </c>
      <c r="AB273" t="s">
        <v>196</v>
      </c>
      <c r="AC273">
        <v>1.6032999999999999</v>
      </c>
      <c r="AD273" t="s">
        <v>1548</v>
      </c>
      <c r="AE273">
        <v>1</v>
      </c>
      <c r="AF273">
        <v>1.0818000000000001</v>
      </c>
      <c r="AG273">
        <v>1.0466</v>
      </c>
      <c r="AH273">
        <v>1.0818000000000001</v>
      </c>
      <c r="AI273" t="s">
        <v>196</v>
      </c>
      <c r="AJ273" t="s">
        <v>196</v>
      </c>
      <c r="AK273" t="s">
        <v>1623</v>
      </c>
      <c r="AL273" t="s">
        <v>49</v>
      </c>
      <c r="AM273">
        <v>1.5177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3</v>
      </c>
      <c r="AT273">
        <v>0</v>
      </c>
      <c r="AU273" t="b">
        <v>0</v>
      </c>
      <c r="AV273" t="s">
        <v>49</v>
      </c>
    </row>
    <row r="274" spans="1:48" x14ac:dyDescent="0.25">
      <c r="A274" t="s">
        <v>855</v>
      </c>
      <c r="B274" t="s">
        <v>1666</v>
      </c>
      <c r="C274" t="s">
        <v>855</v>
      </c>
      <c r="D274" t="s">
        <v>56</v>
      </c>
      <c r="E274" t="s">
        <v>855</v>
      </c>
      <c r="F274" t="s">
        <v>2013</v>
      </c>
      <c r="G274" t="s">
        <v>196</v>
      </c>
      <c r="H274">
        <v>12</v>
      </c>
      <c r="I274">
        <v>2</v>
      </c>
      <c r="J274">
        <v>43576.79</v>
      </c>
      <c r="K274">
        <v>17761.080000000002</v>
      </c>
      <c r="L274">
        <v>38847.660000000003</v>
      </c>
      <c r="M274">
        <v>13863.92</v>
      </c>
      <c r="N274">
        <v>6.75</v>
      </c>
      <c r="O274">
        <v>3.85</v>
      </c>
      <c r="P274">
        <v>12</v>
      </c>
      <c r="Q274">
        <v>38847.660000000003</v>
      </c>
      <c r="R274">
        <v>13863.92</v>
      </c>
      <c r="S274">
        <v>6.75</v>
      </c>
      <c r="T274">
        <v>3.85</v>
      </c>
      <c r="U274">
        <v>5.85</v>
      </c>
      <c r="V274">
        <v>1</v>
      </c>
      <c r="W274">
        <v>1.5972999999999999</v>
      </c>
      <c r="X274">
        <v>1.5780000000000001</v>
      </c>
      <c r="Y274">
        <v>1.5972999999999999</v>
      </c>
      <c r="Z274">
        <v>1.5780000000000001</v>
      </c>
      <c r="AA274" t="s">
        <v>55</v>
      </c>
      <c r="AB274" t="s">
        <v>196</v>
      </c>
      <c r="AC274">
        <v>2.8647999999999998</v>
      </c>
      <c r="AD274" t="s">
        <v>1546</v>
      </c>
      <c r="AE274">
        <v>1.645869</v>
      </c>
      <c r="AF274">
        <v>1.631</v>
      </c>
      <c r="AG274">
        <v>1.5780000000000001</v>
      </c>
      <c r="AH274">
        <v>1.631</v>
      </c>
      <c r="AI274" t="s">
        <v>196</v>
      </c>
      <c r="AJ274" t="s">
        <v>196</v>
      </c>
      <c r="AK274" t="s">
        <v>1623</v>
      </c>
      <c r="AL274" t="s">
        <v>49</v>
      </c>
      <c r="AM274">
        <v>2.2881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 t="b">
        <v>0</v>
      </c>
      <c r="AV274" t="s">
        <v>49</v>
      </c>
    </row>
    <row r="275" spans="1:48" x14ac:dyDescent="0.25">
      <c r="A275" t="s">
        <v>856</v>
      </c>
      <c r="B275" t="s">
        <v>1666</v>
      </c>
      <c r="C275" t="s">
        <v>856</v>
      </c>
      <c r="D275" t="s">
        <v>58</v>
      </c>
      <c r="E275" t="s">
        <v>856</v>
      </c>
      <c r="F275" t="s">
        <v>2014</v>
      </c>
      <c r="G275" t="s">
        <v>196</v>
      </c>
      <c r="H275">
        <v>47</v>
      </c>
      <c r="I275">
        <v>0</v>
      </c>
      <c r="J275">
        <v>33505.94</v>
      </c>
      <c r="K275">
        <v>16909.39</v>
      </c>
      <c r="L275">
        <v>31910.41</v>
      </c>
      <c r="M275">
        <v>14693.36</v>
      </c>
      <c r="N275">
        <v>4.96</v>
      </c>
      <c r="O275">
        <v>3.27</v>
      </c>
      <c r="P275">
        <v>44</v>
      </c>
      <c r="Q275">
        <v>29099.83</v>
      </c>
      <c r="R275">
        <v>9720.3700000000008</v>
      </c>
      <c r="S275">
        <v>4.4800000000000004</v>
      </c>
      <c r="T275">
        <v>2.62</v>
      </c>
      <c r="U275">
        <v>3.63</v>
      </c>
      <c r="V275">
        <v>1</v>
      </c>
      <c r="W275">
        <v>1.1964999999999999</v>
      </c>
      <c r="X275">
        <v>1.1820999999999999</v>
      </c>
      <c r="Y275">
        <v>1.1964999999999999</v>
      </c>
      <c r="Z275">
        <v>1.1820999999999999</v>
      </c>
      <c r="AA275" t="s">
        <v>57</v>
      </c>
      <c r="AB275" t="s">
        <v>196</v>
      </c>
      <c r="AC275">
        <v>1.7405999999999999</v>
      </c>
      <c r="AD275" t="s">
        <v>1547</v>
      </c>
      <c r="AE275">
        <v>1.465398</v>
      </c>
      <c r="AF275">
        <v>1.2218</v>
      </c>
      <c r="AG275">
        <v>1.1820999999999999</v>
      </c>
      <c r="AH275">
        <v>1.2218</v>
      </c>
      <c r="AI275" t="s">
        <v>196</v>
      </c>
      <c r="AJ275" t="s">
        <v>196</v>
      </c>
      <c r="AK275" t="s">
        <v>1623</v>
      </c>
      <c r="AL275" t="s">
        <v>49</v>
      </c>
      <c r="AM275">
        <v>1.7141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3</v>
      </c>
      <c r="AT275">
        <v>0</v>
      </c>
      <c r="AU275" t="b">
        <v>0</v>
      </c>
      <c r="AV275" t="s">
        <v>49</v>
      </c>
    </row>
    <row r="276" spans="1:48" x14ac:dyDescent="0.25">
      <c r="A276" t="s">
        <v>857</v>
      </c>
      <c r="B276" t="s">
        <v>1666</v>
      </c>
      <c r="C276" t="s">
        <v>857</v>
      </c>
      <c r="D276" t="s">
        <v>60</v>
      </c>
      <c r="E276" t="s">
        <v>857</v>
      </c>
      <c r="F276" t="s">
        <v>2015</v>
      </c>
      <c r="G276" t="s">
        <v>196</v>
      </c>
      <c r="H276">
        <v>90</v>
      </c>
      <c r="I276">
        <v>1</v>
      </c>
      <c r="J276">
        <v>28362.44</v>
      </c>
      <c r="K276">
        <v>11894.56</v>
      </c>
      <c r="L276">
        <v>26876.54</v>
      </c>
      <c r="M276">
        <v>10358.040000000001</v>
      </c>
      <c r="N276">
        <v>3.59</v>
      </c>
      <c r="O276">
        <v>2.4500000000000002</v>
      </c>
      <c r="P276">
        <v>88</v>
      </c>
      <c r="Q276">
        <v>26018.31</v>
      </c>
      <c r="R276">
        <v>8723.1</v>
      </c>
      <c r="S276">
        <v>3.36</v>
      </c>
      <c r="T276">
        <v>1.96</v>
      </c>
      <c r="U276">
        <v>2.87</v>
      </c>
      <c r="V276">
        <v>1</v>
      </c>
      <c r="W276">
        <v>1.0698000000000001</v>
      </c>
      <c r="X276">
        <v>1.0569</v>
      </c>
      <c r="Y276">
        <v>1.0698000000000001</v>
      </c>
      <c r="Z276">
        <v>1.0569</v>
      </c>
      <c r="AA276" t="s">
        <v>59</v>
      </c>
      <c r="AB276" t="s">
        <v>196</v>
      </c>
      <c r="AC276">
        <v>1.1878</v>
      </c>
      <c r="AD276" t="s">
        <v>1548</v>
      </c>
      <c r="AE276">
        <v>1</v>
      </c>
      <c r="AF276">
        <v>1.0924</v>
      </c>
      <c r="AG276">
        <v>1.0569</v>
      </c>
      <c r="AH276">
        <v>1.0924</v>
      </c>
      <c r="AI276" t="s">
        <v>196</v>
      </c>
      <c r="AJ276" t="s">
        <v>196</v>
      </c>
      <c r="AK276" t="s">
        <v>1623</v>
      </c>
      <c r="AL276" t="s">
        <v>49</v>
      </c>
      <c r="AM276">
        <v>1.5325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2</v>
      </c>
      <c r="AT276">
        <v>0</v>
      </c>
      <c r="AU276" t="b">
        <v>0</v>
      </c>
      <c r="AV276" t="s">
        <v>49</v>
      </c>
    </row>
    <row r="277" spans="1:48" x14ac:dyDescent="0.25">
      <c r="A277" t="s">
        <v>858</v>
      </c>
      <c r="B277" t="s">
        <v>1666</v>
      </c>
      <c r="C277" t="s">
        <v>858</v>
      </c>
      <c r="D277" t="s">
        <v>56</v>
      </c>
      <c r="E277" t="s">
        <v>858</v>
      </c>
      <c r="F277" t="s">
        <v>2016</v>
      </c>
      <c r="G277" t="s">
        <v>14</v>
      </c>
      <c r="H277">
        <v>10</v>
      </c>
      <c r="I277">
        <v>1</v>
      </c>
      <c r="J277">
        <v>42285.63</v>
      </c>
      <c r="K277">
        <v>23304.61</v>
      </c>
      <c r="L277">
        <v>41348.550000000003</v>
      </c>
      <c r="M277">
        <v>23560.3</v>
      </c>
      <c r="N277">
        <v>4.8</v>
      </c>
      <c r="O277">
        <v>3.57</v>
      </c>
      <c r="P277">
        <v>9</v>
      </c>
      <c r="Q277">
        <v>35184.160000000003</v>
      </c>
      <c r="R277">
        <v>15387.25</v>
      </c>
      <c r="S277">
        <v>6.3</v>
      </c>
      <c r="T277">
        <v>3.74</v>
      </c>
      <c r="U277">
        <v>4.5999999999999996</v>
      </c>
      <c r="V277">
        <v>0</v>
      </c>
      <c r="W277">
        <v>1.4467000000000001</v>
      </c>
      <c r="X277">
        <v>2.2568999999999999</v>
      </c>
      <c r="Y277">
        <v>2.2845</v>
      </c>
      <c r="Z277">
        <v>2.2568999999999999</v>
      </c>
      <c r="AA277" t="s">
        <v>55</v>
      </c>
      <c r="AB277" t="s">
        <v>14</v>
      </c>
      <c r="AC277">
        <v>2.2845</v>
      </c>
      <c r="AD277" t="s">
        <v>1546</v>
      </c>
      <c r="AE277">
        <v>1.6101639999999999</v>
      </c>
      <c r="AF277">
        <v>2.3328000000000002</v>
      </c>
      <c r="AG277">
        <v>2.2568999999999999</v>
      </c>
      <c r="AH277">
        <v>2.3328000000000002</v>
      </c>
      <c r="AI277" t="s">
        <v>14</v>
      </c>
      <c r="AJ277" t="s">
        <v>14</v>
      </c>
      <c r="AK277" t="s">
        <v>1623</v>
      </c>
      <c r="AL277" t="s">
        <v>49</v>
      </c>
      <c r="AM277">
        <v>3.2726999999999999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1</v>
      </c>
      <c r="AT277">
        <v>0</v>
      </c>
      <c r="AU277" t="b">
        <v>0</v>
      </c>
      <c r="AV277" t="s">
        <v>49</v>
      </c>
    </row>
    <row r="278" spans="1:48" x14ac:dyDescent="0.25">
      <c r="A278" t="s">
        <v>859</v>
      </c>
      <c r="B278" t="s">
        <v>1666</v>
      </c>
      <c r="C278" t="s">
        <v>859</v>
      </c>
      <c r="D278" t="s">
        <v>58</v>
      </c>
      <c r="E278" t="s">
        <v>859</v>
      </c>
      <c r="F278" t="s">
        <v>2017</v>
      </c>
      <c r="G278" t="s">
        <v>196</v>
      </c>
      <c r="H278">
        <v>40</v>
      </c>
      <c r="I278">
        <v>0</v>
      </c>
      <c r="J278">
        <v>33606.51</v>
      </c>
      <c r="K278">
        <v>26284.76</v>
      </c>
      <c r="L278">
        <v>31633.42</v>
      </c>
      <c r="M278">
        <v>22981.22</v>
      </c>
      <c r="N278">
        <v>3.95</v>
      </c>
      <c r="O278">
        <v>4.9400000000000004</v>
      </c>
      <c r="P278">
        <v>39</v>
      </c>
      <c r="Q278">
        <v>28188.02</v>
      </c>
      <c r="R278">
        <v>8176.13</v>
      </c>
      <c r="S278">
        <v>3.23</v>
      </c>
      <c r="T278">
        <v>2.08</v>
      </c>
      <c r="U278">
        <v>2.66</v>
      </c>
      <c r="V278">
        <v>1</v>
      </c>
      <c r="W278">
        <v>1.159</v>
      </c>
      <c r="X278">
        <v>1.145</v>
      </c>
      <c r="Y278">
        <v>1.159</v>
      </c>
      <c r="Z278">
        <v>1.145</v>
      </c>
      <c r="AA278" t="s">
        <v>57</v>
      </c>
      <c r="AB278" t="s">
        <v>196</v>
      </c>
      <c r="AC278">
        <v>1.4188000000000001</v>
      </c>
      <c r="AD278" t="s">
        <v>1547</v>
      </c>
      <c r="AE278">
        <v>1.307288</v>
      </c>
      <c r="AF278">
        <v>1.1835</v>
      </c>
      <c r="AG278">
        <v>1.145</v>
      </c>
      <c r="AH278">
        <v>1.1835</v>
      </c>
      <c r="AI278" t="s">
        <v>196</v>
      </c>
      <c r="AJ278" t="s">
        <v>196</v>
      </c>
      <c r="AK278" t="s">
        <v>1623</v>
      </c>
      <c r="AL278" t="s">
        <v>49</v>
      </c>
      <c r="AM278">
        <v>1.6603000000000001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1</v>
      </c>
      <c r="AT278">
        <v>0</v>
      </c>
      <c r="AU278" t="b">
        <v>0</v>
      </c>
      <c r="AV278" t="s">
        <v>49</v>
      </c>
    </row>
    <row r="279" spans="1:48" x14ac:dyDescent="0.25">
      <c r="A279" t="s">
        <v>860</v>
      </c>
      <c r="B279" t="s">
        <v>1666</v>
      </c>
      <c r="C279" t="s">
        <v>860</v>
      </c>
      <c r="D279" t="s">
        <v>60</v>
      </c>
      <c r="E279" t="s">
        <v>860</v>
      </c>
      <c r="F279" t="s">
        <v>2018</v>
      </c>
      <c r="G279" t="s">
        <v>196</v>
      </c>
      <c r="H279">
        <v>113</v>
      </c>
      <c r="I279">
        <v>0</v>
      </c>
      <c r="J279">
        <v>22322.39</v>
      </c>
      <c r="K279">
        <v>9422.7099999999991</v>
      </c>
      <c r="L279">
        <v>21473.16</v>
      </c>
      <c r="M279">
        <v>9716.6200000000008</v>
      </c>
      <c r="N279">
        <v>1.74</v>
      </c>
      <c r="O279">
        <v>1.04</v>
      </c>
      <c r="P279">
        <v>112</v>
      </c>
      <c r="Q279">
        <v>20929.23</v>
      </c>
      <c r="R279">
        <v>7862.81</v>
      </c>
      <c r="S279">
        <v>1.73</v>
      </c>
      <c r="T279">
        <v>1.03</v>
      </c>
      <c r="U279">
        <v>1.5</v>
      </c>
      <c r="V279">
        <v>1</v>
      </c>
      <c r="W279">
        <v>0.86050000000000004</v>
      </c>
      <c r="X279">
        <v>0.85009999999999997</v>
      </c>
      <c r="Y279">
        <v>0.86050000000000004</v>
      </c>
      <c r="Z279">
        <v>0.85009999999999997</v>
      </c>
      <c r="AA279" t="s">
        <v>59</v>
      </c>
      <c r="AB279" t="s">
        <v>196</v>
      </c>
      <c r="AC279">
        <v>1.0852999999999999</v>
      </c>
      <c r="AD279" t="s">
        <v>1548</v>
      </c>
      <c r="AE279">
        <v>1</v>
      </c>
      <c r="AF279">
        <v>0.87870000000000004</v>
      </c>
      <c r="AG279">
        <v>0.85009999999999997</v>
      </c>
      <c r="AH279">
        <v>0.87870000000000004</v>
      </c>
      <c r="AI279" t="s">
        <v>196</v>
      </c>
      <c r="AJ279" t="s">
        <v>196</v>
      </c>
      <c r="AK279" t="s">
        <v>1623</v>
      </c>
      <c r="AL279" t="s">
        <v>49</v>
      </c>
      <c r="AM279">
        <v>1.2326999999999999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1</v>
      </c>
      <c r="AT279">
        <v>0</v>
      </c>
      <c r="AU279" t="b">
        <v>0</v>
      </c>
      <c r="AV279" t="s">
        <v>49</v>
      </c>
    </row>
    <row r="280" spans="1:48" x14ac:dyDescent="0.25">
      <c r="A280" t="s">
        <v>861</v>
      </c>
      <c r="B280" t="s">
        <v>1666</v>
      </c>
      <c r="C280" t="s">
        <v>861</v>
      </c>
      <c r="D280" t="s">
        <v>56</v>
      </c>
      <c r="E280" t="s">
        <v>861</v>
      </c>
      <c r="F280" t="s">
        <v>2019</v>
      </c>
      <c r="G280" t="s">
        <v>14</v>
      </c>
      <c r="H280">
        <v>4</v>
      </c>
      <c r="I280">
        <v>1</v>
      </c>
      <c r="J280">
        <v>113936.82</v>
      </c>
      <c r="K280">
        <v>108225.55</v>
      </c>
      <c r="L280">
        <v>105625.16</v>
      </c>
      <c r="M280">
        <v>91822.02</v>
      </c>
      <c r="N280">
        <v>14</v>
      </c>
      <c r="O280">
        <v>8.2799999999999994</v>
      </c>
      <c r="P280">
        <v>4</v>
      </c>
      <c r="Q280">
        <v>105625.16</v>
      </c>
      <c r="R280">
        <v>91822.02</v>
      </c>
      <c r="S280">
        <v>10.1</v>
      </c>
      <c r="T280">
        <v>8.2799999999999994</v>
      </c>
      <c r="U280">
        <v>7.6</v>
      </c>
      <c r="V280">
        <v>0</v>
      </c>
      <c r="W280">
        <v>4.343</v>
      </c>
      <c r="X280">
        <v>2.9512</v>
      </c>
      <c r="Y280">
        <v>2.9872000000000001</v>
      </c>
      <c r="Z280">
        <v>2.9512</v>
      </c>
      <c r="AA280" t="s">
        <v>55</v>
      </c>
      <c r="AB280" t="s">
        <v>14</v>
      </c>
      <c r="AC280">
        <v>2.9872000000000001</v>
      </c>
      <c r="AD280" t="s">
        <v>1546</v>
      </c>
      <c r="AE280">
        <v>1.824133</v>
      </c>
      <c r="AF280">
        <v>2.77</v>
      </c>
      <c r="AG280">
        <v>2.9512</v>
      </c>
      <c r="AH280">
        <v>2.77</v>
      </c>
      <c r="AI280" t="s">
        <v>14</v>
      </c>
      <c r="AJ280" t="s">
        <v>14</v>
      </c>
      <c r="AK280" t="s">
        <v>1623</v>
      </c>
      <c r="AL280" t="s">
        <v>49</v>
      </c>
      <c r="AM280">
        <v>3.8860000000000001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 t="b">
        <v>0</v>
      </c>
      <c r="AV280" t="s">
        <v>49</v>
      </c>
    </row>
    <row r="281" spans="1:48" x14ac:dyDescent="0.25">
      <c r="A281" t="s">
        <v>863</v>
      </c>
      <c r="B281" t="s">
        <v>1666</v>
      </c>
      <c r="C281" t="s">
        <v>863</v>
      </c>
      <c r="D281" t="s">
        <v>58</v>
      </c>
      <c r="E281" t="s">
        <v>863</v>
      </c>
      <c r="F281" t="s">
        <v>2020</v>
      </c>
      <c r="G281" t="s">
        <v>196</v>
      </c>
      <c r="H281">
        <v>21</v>
      </c>
      <c r="I281">
        <v>0</v>
      </c>
      <c r="J281">
        <v>28847.08</v>
      </c>
      <c r="K281">
        <v>11081.73</v>
      </c>
      <c r="L281">
        <v>27295.8</v>
      </c>
      <c r="M281">
        <v>10807.66</v>
      </c>
      <c r="N281">
        <v>4.4800000000000004</v>
      </c>
      <c r="O281">
        <v>1.76</v>
      </c>
      <c r="P281">
        <v>20</v>
      </c>
      <c r="Q281">
        <v>25760.25</v>
      </c>
      <c r="R281">
        <v>8551.58</v>
      </c>
      <c r="S281">
        <v>4.5</v>
      </c>
      <c r="T281">
        <v>1.8</v>
      </c>
      <c r="U281">
        <v>4.1500000000000004</v>
      </c>
      <c r="V281">
        <v>1</v>
      </c>
      <c r="W281">
        <v>1.0591999999999999</v>
      </c>
      <c r="X281">
        <v>1.0464</v>
      </c>
      <c r="Y281">
        <v>1.0591999999999999</v>
      </c>
      <c r="Z281">
        <v>1.0464</v>
      </c>
      <c r="AA281" t="s">
        <v>57</v>
      </c>
      <c r="AB281" t="s">
        <v>196</v>
      </c>
      <c r="AC281">
        <v>1.6375999999999999</v>
      </c>
      <c r="AD281" t="s">
        <v>1547</v>
      </c>
      <c r="AE281">
        <v>1.324276</v>
      </c>
      <c r="AF281">
        <v>1.0815999999999999</v>
      </c>
      <c r="AG281">
        <v>1.0464</v>
      </c>
      <c r="AH281">
        <v>1.0815999999999999</v>
      </c>
      <c r="AI281" t="s">
        <v>196</v>
      </c>
      <c r="AJ281" t="s">
        <v>196</v>
      </c>
      <c r="AK281" t="s">
        <v>1623</v>
      </c>
      <c r="AL281" t="s">
        <v>49</v>
      </c>
      <c r="AM281">
        <v>1.5174000000000001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1</v>
      </c>
      <c r="AT281">
        <v>0</v>
      </c>
      <c r="AU281" t="b">
        <v>0</v>
      </c>
      <c r="AV281" t="s">
        <v>49</v>
      </c>
    </row>
    <row r="282" spans="1:48" x14ac:dyDescent="0.25">
      <c r="A282" t="s">
        <v>574</v>
      </c>
      <c r="B282" t="s">
        <v>1666</v>
      </c>
      <c r="C282" t="s">
        <v>574</v>
      </c>
      <c r="D282" t="s">
        <v>60</v>
      </c>
      <c r="E282" t="s">
        <v>574</v>
      </c>
      <c r="F282" t="s">
        <v>2021</v>
      </c>
      <c r="G282" t="s">
        <v>196</v>
      </c>
      <c r="H282">
        <v>29</v>
      </c>
      <c r="I282">
        <v>0</v>
      </c>
      <c r="J282">
        <v>21171.13</v>
      </c>
      <c r="K282">
        <v>10711.38</v>
      </c>
      <c r="L282">
        <v>19602.53</v>
      </c>
      <c r="M282">
        <v>9717.77</v>
      </c>
      <c r="N282">
        <v>3.48</v>
      </c>
      <c r="O282">
        <v>2.06</v>
      </c>
      <c r="P282">
        <v>28</v>
      </c>
      <c r="Q282">
        <v>18179.59</v>
      </c>
      <c r="R282">
        <v>6252.16</v>
      </c>
      <c r="S282">
        <v>3.39</v>
      </c>
      <c r="T282">
        <v>2.04</v>
      </c>
      <c r="U282">
        <v>2.82</v>
      </c>
      <c r="V282">
        <v>1</v>
      </c>
      <c r="W282">
        <v>0.74750000000000005</v>
      </c>
      <c r="X282">
        <v>0.73850000000000005</v>
      </c>
      <c r="Y282">
        <v>0.74750000000000005</v>
      </c>
      <c r="Z282">
        <v>0.73850000000000005</v>
      </c>
      <c r="AA282" t="s">
        <v>59</v>
      </c>
      <c r="AB282" t="s">
        <v>196</v>
      </c>
      <c r="AC282">
        <v>1.2365999999999999</v>
      </c>
      <c r="AD282" t="s">
        <v>1548</v>
      </c>
      <c r="AE282">
        <v>1</v>
      </c>
      <c r="AF282">
        <v>0.76329999999999998</v>
      </c>
      <c r="AG282">
        <v>0.73850000000000005</v>
      </c>
      <c r="AH282">
        <v>0.76329999999999998</v>
      </c>
      <c r="AI282" t="s">
        <v>196</v>
      </c>
      <c r="AJ282" t="s">
        <v>196</v>
      </c>
      <c r="AK282" t="s">
        <v>1623</v>
      </c>
      <c r="AL282" t="s">
        <v>49</v>
      </c>
      <c r="AM282">
        <v>1.0708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1</v>
      </c>
      <c r="AT282">
        <v>0</v>
      </c>
      <c r="AU282" t="b">
        <v>0</v>
      </c>
      <c r="AV282" t="s">
        <v>49</v>
      </c>
    </row>
    <row r="283" spans="1:48" x14ac:dyDescent="0.25">
      <c r="A283" t="s">
        <v>575</v>
      </c>
      <c r="B283" t="s">
        <v>1666</v>
      </c>
      <c r="C283" t="s">
        <v>575</v>
      </c>
      <c r="D283" t="s">
        <v>56</v>
      </c>
      <c r="E283" t="s">
        <v>575</v>
      </c>
      <c r="F283" t="s">
        <v>2022</v>
      </c>
      <c r="G283" t="s">
        <v>14</v>
      </c>
      <c r="H283">
        <v>2</v>
      </c>
      <c r="I283">
        <v>0</v>
      </c>
      <c r="J283">
        <v>55048.08</v>
      </c>
      <c r="K283">
        <v>819.23</v>
      </c>
      <c r="L283">
        <v>53685.11</v>
      </c>
      <c r="M283">
        <v>1999.21</v>
      </c>
      <c r="N283">
        <v>10</v>
      </c>
      <c r="O283">
        <v>3</v>
      </c>
      <c r="P283">
        <v>2</v>
      </c>
      <c r="Q283">
        <v>53685.11</v>
      </c>
      <c r="R283">
        <v>1999.21</v>
      </c>
      <c r="S283">
        <v>7.8</v>
      </c>
      <c r="T283">
        <v>3</v>
      </c>
      <c r="U283">
        <v>5.7</v>
      </c>
      <c r="V283">
        <v>0</v>
      </c>
      <c r="W283">
        <v>0</v>
      </c>
      <c r="X283">
        <v>2.3820000000000001</v>
      </c>
      <c r="Y283">
        <v>2.4110999999999998</v>
      </c>
      <c r="Z283">
        <v>2.3820000000000001</v>
      </c>
      <c r="AA283" t="s">
        <v>55</v>
      </c>
      <c r="AB283" t="s">
        <v>14</v>
      </c>
      <c r="AC283">
        <v>2.4110999999999998</v>
      </c>
      <c r="AD283" t="s">
        <v>1546</v>
      </c>
      <c r="AE283">
        <v>1.7222139999999999</v>
      </c>
      <c r="AF283">
        <v>2.4621</v>
      </c>
      <c r="AG283">
        <v>2.3820000000000001</v>
      </c>
      <c r="AH283">
        <v>2.4621</v>
      </c>
      <c r="AI283" t="s">
        <v>14</v>
      </c>
      <c r="AJ283" t="s">
        <v>14</v>
      </c>
      <c r="AK283" t="s">
        <v>1623</v>
      </c>
      <c r="AL283" t="s">
        <v>49</v>
      </c>
      <c r="AM283">
        <v>3.4540999999999999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 t="b">
        <v>0</v>
      </c>
      <c r="AV283" t="s">
        <v>49</v>
      </c>
    </row>
    <row r="284" spans="1:48" x14ac:dyDescent="0.25">
      <c r="A284" t="s">
        <v>576</v>
      </c>
      <c r="B284" t="s">
        <v>1666</v>
      </c>
      <c r="C284" t="s">
        <v>576</v>
      </c>
      <c r="D284" t="s">
        <v>58</v>
      </c>
      <c r="E284" t="s">
        <v>576</v>
      </c>
      <c r="F284" t="s">
        <v>2023</v>
      </c>
      <c r="G284" t="s">
        <v>196</v>
      </c>
      <c r="H284">
        <v>16</v>
      </c>
      <c r="I284">
        <v>0</v>
      </c>
      <c r="J284">
        <v>20955.12</v>
      </c>
      <c r="K284">
        <v>9022.9</v>
      </c>
      <c r="L284">
        <v>19728.18</v>
      </c>
      <c r="M284">
        <v>8096.65</v>
      </c>
      <c r="N284">
        <v>3.69</v>
      </c>
      <c r="O284">
        <v>2.54</v>
      </c>
      <c r="P284">
        <v>16</v>
      </c>
      <c r="Q284">
        <v>19728.18</v>
      </c>
      <c r="R284">
        <v>8096.65</v>
      </c>
      <c r="S284">
        <v>3.69</v>
      </c>
      <c r="T284">
        <v>2.54</v>
      </c>
      <c r="U284">
        <v>2.9</v>
      </c>
      <c r="V284">
        <v>1</v>
      </c>
      <c r="W284">
        <v>0.81120000000000003</v>
      </c>
      <c r="X284">
        <v>0.8014</v>
      </c>
      <c r="Y284">
        <v>0.81120000000000003</v>
      </c>
      <c r="Z284">
        <v>0.8014</v>
      </c>
      <c r="AA284" t="s">
        <v>57</v>
      </c>
      <c r="AB284" t="s">
        <v>196</v>
      </c>
      <c r="AC284">
        <v>1.4</v>
      </c>
      <c r="AD284" t="s">
        <v>1547</v>
      </c>
      <c r="AE284">
        <v>1.4741500000000001</v>
      </c>
      <c r="AF284">
        <v>0.82830000000000004</v>
      </c>
      <c r="AG284">
        <v>0.8014</v>
      </c>
      <c r="AH284">
        <v>0.82830000000000004</v>
      </c>
      <c r="AI284" t="s">
        <v>196</v>
      </c>
      <c r="AJ284" t="s">
        <v>196</v>
      </c>
      <c r="AK284" t="s">
        <v>1623</v>
      </c>
      <c r="AL284" t="s">
        <v>49</v>
      </c>
      <c r="AM284">
        <v>1.1619999999999999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 t="b">
        <v>0</v>
      </c>
      <c r="AV284" t="s">
        <v>49</v>
      </c>
    </row>
    <row r="285" spans="1:48" x14ac:dyDescent="0.25">
      <c r="A285" t="s">
        <v>580</v>
      </c>
      <c r="B285" t="s">
        <v>1666</v>
      </c>
      <c r="C285" t="s">
        <v>580</v>
      </c>
      <c r="D285" t="s">
        <v>60</v>
      </c>
      <c r="E285" t="s">
        <v>580</v>
      </c>
      <c r="F285" t="s">
        <v>2024</v>
      </c>
      <c r="G285" t="s">
        <v>196</v>
      </c>
      <c r="H285">
        <v>17</v>
      </c>
      <c r="I285">
        <v>0</v>
      </c>
      <c r="J285">
        <v>20021.990000000002</v>
      </c>
      <c r="K285">
        <v>13033.58</v>
      </c>
      <c r="L285">
        <v>18173.849999999999</v>
      </c>
      <c r="M285">
        <v>11150.77</v>
      </c>
      <c r="N285">
        <v>3.35</v>
      </c>
      <c r="O285">
        <v>2.14</v>
      </c>
      <c r="P285">
        <v>16</v>
      </c>
      <c r="Q285">
        <v>16491.439999999999</v>
      </c>
      <c r="R285">
        <v>9164.7199999999993</v>
      </c>
      <c r="S285">
        <v>3.06</v>
      </c>
      <c r="T285">
        <v>1.85</v>
      </c>
      <c r="U285">
        <v>2.56</v>
      </c>
      <c r="V285">
        <v>1</v>
      </c>
      <c r="W285">
        <v>0.67810000000000004</v>
      </c>
      <c r="X285">
        <v>0.66990000000000005</v>
      </c>
      <c r="Y285">
        <v>0.67810000000000004</v>
      </c>
      <c r="Z285">
        <v>0.66990000000000005</v>
      </c>
      <c r="AA285" t="s">
        <v>59</v>
      </c>
      <c r="AB285" t="s">
        <v>196</v>
      </c>
      <c r="AC285">
        <v>0.94969999999999999</v>
      </c>
      <c r="AD285" t="s">
        <v>1548</v>
      </c>
      <c r="AE285">
        <v>1</v>
      </c>
      <c r="AF285">
        <v>0.69240000000000002</v>
      </c>
      <c r="AG285">
        <v>0.66990000000000005</v>
      </c>
      <c r="AH285">
        <v>0.69240000000000002</v>
      </c>
      <c r="AI285" t="s">
        <v>196</v>
      </c>
      <c r="AJ285" t="s">
        <v>196</v>
      </c>
      <c r="AK285" t="s">
        <v>1623</v>
      </c>
      <c r="AL285" t="s">
        <v>49</v>
      </c>
      <c r="AM285">
        <v>0.97140000000000004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1</v>
      </c>
      <c r="AT285">
        <v>0</v>
      </c>
      <c r="AU285" t="b">
        <v>0</v>
      </c>
      <c r="AV285" t="s">
        <v>49</v>
      </c>
    </row>
    <row r="286" spans="1:48" x14ac:dyDescent="0.25">
      <c r="A286" t="s">
        <v>581</v>
      </c>
      <c r="B286" t="s">
        <v>1666</v>
      </c>
      <c r="C286" t="s">
        <v>581</v>
      </c>
      <c r="D286" t="s">
        <v>56</v>
      </c>
      <c r="E286" t="s">
        <v>581</v>
      </c>
      <c r="F286" t="s">
        <v>2025</v>
      </c>
      <c r="G286" t="s">
        <v>196</v>
      </c>
      <c r="H286">
        <v>11</v>
      </c>
      <c r="I286">
        <v>0</v>
      </c>
      <c r="J286">
        <v>33366.980000000003</v>
      </c>
      <c r="K286">
        <v>22514.47</v>
      </c>
      <c r="L286">
        <v>31207.58</v>
      </c>
      <c r="M286">
        <v>21922.5</v>
      </c>
      <c r="N286">
        <v>3.36</v>
      </c>
      <c r="O286">
        <v>2.74</v>
      </c>
      <c r="P286">
        <v>10</v>
      </c>
      <c r="Q286">
        <v>24921.39</v>
      </c>
      <c r="R286">
        <v>9694.23</v>
      </c>
      <c r="S286">
        <v>2.7</v>
      </c>
      <c r="T286">
        <v>1.85</v>
      </c>
      <c r="U286">
        <v>2.19</v>
      </c>
      <c r="V286">
        <v>1</v>
      </c>
      <c r="W286">
        <v>1.0246999999999999</v>
      </c>
      <c r="X286">
        <v>1.0123</v>
      </c>
      <c r="Y286">
        <v>1.0246999999999999</v>
      </c>
      <c r="Z286">
        <v>1.2057</v>
      </c>
      <c r="AA286" t="s">
        <v>1589</v>
      </c>
      <c r="AB286" t="s">
        <v>63</v>
      </c>
      <c r="AC286">
        <v>2.4464999999999999</v>
      </c>
      <c r="AD286" t="s">
        <v>1546</v>
      </c>
      <c r="AE286">
        <v>1.6308910000000001</v>
      </c>
      <c r="AF286">
        <v>1.5075000000000001</v>
      </c>
      <c r="AG286">
        <v>1.4584999999999999</v>
      </c>
      <c r="AH286">
        <v>1.5075000000000001</v>
      </c>
      <c r="AI286" t="s">
        <v>1579</v>
      </c>
      <c r="AJ286" t="s">
        <v>1579</v>
      </c>
      <c r="AK286" t="s">
        <v>1622</v>
      </c>
      <c r="AL286" t="s">
        <v>49</v>
      </c>
      <c r="AM286">
        <v>2.1149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1</v>
      </c>
      <c r="AT286">
        <v>0</v>
      </c>
      <c r="AU286" t="b">
        <v>0</v>
      </c>
      <c r="AV286" t="s">
        <v>49</v>
      </c>
    </row>
    <row r="287" spans="1:48" x14ac:dyDescent="0.25">
      <c r="A287" t="s">
        <v>582</v>
      </c>
      <c r="B287" t="s">
        <v>1666</v>
      </c>
      <c r="C287" t="s">
        <v>582</v>
      </c>
      <c r="D287" t="s">
        <v>58</v>
      </c>
      <c r="E287" t="s">
        <v>581</v>
      </c>
      <c r="F287" t="s">
        <v>2026</v>
      </c>
      <c r="G287" t="s">
        <v>14</v>
      </c>
      <c r="H287">
        <v>7</v>
      </c>
      <c r="I287">
        <v>0</v>
      </c>
      <c r="J287">
        <v>22440.91</v>
      </c>
      <c r="K287">
        <v>9033.4599999999991</v>
      </c>
      <c r="L287">
        <v>20888.07</v>
      </c>
      <c r="M287">
        <v>8534.56</v>
      </c>
      <c r="N287">
        <v>2.14</v>
      </c>
      <c r="O287">
        <v>0.99</v>
      </c>
      <c r="P287">
        <v>7</v>
      </c>
      <c r="Q287">
        <v>20888.07</v>
      </c>
      <c r="R287">
        <v>8534.56</v>
      </c>
      <c r="S287">
        <v>4.0999999999999996</v>
      </c>
      <c r="T287">
        <v>0.99</v>
      </c>
      <c r="U287">
        <v>3.4</v>
      </c>
      <c r="V287">
        <v>0</v>
      </c>
      <c r="W287">
        <v>0.8589</v>
      </c>
      <c r="X287">
        <v>1.482</v>
      </c>
      <c r="Y287">
        <v>1.5001</v>
      </c>
      <c r="Z287">
        <v>1.2057</v>
      </c>
      <c r="AA287" t="s">
        <v>62</v>
      </c>
      <c r="AB287" t="s">
        <v>63</v>
      </c>
      <c r="AC287">
        <v>1.5001</v>
      </c>
      <c r="AD287" t="s">
        <v>1547</v>
      </c>
      <c r="AE287">
        <v>1.4239200000000001</v>
      </c>
      <c r="AF287">
        <v>0.87290000000000001</v>
      </c>
      <c r="AG287">
        <v>0.84450000000000003</v>
      </c>
      <c r="AH287">
        <v>0.87290000000000001</v>
      </c>
      <c r="AI287" t="s">
        <v>1580</v>
      </c>
      <c r="AJ287" t="s">
        <v>1580</v>
      </c>
      <c r="AK287" t="s">
        <v>1622</v>
      </c>
      <c r="AL287" t="s">
        <v>49</v>
      </c>
      <c r="AM287">
        <v>1.2245999999999999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 t="b">
        <v>0</v>
      </c>
      <c r="AV287" t="s">
        <v>49</v>
      </c>
    </row>
    <row r="288" spans="1:48" x14ac:dyDescent="0.25">
      <c r="A288" t="s">
        <v>583</v>
      </c>
      <c r="B288" t="s">
        <v>1666</v>
      </c>
      <c r="C288" t="s">
        <v>583</v>
      </c>
      <c r="D288" t="s">
        <v>60</v>
      </c>
      <c r="E288" t="s">
        <v>583</v>
      </c>
      <c r="F288" t="s">
        <v>2027</v>
      </c>
      <c r="G288" t="s">
        <v>196</v>
      </c>
      <c r="H288">
        <v>18</v>
      </c>
      <c r="I288">
        <v>0</v>
      </c>
      <c r="J288">
        <v>15128.72</v>
      </c>
      <c r="K288">
        <v>9514.81</v>
      </c>
      <c r="L288">
        <v>13423.92</v>
      </c>
      <c r="M288">
        <v>8083.53</v>
      </c>
      <c r="N288">
        <v>1.39</v>
      </c>
      <c r="O288">
        <v>0.68</v>
      </c>
      <c r="P288">
        <v>17</v>
      </c>
      <c r="Q288">
        <v>12173.36</v>
      </c>
      <c r="R288">
        <v>6406.03</v>
      </c>
      <c r="S288">
        <v>1.29</v>
      </c>
      <c r="T288">
        <v>0.56999999999999995</v>
      </c>
      <c r="U288">
        <v>1.21</v>
      </c>
      <c r="V288">
        <v>1</v>
      </c>
      <c r="W288">
        <v>0.50049999999999994</v>
      </c>
      <c r="X288">
        <v>0.4945</v>
      </c>
      <c r="Y288">
        <v>0.50049999999999994</v>
      </c>
      <c r="Z288">
        <v>0.4945</v>
      </c>
      <c r="AA288" t="s">
        <v>59</v>
      </c>
      <c r="AB288" t="s">
        <v>146</v>
      </c>
      <c r="AC288">
        <v>1.0535000000000001</v>
      </c>
      <c r="AD288" t="s">
        <v>1548</v>
      </c>
      <c r="AE288">
        <v>1</v>
      </c>
      <c r="AF288">
        <v>0.5111</v>
      </c>
      <c r="AG288">
        <v>0.4945</v>
      </c>
      <c r="AH288">
        <v>0.5111</v>
      </c>
      <c r="AI288" t="s">
        <v>196</v>
      </c>
      <c r="AJ288" t="s">
        <v>196</v>
      </c>
      <c r="AK288" t="s">
        <v>1622</v>
      </c>
      <c r="AL288" t="s">
        <v>49</v>
      </c>
      <c r="AM288">
        <v>0.71699999999999997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1</v>
      </c>
      <c r="AT288">
        <v>0</v>
      </c>
      <c r="AU288" t="b">
        <v>0</v>
      </c>
      <c r="AV288" t="s">
        <v>49</v>
      </c>
    </row>
    <row r="289" spans="1:48" x14ac:dyDescent="0.25">
      <c r="A289" t="s">
        <v>584</v>
      </c>
      <c r="B289" t="s">
        <v>1666</v>
      </c>
      <c r="C289" t="s">
        <v>584</v>
      </c>
      <c r="D289" t="s">
        <v>56</v>
      </c>
      <c r="E289" t="s">
        <v>584</v>
      </c>
      <c r="F289" t="s">
        <v>2028</v>
      </c>
      <c r="G289" t="s">
        <v>196</v>
      </c>
      <c r="H289">
        <v>21</v>
      </c>
      <c r="I289">
        <v>3</v>
      </c>
      <c r="J289">
        <v>51055.39</v>
      </c>
      <c r="K289">
        <v>28546.29</v>
      </c>
      <c r="L289">
        <v>50254.7</v>
      </c>
      <c r="M289">
        <v>24551.98</v>
      </c>
      <c r="N289">
        <v>9.24</v>
      </c>
      <c r="O289">
        <v>5.01</v>
      </c>
      <c r="P289">
        <v>20</v>
      </c>
      <c r="Q289">
        <v>46490.96</v>
      </c>
      <c r="R289">
        <v>18315.57</v>
      </c>
      <c r="S289">
        <v>8.9499999999999993</v>
      </c>
      <c r="T289">
        <v>4.96</v>
      </c>
      <c r="U289">
        <v>7.81</v>
      </c>
      <c r="V289">
        <v>1</v>
      </c>
      <c r="W289">
        <v>1.9116</v>
      </c>
      <c r="X289">
        <v>1.8885000000000001</v>
      </c>
      <c r="Y289">
        <v>1.9116</v>
      </c>
      <c r="Z289">
        <v>1.8885000000000001</v>
      </c>
      <c r="AA289" t="s">
        <v>55</v>
      </c>
      <c r="AB289" t="s">
        <v>196</v>
      </c>
      <c r="AC289">
        <v>2.9659</v>
      </c>
      <c r="AD289" t="s">
        <v>1546</v>
      </c>
      <c r="AE289">
        <v>1.713403</v>
      </c>
      <c r="AF289">
        <v>1.8533999999999999</v>
      </c>
      <c r="AG289">
        <v>1.8885000000000001</v>
      </c>
      <c r="AH289">
        <v>1.8533999999999999</v>
      </c>
      <c r="AI289" t="s">
        <v>196</v>
      </c>
      <c r="AJ289" t="s">
        <v>196</v>
      </c>
      <c r="AK289" t="s">
        <v>1623</v>
      </c>
      <c r="AL289" t="s">
        <v>49</v>
      </c>
      <c r="AM289">
        <v>2.6000999999999999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1</v>
      </c>
      <c r="AT289">
        <v>0</v>
      </c>
      <c r="AU289" t="b">
        <v>0</v>
      </c>
      <c r="AV289" t="s">
        <v>49</v>
      </c>
    </row>
    <row r="290" spans="1:48" x14ac:dyDescent="0.25">
      <c r="A290" t="s">
        <v>585</v>
      </c>
      <c r="B290" t="s">
        <v>1666</v>
      </c>
      <c r="C290" t="s">
        <v>585</v>
      </c>
      <c r="D290" t="s">
        <v>58</v>
      </c>
      <c r="E290" t="s">
        <v>585</v>
      </c>
      <c r="F290" t="s">
        <v>2029</v>
      </c>
      <c r="G290" t="s">
        <v>196</v>
      </c>
      <c r="H290">
        <v>71</v>
      </c>
      <c r="I290">
        <v>1</v>
      </c>
      <c r="J290">
        <v>34495.64</v>
      </c>
      <c r="K290">
        <v>16651.52</v>
      </c>
      <c r="L290">
        <v>32572.58</v>
      </c>
      <c r="M290">
        <v>15109.24</v>
      </c>
      <c r="N290">
        <v>3.92</v>
      </c>
      <c r="O290">
        <v>2.23</v>
      </c>
      <c r="P290">
        <v>69</v>
      </c>
      <c r="Q290">
        <v>31089.84</v>
      </c>
      <c r="R290">
        <v>12497.22</v>
      </c>
      <c r="S290">
        <v>3.9</v>
      </c>
      <c r="T290">
        <v>2.2599999999999998</v>
      </c>
      <c r="U290">
        <v>3.27</v>
      </c>
      <c r="V290">
        <v>1</v>
      </c>
      <c r="W290">
        <v>1.2783</v>
      </c>
      <c r="X290">
        <v>1.2628999999999999</v>
      </c>
      <c r="Y290">
        <v>1.2783</v>
      </c>
      <c r="Z290">
        <v>1.2628999999999999</v>
      </c>
      <c r="AA290" t="s">
        <v>57</v>
      </c>
      <c r="AB290" t="s">
        <v>196</v>
      </c>
      <c r="AC290">
        <v>1.7310000000000001</v>
      </c>
      <c r="AD290" t="s">
        <v>1547</v>
      </c>
      <c r="AE290">
        <v>1.277679</v>
      </c>
      <c r="AF290">
        <v>1.3052999999999999</v>
      </c>
      <c r="AG290">
        <v>1.2628999999999999</v>
      </c>
      <c r="AH290">
        <v>1.3052999999999999</v>
      </c>
      <c r="AI290" t="s">
        <v>196</v>
      </c>
      <c r="AJ290" t="s">
        <v>196</v>
      </c>
      <c r="AK290" t="s">
        <v>1623</v>
      </c>
      <c r="AL290" t="s">
        <v>49</v>
      </c>
      <c r="AM290">
        <v>1.8311999999999999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2</v>
      </c>
      <c r="AT290">
        <v>0</v>
      </c>
      <c r="AU290" t="b">
        <v>0</v>
      </c>
      <c r="AV290" t="s">
        <v>49</v>
      </c>
    </row>
    <row r="291" spans="1:48" x14ac:dyDescent="0.25">
      <c r="A291" t="s">
        <v>586</v>
      </c>
      <c r="B291" t="s">
        <v>1666</v>
      </c>
      <c r="C291" t="s">
        <v>586</v>
      </c>
      <c r="D291" t="s">
        <v>60</v>
      </c>
      <c r="E291" t="s">
        <v>586</v>
      </c>
      <c r="F291" t="s">
        <v>2030</v>
      </c>
      <c r="G291" t="s">
        <v>196</v>
      </c>
      <c r="H291">
        <v>81</v>
      </c>
      <c r="I291">
        <v>0</v>
      </c>
      <c r="J291">
        <v>25506.01</v>
      </c>
      <c r="K291">
        <v>13590.02</v>
      </c>
      <c r="L291">
        <v>23982.66</v>
      </c>
      <c r="M291">
        <v>11608.05</v>
      </c>
      <c r="N291">
        <v>2.59</v>
      </c>
      <c r="O291">
        <v>1.39</v>
      </c>
      <c r="P291">
        <v>79</v>
      </c>
      <c r="Q291">
        <v>22979.98</v>
      </c>
      <c r="R291">
        <v>9851.19</v>
      </c>
      <c r="S291">
        <v>2.59</v>
      </c>
      <c r="T291">
        <v>1.4</v>
      </c>
      <c r="U291">
        <v>2.21</v>
      </c>
      <c r="V291">
        <v>1</v>
      </c>
      <c r="W291">
        <v>0.94489999999999996</v>
      </c>
      <c r="X291">
        <v>0.9335</v>
      </c>
      <c r="Y291">
        <v>0.94489999999999996</v>
      </c>
      <c r="Z291">
        <v>0.9335</v>
      </c>
      <c r="AA291" t="s">
        <v>59</v>
      </c>
      <c r="AB291" t="s">
        <v>196</v>
      </c>
      <c r="AC291">
        <v>1.3548</v>
      </c>
      <c r="AD291" t="s">
        <v>1548</v>
      </c>
      <c r="AE291">
        <v>1</v>
      </c>
      <c r="AF291">
        <v>0.96489999999999998</v>
      </c>
      <c r="AG291">
        <v>0.9335</v>
      </c>
      <c r="AH291">
        <v>0.96489999999999998</v>
      </c>
      <c r="AI291" t="s">
        <v>196</v>
      </c>
      <c r="AJ291" t="s">
        <v>196</v>
      </c>
      <c r="AK291" t="s">
        <v>1623</v>
      </c>
      <c r="AL291" t="s">
        <v>49</v>
      </c>
      <c r="AM291">
        <v>1.3536999999999999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2</v>
      </c>
      <c r="AT291">
        <v>0</v>
      </c>
      <c r="AU291" t="b">
        <v>0</v>
      </c>
      <c r="AV291" t="s">
        <v>49</v>
      </c>
    </row>
    <row r="292" spans="1:48" x14ac:dyDescent="0.25">
      <c r="A292" t="s">
        <v>587</v>
      </c>
      <c r="B292" t="s">
        <v>1666</v>
      </c>
      <c r="C292" t="s">
        <v>587</v>
      </c>
      <c r="D292" t="s">
        <v>56</v>
      </c>
      <c r="E292" t="s">
        <v>587</v>
      </c>
      <c r="F292" t="s">
        <v>2031</v>
      </c>
      <c r="G292" t="s">
        <v>196</v>
      </c>
      <c r="H292">
        <v>17</v>
      </c>
      <c r="I292">
        <v>6</v>
      </c>
      <c r="J292">
        <v>58383.87</v>
      </c>
      <c r="K292">
        <v>37343.919999999998</v>
      </c>
      <c r="L292">
        <v>52161.52</v>
      </c>
      <c r="M292">
        <v>33104.93</v>
      </c>
      <c r="N292">
        <v>7.82</v>
      </c>
      <c r="O292">
        <v>5.28</v>
      </c>
      <c r="P292">
        <v>16</v>
      </c>
      <c r="Q292">
        <v>46303.53</v>
      </c>
      <c r="R292">
        <v>24105.19</v>
      </c>
      <c r="S292">
        <v>7.25</v>
      </c>
      <c r="T292">
        <v>4.91</v>
      </c>
      <c r="U292">
        <v>5.52</v>
      </c>
      <c r="V292">
        <v>1</v>
      </c>
      <c r="W292">
        <v>1.9038999999999999</v>
      </c>
      <c r="X292">
        <v>1.8809</v>
      </c>
      <c r="Y292">
        <v>1.9038999999999999</v>
      </c>
      <c r="Z292">
        <v>1.8809</v>
      </c>
      <c r="AA292" t="s">
        <v>55</v>
      </c>
      <c r="AB292" t="s">
        <v>196</v>
      </c>
      <c r="AC292">
        <v>3.9756999999999998</v>
      </c>
      <c r="AD292" t="s">
        <v>1546</v>
      </c>
      <c r="AE292">
        <v>1.860673</v>
      </c>
      <c r="AF292">
        <v>1.9440999999999999</v>
      </c>
      <c r="AG292">
        <v>1.8809</v>
      </c>
      <c r="AH292">
        <v>1.9440999999999999</v>
      </c>
      <c r="AI292" t="s">
        <v>196</v>
      </c>
      <c r="AJ292" t="s">
        <v>196</v>
      </c>
      <c r="AK292" t="s">
        <v>1623</v>
      </c>
      <c r="AL292" t="s">
        <v>49</v>
      </c>
      <c r="AM292">
        <v>2.7273999999999998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1</v>
      </c>
      <c r="AT292">
        <v>0</v>
      </c>
      <c r="AU292" t="b">
        <v>0</v>
      </c>
      <c r="AV292" t="s">
        <v>49</v>
      </c>
    </row>
    <row r="293" spans="1:48" x14ac:dyDescent="0.25">
      <c r="A293" t="s">
        <v>589</v>
      </c>
      <c r="B293" t="s">
        <v>1666</v>
      </c>
      <c r="C293" t="s">
        <v>589</v>
      </c>
      <c r="D293" t="s">
        <v>58</v>
      </c>
      <c r="E293" t="s">
        <v>589</v>
      </c>
      <c r="F293" t="s">
        <v>2032</v>
      </c>
      <c r="G293" t="s">
        <v>196</v>
      </c>
      <c r="H293">
        <v>36</v>
      </c>
      <c r="I293">
        <v>0</v>
      </c>
      <c r="J293">
        <v>49960.91</v>
      </c>
      <c r="K293">
        <v>40420.730000000003</v>
      </c>
      <c r="L293">
        <v>46753.42</v>
      </c>
      <c r="M293">
        <v>35006.550000000003</v>
      </c>
      <c r="N293">
        <v>7.25</v>
      </c>
      <c r="O293">
        <v>7.64</v>
      </c>
      <c r="P293">
        <v>35</v>
      </c>
      <c r="Q293">
        <v>42241.5</v>
      </c>
      <c r="R293">
        <v>22969.59</v>
      </c>
      <c r="S293">
        <v>7</v>
      </c>
      <c r="T293">
        <v>7.6</v>
      </c>
      <c r="U293">
        <v>5.0599999999999996</v>
      </c>
      <c r="V293">
        <v>1</v>
      </c>
      <c r="W293">
        <v>1.7367999999999999</v>
      </c>
      <c r="X293">
        <v>1.7158</v>
      </c>
      <c r="Y293">
        <v>1.7367999999999999</v>
      </c>
      <c r="Z293">
        <v>1.7158</v>
      </c>
      <c r="AA293" t="s">
        <v>57</v>
      </c>
      <c r="AB293" t="s">
        <v>196</v>
      </c>
      <c r="AC293">
        <v>2.1366999999999998</v>
      </c>
      <c r="AD293" t="s">
        <v>1547</v>
      </c>
      <c r="AE293">
        <v>1.5847359999999999</v>
      </c>
      <c r="AF293">
        <v>1.748</v>
      </c>
      <c r="AG293">
        <v>1.7158</v>
      </c>
      <c r="AH293">
        <v>1.748</v>
      </c>
      <c r="AI293" t="s">
        <v>196</v>
      </c>
      <c r="AJ293" t="s">
        <v>196</v>
      </c>
      <c r="AK293" t="s">
        <v>1623</v>
      </c>
      <c r="AL293" t="s">
        <v>49</v>
      </c>
      <c r="AM293">
        <v>2.4523000000000001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1</v>
      </c>
      <c r="AT293">
        <v>0</v>
      </c>
      <c r="AU293" t="b">
        <v>0</v>
      </c>
      <c r="AV293" t="s">
        <v>49</v>
      </c>
    </row>
    <row r="294" spans="1:48" x14ac:dyDescent="0.25">
      <c r="A294" t="s">
        <v>590</v>
      </c>
      <c r="B294" t="s">
        <v>1666</v>
      </c>
      <c r="C294" t="s">
        <v>590</v>
      </c>
      <c r="D294" t="s">
        <v>60</v>
      </c>
      <c r="E294" t="s">
        <v>590</v>
      </c>
      <c r="F294" t="s">
        <v>2033</v>
      </c>
      <c r="G294" t="s">
        <v>196</v>
      </c>
      <c r="H294">
        <v>29</v>
      </c>
      <c r="I294">
        <v>0</v>
      </c>
      <c r="J294">
        <v>26388.799999999999</v>
      </c>
      <c r="K294">
        <v>10641.58</v>
      </c>
      <c r="L294">
        <v>24911.13</v>
      </c>
      <c r="M294">
        <v>10209.969999999999</v>
      </c>
      <c r="N294">
        <v>4.5199999999999996</v>
      </c>
      <c r="O294">
        <v>3.79</v>
      </c>
      <c r="P294">
        <v>28</v>
      </c>
      <c r="Q294">
        <v>23809.759999999998</v>
      </c>
      <c r="R294">
        <v>8531.65</v>
      </c>
      <c r="S294">
        <v>3.93</v>
      </c>
      <c r="T294">
        <v>2.2000000000000002</v>
      </c>
      <c r="U294">
        <v>3.28</v>
      </c>
      <c r="V294">
        <v>1</v>
      </c>
      <c r="W294">
        <v>0.97899999999999998</v>
      </c>
      <c r="X294">
        <v>0.96719999999999995</v>
      </c>
      <c r="Y294">
        <v>0.97899999999999998</v>
      </c>
      <c r="Z294">
        <v>0.96719999999999995</v>
      </c>
      <c r="AA294" t="s">
        <v>59</v>
      </c>
      <c r="AB294" t="s">
        <v>196</v>
      </c>
      <c r="AC294">
        <v>1.3483000000000001</v>
      </c>
      <c r="AD294" t="s">
        <v>1548</v>
      </c>
      <c r="AE294">
        <v>1</v>
      </c>
      <c r="AF294">
        <v>0.99970000000000003</v>
      </c>
      <c r="AG294">
        <v>0.96719999999999995</v>
      </c>
      <c r="AH294">
        <v>0.99970000000000003</v>
      </c>
      <c r="AI294" t="s">
        <v>196</v>
      </c>
      <c r="AJ294" t="s">
        <v>196</v>
      </c>
      <c r="AK294" t="s">
        <v>1623</v>
      </c>
      <c r="AL294" t="s">
        <v>49</v>
      </c>
      <c r="AM294">
        <v>1.4025000000000001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1</v>
      </c>
      <c r="AT294">
        <v>0</v>
      </c>
      <c r="AU294" t="b">
        <v>0</v>
      </c>
      <c r="AV294" t="s">
        <v>49</v>
      </c>
    </row>
    <row r="295" spans="1:48" x14ac:dyDescent="0.25">
      <c r="A295" t="s">
        <v>591</v>
      </c>
      <c r="B295" t="s">
        <v>1666</v>
      </c>
      <c r="C295" t="s">
        <v>591</v>
      </c>
      <c r="D295" t="s">
        <v>56</v>
      </c>
      <c r="E295" t="s">
        <v>591</v>
      </c>
      <c r="F295" t="s">
        <v>2034</v>
      </c>
      <c r="G295" t="s">
        <v>14</v>
      </c>
      <c r="H295">
        <v>10</v>
      </c>
      <c r="I295">
        <v>2</v>
      </c>
      <c r="J295">
        <v>54166.57</v>
      </c>
      <c r="K295">
        <v>51889.279999999999</v>
      </c>
      <c r="L295">
        <v>50182.79</v>
      </c>
      <c r="M295">
        <v>51058.67</v>
      </c>
      <c r="N295">
        <v>6.6</v>
      </c>
      <c r="O295">
        <v>6.84</v>
      </c>
      <c r="P295">
        <v>9</v>
      </c>
      <c r="Q295">
        <v>34764.32</v>
      </c>
      <c r="R295">
        <v>22789.54</v>
      </c>
      <c r="S295">
        <v>6.2</v>
      </c>
      <c r="T295">
        <v>2.36</v>
      </c>
      <c r="U295">
        <v>4.7</v>
      </c>
      <c r="V295">
        <v>0</v>
      </c>
      <c r="W295">
        <v>1.4294</v>
      </c>
      <c r="X295">
        <v>1.9205000000000001</v>
      </c>
      <c r="Y295">
        <v>1.944</v>
      </c>
      <c r="Z295">
        <v>1.9205000000000001</v>
      </c>
      <c r="AA295" t="s">
        <v>55</v>
      </c>
      <c r="AB295" t="s">
        <v>14</v>
      </c>
      <c r="AC295">
        <v>1.944</v>
      </c>
      <c r="AD295" t="s">
        <v>1546</v>
      </c>
      <c r="AE295">
        <v>1.753247</v>
      </c>
      <c r="AF295">
        <v>1.8807</v>
      </c>
      <c r="AG295">
        <v>1.9205000000000001</v>
      </c>
      <c r="AH295">
        <v>1.8807</v>
      </c>
      <c r="AI295" t="s">
        <v>14</v>
      </c>
      <c r="AJ295" t="s">
        <v>14</v>
      </c>
      <c r="AK295" t="s">
        <v>1623</v>
      </c>
      <c r="AL295" t="s">
        <v>49</v>
      </c>
      <c r="AM295">
        <v>2.6383999999999999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1</v>
      </c>
      <c r="AT295">
        <v>0</v>
      </c>
      <c r="AU295" t="b">
        <v>0</v>
      </c>
      <c r="AV295" t="s">
        <v>49</v>
      </c>
    </row>
    <row r="296" spans="1:48" x14ac:dyDescent="0.25">
      <c r="A296" t="s">
        <v>592</v>
      </c>
      <c r="B296" t="s">
        <v>1666</v>
      </c>
      <c r="C296" t="s">
        <v>592</v>
      </c>
      <c r="D296" t="s">
        <v>58</v>
      </c>
      <c r="E296" t="s">
        <v>592</v>
      </c>
      <c r="F296" t="s">
        <v>2035</v>
      </c>
      <c r="G296" t="s">
        <v>196</v>
      </c>
      <c r="H296">
        <v>44</v>
      </c>
      <c r="I296">
        <v>0</v>
      </c>
      <c r="J296">
        <v>27578.55</v>
      </c>
      <c r="K296">
        <v>14853.26</v>
      </c>
      <c r="L296">
        <v>24998.45</v>
      </c>
      <c r="M296">
        <v>12712</v>
      </c>
      <c r="N296">
        <v>4.18</v>
      </c>
      <c r="O296">
        <v>3.06</v>
      </c>
      <c r="P296">
        <v>42</v>
      </c>
      <c r="Q296">
        <v>22898.45</v>
      </c>
      <c r="R296">
        <v>8457.39</v>
      </c>
      <c r="S296">
        <v>3.76</v>
      </c>
      <c r="T296">
        <v>2.2799999999999998</v>
      </c>
      <c r="U296">
        <v>3.22</v>
      </c>
      <c r="V296">
        <v>1</v>
      </c>
      <c r="W296">
        <v>0.9415</v>
      </c>
      <c r="X296">
        <v>0.93010000000000004</v>
      </c>
      <c r="Y296">
        <v>0.9415</v>
      </c>
      <c r="Z296">
        <v>0.93010000000000004</v>
      </c>
      <c r="AA296" t="s">
        <v>57</v>
      </c>
      <c r="AB296" t="s">
        <v>196</v>
      </c>
      <c r="AC296">
        <v>1.1088</v>
      </c>
      <c r="AD296" t="s">
        <v>1547</v>
      </c>
      <c r="AE296">
        <v>1.4917260000000001</v>
      </c>
      <c r="AF296">
        <v>0.96140000000000003</v>
      </c>
      <c r="AG296">
        <v>0.93010000000000004</v>
      </c>
      <c r="AH296">
        <v>0.96140000000000003</v>
      </c>
      <c r="AI296" t="s">
        <v>196</v>
      </c>
      <c r="AJ296" t="s">
        <v>196</v>
      </c>
      <c r="AK296" t="s">
        <v>1623</v>
      </c>
      <c r="AL296" t="s">
        <v>49</v>
      </c>
      <c r="AM296">
        <v>1.3487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2</v>
      </c>
      <c r="AT296">
        <v>0</v>
      </c>
      <c r="AU296" t="b">
        <v>0</v>
      </c>
      <c r="AV296" t="s">
        <v>49</v>
      </c>
    </row>
    <row r="297" spans="1:48" x14ac:dyDescent="0.25">
      <c r="A297" t="s">
        <v>593</v>
      </c>
      <c r="B297" t="s">
        <v>1666</v>
      </c>
      <c r="C297" t="s">
        <v>593</v>
      </c>
      <c r="D297" t="s">
        <v>60</v>
      </c>
      <c r="E297" t="s">
        <v>593</v>
      </c>
      <c r="F297" t="s">
        <v>2036</v>
      </c>
      <c r="G297" t="s">
        <v>14</v>
      </c>
      <c r="H297">
        <v>4</v>
      </c>
      <c r="I297">
        <v>2</v>
      </c>
      <c r="J297">
        <v>17989.98</v>
      </c>
      <c r="K297">
        <v>4947.41</v>
      </c>
      <c r="L297">
        <v>16974.75</v>
      </c>
      <c r="M297">
        <v>4440.99</v>
      </c>
      <c r="N297">
        <v>3</v>
      </c>
      <c r="O297">
        <v>1.41</v>
      </c>
      <c r="P297">
        <v>4</v>
      </c>
      <c r="Q297">
        <v>16974.75</v>
      </c>
      <c r="R297">
        <v>4440.99</v>
      </c>
      <c r="S297">
        <v>2.8</v>
      </c>
      <c r="T297">
        <v>1.41</v>
      </c>
      <c r="U297">
        <v>2.2000000000000002</v>
      </c>
      <c r="V297">
        <v>0</v>
      </c>
      <c r="W297">
        <v>0.69799999999999995</v>
      </c>
      <c r="X297">
        <v>0.73429999999999995</v>
      </c>
      <c r="Y297">
        <v>0.74329999999999996</v>
      </c>
      <c r="Z297">
        <v>0.73429999999999995</v>
      </c>
      <c r="AA297" t="s">
        <v>59</v>
      </c>
      <c r="AB297" t="s">
        <v>14</v>
      </c>
      <c r="AC297">
        <v>0.74329999999999996</v>
      </c>
      <c r="AD297" t="s">
        <v>1548</v>
      </c>
      <c r="AE297">
        <v>1</v>
      </c>
      <c r="AF297">
        <v>0.75900000000000001</v>
      </c>
      <c r="AG297">
        <v>0.73429999999999995</v>
      </c>
      <c r="AH297">
        <v>0.75900000000000001</v>
      </c>
      <c r="AI297" t="s">
        <v>14</v>
      </c>
      <c r="AJ297" t="s">
        <v>14</v>
      </c>
      <c r="AK297" t="s">
        <v>1623</v>
      </c>
      <c r="AL297" t="s">
        <v>49</v>
      </c>
      <c r="AM297">
        <v>1.0648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 t="b">
        <v>0</v>
      </c>
      <c r="AV297" t="s">
        <v>49</v>
      </c>
    </row>
    <row r="298" spans="1:48" x14ac:dyDescent="0.25">
      <c r="A298" t="s">
        <v>594</v>
      </c>
      <c r="B298" t="s">
        <v>1666</v>
      </c>
      <c r="C298" t="s">
        <v>594</v>
      </c>
      <c r="D298" t="s">
        <v>56</v>
      </c>
      <c r="E298" t="s">
        <v>594</v>
      </c>
      <c r="F298" t="s">
        <v>2037</v>
      </c>
      <c r="G298" t="s">
        <v>196</v>
      </c>
      <c r="H298">
        <v>48</v>
      </c>
      <c r="I298">
        <v>7</v>
      </c>
      <c r="J298">
        <v>44556.41</v>
      </c>
      <c r="K298">
        <v>54297.54</v>
      </c>
      <c r="L298">
        <v>40630.51</v>
      </c>
      <c r="M298">
        <v>48998.68</v>
      </c>
      <c r="N298">
        <v>7.83</v>
      </c>
      <c r="O298">
        <v>9.51</v>
      </c>
      <c r="P298">
        <v>46</v>
      </c>
      <c r="Q298">
        <v>32202.02</v>
      </c>
      <c r="R298">
        <v>23932.74</v>
      </c>
      <c r="S298">
        <v>6.33</v>
      </c>
      <c r="T298">
        <v>4.83</v>
      </c>
      <c r="U298">
        <v>4.8</v>
      </c>
      <c r="V298">
        <v>1</v>
      </c>
      <c r="W298">
        <v>1.3241000000000001</v>
      </c>
      <c r="X298">
        <v>1.3081</v>
      </c>
      <c r="Y298">
        <v>1.3241000000000001</v>
      </c>
      <c r="Z298">
        <v>1.3081</v>
      </c>
      <c r="AA298" t="s">
        <v>55</v>
      </c>
      <c r="AB298" t="s">
        <v>196</v>
      </c>
      <c r="AC298">
        <v>1.7387999999999999</v>
      </c>
      <c r="AD298" t="s">
        <v>1546</v>
      </c>
      <c r="AE298">
        <v>1.674499</v>
      </c>
      <c r="AF298">
        <v>1.2706999999999999</v>
      </c>
      <c r="AG298">
        <v>1.3081</v>
      </c>
      <c r="AH298">
        <v>1.2706999999999999</v>
      </c>
      <c r="AI298" t="s">
        <v>196</v>
      </c>
      <c r="AJ298" t="s">
        <v>196</v>
      </c>
      <c r="AK298" t="s">
        <v>1623</v>
      </c>
      <c r="AL298" t="s">
        <v>49</v>
      </c>
      <c r="AM298">
        <v>1.7827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2</v>
      </c>
      <c r="AT298">
        <v>0</v>
      </c>
      <c r="AU298" t="b">
        <v>0</v>
      </c>
      <c r="AV298" t="s">
        <v>49</v>
      </c>
    </row>
    <row r="299" spans="1:48" x14ac:dyDescent="0.25">
      <c r="A299" t="s">
        <v>595</v>
      </c>
      <c r="B299" t="s">
        <v>1666</v>
      </c>
      <c r="C299" t="s">
        <v>595</v>
      </c>
      <c r="D299" t="s">
        <v>58</v>
      </c>
      <c r="E299" t="s">
        <v>595</v>
      </c>
      <c r="F299" t="s">
        <v>2038</v>
      </c>
      <c r="G299" t="s">
        <v>196</v>
      </c>
      <c r="H299">
        <v>186</v>
      </c>
      <c r="I299">
        <v>7</v>
      </c>
      <c r="J299">
        <v>21888.67</v>
      </c>
      <c r="K299">
        <v>28900.52</v>
      </c>
      <c r="L299">
        <v>20210.97</v>
      </c>
      <c r="M299">
        <v>25936.46</v>
      </c>
      <c r="N299">
        <v>4.6100000000000003</v>
      </c>
      <c r="O299">
        <v>4.32</v>
      </c>
      <c r="P299">
        <v>185</v>
      </c>
      <c r="Q299">
        <v>18526.61</v>
      </c>
      <c r="R299">
        <v>12191.94</v>
      </c>
      <c r="S299">
        <v>4.37</v>
      </c>
      <c r="T299">
        <v>2.83</v>
      </c>
      <c r="U299">
        <v>3.52</v>
      </c>
      <c r="V299">
        <v>1</v>
      </c>
      <c r="W299">
        <v>0.76180000000000003</v>
      </c>
      <c r="X299">
        <v>0.75260000000000005</v>
      </c>
      <c r="Y299">
        <v>0.76180000000000003</v>
      </c>
      <c r="Z299">
        <v>0.75260000000000005</v>
      </c>
      <c r="AA299" t="s">
        <v>57</v>
      </c>
      <c r="AB299" t="s">
        <v>196</v>
      </c>
      <c r="AC299">
        <v>1.0384</v>
      </c>
      <c r="AD299" t="s">
        <v>1547</v>
      </c>
      <c r="AE299">
        <v>1.370644</v>
      </c>
      <c r="AF299">
        <v>0.74439999999999995</v>
      </c>
      <c r="AG299">
        <v>0.75260000000000005</v>
      </c>
      <c r="AH299">
        <v>0.74439999999999995</v>
      </c>
      <c r="AI299" t="s">
        <v>196</v>
      </c>
      <c r="AJ299" t="s">
        <v>196</v>
      </c>
      <c r="AK299" t="s">
        <v>1623</v>
      </c>
      <c r="AL299" t="s">
        <v>49</v>
      </c>
      <c r="AM299">
        <v>1.0443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1</v>
      </c>
      <c r="AT299">
        <v>0</v>
      </c>
      <c r="AU299" t="b">
        <v>0</v>
      </c>
      <c r="AV299" t="s">
        <v>49</v>
      </c>
    </row>
    <row r="300" spans="1:48" x14ac:dyDescent="0.25">
      <c r="A300" t="s">
        <v>596</v>
      </c>
      <c r="B300" t="s">
        <v>1666</v>
      </c>
      <c r="C300" t="s">
        <v>596</v>
      </c>
      <c r="D300" t="s">
        <v>60</v>
      </c>
      <c r="E300" t="s">
        <v>596</v>
      </c>
      <c r="F300" t="s">
        <v>2039</v>
      </c>
      <c r="G300" t="s">
        <v>196</v>
      </c>
      <c r="H300">
        <v>113</v>
      </c>
      <c r="I300">
        <v>0</v>
      </c>
      <c r="J300">
        <v>15936.76</v>
      </c>
      <c r="K300">
        <v>10101.73</v>
      </c>
      <c r="L300">
        <v>14911.5</v>
      </c>
      <c r="M300">
        <v>8723.0300000000007</v>
      </c>
      <c r="N300">
        <v>3.5</v>
      </c>
      <c r="O300">
        <v>2.29</v>
      </c>
      <c r="P300">
        <v>111</v>
      </c>
      <c r="Q300">
        <v>14231.95</v>
      </c>
      <c r="R300">
        <v>7091.83</v>
      </c>
      <c r="S300">
        <v>3.34</v>
      </c>
      <c r="T300">
        <v>1.96</v>
      </c>
      <c r="U300">
        <v>2.88</v>
      </c>
      <c r="V300">
        <v>1</v>
      </c>
      <c r="W300">
        <v>0.58520000000000005</v>
      </c>
      <c r="X300">
        <v>0.57809999999999995</v>
      </c>
      <c r="Y300">
        <v>0.58520000000000005</v>
      </c>
      <c r="Z300">
        <v>0.57809999999999995</v>
      </c>
      <c r="AA300" t="s">
        <v>59</v>
      </c>
      <c r="AB300" t="s">
        <v>196</v>
      </c>
      <c r="AC300">
        <v>0.75760000000000005</v>
      </c>
      <c r="AD300" t="s">
        <v>1548</v>
      </c>
      <c r="AE300">
        <v>1</v>
      </c>
      <c r="AF300">
        <v>0.59750000000000003</v>
      </c>
      <c r="AG300">
        <v>0.57809999999999995</v>
      </c>
      <c r="AH300">
        <v>0.59750000000000003</v>
      </c>
      <c r="AI300" t="s">
        <v>196</v>
      </c>
      <c r="AJ300" t="s">
        <v>196</v>
      </c>
      <c r="AK300" t="s">
        <v>1623</v>
      </c>
      <c r="AL300" t="s">
        <v>49</v>
      </c>
      <c r="AM300">
        <v>0.83819999999999995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2</v>
      </c>
      <c r="AT300">
        <v>0</v>
      </c>
      <c r="AU300" t="b">
        <v>0</v>
      </c>
      <c r="AV300" t="s">
        <v>49</v>
      </c>
    </row>
    <row r="301" spans="1:48" x14ac:dyDescent="0.25">
      <c r="A301" t="s">
        <v>598</v>
      </c>
      <c r="B301" t="s">
        <v>1666</v>
      </c>
      <c r="C301" t="s">
        <v>598</v>
      </c>
      <c r="D301" t="s">
        <v>56</v>
      </c>
      <c r="E301" t="s">
        <v>598</v>
      </c>
      <c r="F301" t="s">
        <v>2040</v>
      </c>
      <c r="G301" t="s">
        <v>196</v>
      </c>
      <c r="H301">
        <v>31</v>
      </c>
      <c r="I301">
        <v>2</v>
      </c>
      <c r="J301">
        <v>49370.06</v>
      </c>
      <c r="K301">
        <v>41035.22</v>
      </c>
      <c r="L301">
        <v>44539.35</v>
      </c>
      <c r="M301">
        <v>35961.32</v>
      </c>
      <c r="N301">
        <v>8.1</v>
      </c>
      <c r="O301">
        <v>6.78</v>
      </c>
      <c r="P301">
        <v>29</v>
      </c>
      <c r="Q301">
        <v>37254.32</v>
      </c>
      <c r="R301">
        <v>22428.14</v>
      </c>
      <c r="S301">
        <v>6.83</v>
      </c>
      <c r="T301">
        <v>4.78</v>
      </c>
      <c r="U301">
        <v>5.17</v>
      </c>
      <c r="V301">
        <v>1</v>
      </c>
      <c r="W301">
        <v>1.5318000000000001</v>
      </c>
      <c r="X301">
        <v>1.5133000000000001</v>
      </c>
      <c r="Y301">
        <v>1.5318000000000001</v>
      </c>
      <c r="Z301">
        <v>1.5133000000000001</v>
      </c>
      <c r="AA301" t="s">
        <v>55</v>
      </c>
      <c r="AB301" t="s">
        <v>196</v>
      </c>
      <c r="AC301">
        <v>2.0649999999999999</v>
      </c>
      <c r="AD301" t="s">
        <v>1546</v>
      </c>
      <c r="AE301">
        <v>1.711279</v>
      </c>
      <c r="AF301">
        <v>1.5642</v>
      </c>
      <c r="AG301">
        <v>1.5133000000000001</v>
      </c>
      <c r="AH301">
        <v>1.5642</v>
      </c>
      <c r="AI301" t="s">
        <v>196</v>
      </c>
      <c r="AJ301" t="s">
        <v>196</v>
      </c>
      <c r="AK301" t="s">
        <v>1623</v>
      </c>
      <c r="AL301" t="s">
        <v>49</v>
      </c>
      <c r="AM301">
        <v>2.1943999999999999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2</v>
      </c>
      <c r="AT301">
        <v>0</v>
      </c>
      <c r="AU301" t="b">
        <v>0</v>
      </c>
      <c r="AV301" t="s">
        <v>49</v>
      </c>
    </row>
    <row r="302" spans="1:48" x14ac:dyDescent="0.25">
      <c r="A302" t="s">
        <v>599</v>
      </c>
      <c r="B302" t="s">
        <v>1666</v>
      </c>
      <c r="C302" t="s">
        <v>599</v>
      </c>
      <c r="D302" t="s">
        <v>58</v>
      </c>
      <c r="E302" t="s">
        <v>599</v>
      </c>
      <c r="F302" t="s">
        <v>2041</v>
      </c>
      <c r="G302" t="s">
        <v>196</v>
      </c>
      <c r="H302">
        <v>54</v>
      </c>
      <c r="I302">
        <v>4</v>
      </c>
      <c r="J302">
        <v>28068.29</v>
      </c>
      <c r="K302">
        <v>20935.599999999999</v>
      </c>
      <c r="L302">
        <v>26518.44</v>
      </c>
      <c r="M302">
        <v>18502.599999999999</v>
      </c>
      <c r="N302">
        <v>4.93</v>
      </c>
      <c r="O302">
        <v>3.43</v>
      </c>
      <c r="P302">
        <v>53</v>
      </c>
      <c r="Q302">
        <v>24924.93</v>
      </c>
      <c r="R302">
        <v>14549.42</v>
      </c>
      <c r="S302">
        <v>4.87</v>
      </c>
      <c r="T302">
        <v>3.44</v>
      </c>
      <c r="U302">
        <v>4.03</v>
      </c>
      <c r="V302">
        <v>1</v>
      </c>
      <c r="W302">
        <v>1.0247999999999999</v>
      </c>
      <c r="X302">
        <v>1.0124</v>
      </c>
      <c r="Y302">
        <v>1.0247999999999999</v>
      </c>
      <c r="Z302">
        <v>1.0124</v>
      </c>
      <c r="AA302" t="s">
        <v>57</v>
      </c>
      <c r="AB302" t="s">
        <v>196</v>
      </c>
      <c r="AC302">
        <v>1.2067000000000001</v>
      </c>
      <c r="AD302" t="s">
        <v>1547</v>
      </c>
      <c r="AE302">
        <v>1.31779</v>
      </c>
      <c r="AF302">
        <v>1.0464</v>
      </c>
      <c r="AG302">
        <v>1.0124</v>
      </c>
      <c r="AH302">
        <v>1.0464</v>
      </c>
      <c r="AI302" t="s">
        <v>196</v>
      </c>
      <c r="AJ302" t="s">
        <v>196</v>
      </c>
      <c r="AK302" t="s">
        <v>1623</v>
      </c>
      <c r="AL302" t="s">
        <v>49</v>
      </c>
      <c r="AM302">
        <v>1.468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1</v>
      </c>
      <c r="AT302">
        <v>0</v>
      </c>
      <c r="AU302" t="b">
        <v>0</v>
      </c>
      <c r="AV302" t="s">
        <v>49</v>
      </c>
    </row>
    <row r="303" spans="1:48" x14ac:dyDescent="0.25">
      <c r="A303" t="s">
        <v>600</v>
      </c>
      <c r="B303" t="s">
        <v>1666</v>
      </c>
      <c r="C303" t="s">
        <v>600</v>
      </c>
      <c r="D303" t="s">
        <v>60</v>
      </c>
      <c r="E303" t="s">
        <v>600</v>
      </c>
      <c r="F303" t="s">
        <v>2042</v>
      </c>
      <c r="G303" t="s">
        <v>14</v>
      </c>
      <c r="H303">
        <v>6</v>
      </c>
      <c r="I303">
        <v>0</v>
      </c>
      <c r="J303">
        <v>25727.56</v>
      </c>
      <c r="K303">
        <v>12391.66</v>
      </c>
      <c r="L303">
        <v>24540.880000000001</v>
      </c>
      <c r="M303">
        <v>12597.9</v>
      </c>
      <c r="N303">
        <v>3.83</v>
      </c>
      <c r="O303">
        <v>1.34</v>
      </c>
      <c r="P303">
        <v>6</v>
      </c>
      <c r="Q303">
        <v>24540.880000000001</v>
      </c>
      <c r="R303">
        <v>12597.9</v>
      </c>
      <c r="S303">
        <v>3.1</v>
      </c>
      <c r="T303">
        <v>1.34</v>
      </c>
      <c r="U303">
        <v>2.5</v>
      </c>
      <c r="V303">
        <v>0</v>
      </c>
      <c r="W303">
        <v>1.0091000000000001</v>
      </c>
      <c r="X303">
        <v>0.90459999999999996</v>
      </c>
      <c r="Y303">
        <v>0.91569999999999996</v>
      </c>
      <c r="Z303">
        <v>0.90459999999999996</v>
      </c>
      <c r="AA303" t="s">
        <v>59</v>
      </c>
      <c r="AB303" t="s">
        <v>14</v>
      </c>
      <c r="AC303">
        <v>0.91569999999999996</v>
      </c>
      <c r="AD303" t="s">
        <v>1548</v>
      </c>
      <c r="AE303">
        <v>1</v>
      </c>
      <c r="AF303">
        <v>0.93500000000000005</v>
      </c>
      <c r="AG303">
        <v>0.90459999999999996</v>
      </c>
      <c r="AH303">
        <v>0.93500000000000005</v>
      </c>
      <c r="AI303" t="s">
        <v>14</v>
      </c>
      <c r="AJ303" t="s">
        <v>14</v>
      </c>
      <c r="AK303" t="s">
        <v>1623</v>
      </c>
      <c r="AL303" t="s">
        <v>49</v>
      </c>
      <c r="AM303">
        <v>1.3117000000000001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 t="b">
        <v>0</v>
      </c>
      <c r="AV303" t="s">
        <v>49</v>
      </c>
    </row>
    <row r="304" spans="1:48" x14ac:dyDescent="0.25">
      <c r="A304" t="s">
        <v>601</v>
      </c>
      <c r="B304" t="s">
        <v>1666</v>
      </c>
      <c r="C304" t="s">
        <v>601</v>
      </c>
      <c r="D304" t="s">
        <v>56</v>
      </c>
      <c r="E304" t="s">
        <v>601</v>
      </c>
      <c r="F304" t="s">
        <v>2043</v>
      </c>
      <c r="G304" t="s">
        <v>196</v>
      </c>
      <c r="H304">
        <v>132</v>
      </c>
      <c r="I304">
        <v>15</v>
      </c>
      <c r="J304">
        <v>42529.34</v>
      </c>
      <c r="K304">
        <v>27932.99</v>
      </c>
      <c r="L304">
        <v>39235.839999999997</v>
      </c>
      <c r="M304">
        <v>25498.27</v>
      </c>
      <c r="N304">
        <v>6.33</v>
      </c>
      <c r="O304">
        <v>4.37</v>
      </c>
      <c r="P304">
        <v>129</v>
      </c>
      <c r="Q304">
        <v>37298.300000000003</v>
      </c>
      <c r="R304">
        <v>22355.8</v>
      </c>
      <c r="S304">
        <v>6.1</v>
      </c>
      <c r="T304">
        <v>4.1399999999999997</v>
      </c>
      <c r="U304">
        <v>4.83</v>
      </c>
      <c r="V304">
        <v>1</v>
      </c>
      <c r="W304">
        <v>1.5336000000000001</v>
      </c>
      <c r="X304">
        <v>1.5150999999999999</v>
      </c>
      <c r="Y304">
        <v>1.5336000000000001</v>
      </c>
      <c r="Z304">
        <v>1.5150999999999999</v>
      </c>
      <c r="AA304" t="s">
        <v>55</v>
      </c>
      <c r="AB304" t="s">
        <v>196</v>
      </c>
      <c r="AC304">
        <v>1.7887999999999999</v>
      </c>
      <c r="AD304" t="s">
        <v>1546</v>
      </c>
      <c r="AE304">
        <v>1.8063210000000001</v>
      </c>
      <c r="AF304">
        <v>1.5660000000000001</v>
      </c>
      <c r="AG304">
        <v>1.5150999999999999</v>
      </c>
      <c r="AH304">
        <v>1.5660000000000001</v>
      </c>
      <c r="AI304" t="s">
        <v>196</v>
      </c>
      <c r="AJ304" t="s">
        <v>196</v>
      </c>
      <c r="AK304" t="s">
        <v>1623</v>
      </c>
      <c r="AL304" t="s">
        <v>49</v>
      </c>
      <c r="AM304">
        <v>2.1968999999999999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3</v>
      </c>
      <c r="AT304">
        <v>0</v>
      </c>
      <c r="AU304" t="b">
        <v>0</v>
      </c>
      <c r="AV304" t="s">
        <v>49</v>
      </c>
    </row>
    <row r="305" spans="1:48" x14ac:dyDescent="0.25">
      <c r="A305" t="s">
        <v>602</v>
      </c>
      <c r="B305" t="s">
        <v>1666</v>
      </c>
      <c r="C305" t="s">
        <v>602</v>
      </c>
      <c r="D305" t="s">
        <v>58</v>
      </c>
      <c r="E305" t="s">
        <v>602</v>
      </c>
      <c r="F305" t="s">
        <v>2044</v>
      </c>
      <c r="G305" t="s">
        <v>196</v>
      </c>
      <c r="H305">
        <v>455</v>
      </c>
      <c r="I305">
        <v>21</v>
      </c>
      <c r="J305">
        <v>22520.19</v>
      </c>
      <c r="K305">
        <v>13260.15</v>
      </c>
      <c r="L305">
        <v>21033.77</v>
      </c>
      <c r="M305">
        <v>11743.79</v>
      </c>
      <c r="N305">
        <v>3.51</v>
      </c>
      <c r="O305">
        <v>2.58</v>
      </c>
      <c r="P305">
        <v>446</v>
      </c>
      <c r="Q305">
        <v>20104.919999999998</v>
      </c>
      <c r="R305">
        <v>9741.94</v>
      </c>
      <c r="S305">
        <v>3.34</v>
      </c>
      <c r="T305">
        <v>2.1</v>
      </c>
      <c r="U305">
        <v>2.8</v>
      </c>
      <c r="V305">
        <v>1</v>
      </c>
      <c r="W305">
        <v>0.82669999999999999</v>
      </c>
      <c r="X305">
        <v>0.81669999999999998</v>
      </c>
      <c r="Y305">
        <v>0.82669999999999999</v>
      </c>
      <c r="Z305">
        <v>0.81669999999999998</v>
      </c>
      <c r="AA305" t="s">
        <v>57</v>
      </c>
      <c r="AB305" t="s">
        <v>196</v>
      </c>
      <c r="AC305">
        <v>0.99029999999999996</v>
      </c>
      <c r="AD305" t="s">
        <v>1547</v>
      </c>
      <c r="AE305">
        <v>1.5160750000000001</v>
      </c>
      <c r="AF305">
        <v>0.84409999999999996</v>
      </c>
      <c r="AG305">
        <v>0.81669999999999998</v>
      </c>
      <c r="AH305">
        <v>0.84409999999999996</v>
      </c>
      <c r="AI305" t="s">
        <v>196</v>
      </c>
      <c r="AJ305" t="s">
        <v>196</v>
      </c>
      <c r="AK305" t="s">
        <v>1623</v>
      </c>
      <c r="AL305" t="s">
        <v>49</v>
      </c>
      <c r="AM305">
        <v>1.1841999999999999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9</v>
      </c>
      <c r="AT305">
        <v>0</v>
      </c>
      <c r="AU305" t="b">
        <v>0</v>
      </c>
      <c r="AV305" t="s">
        <v>49</v>
      </c>
    </row>
    <row r="306" spans="1:48" x14ac:dyDescent="0.25">
      <c r="A306" t="s">
        <v>80</v>
      </c>
      <c r="B306" t="s">
        <v>1666</v>
      </c>
      <c r="C306" t="s">
        <v>80</v>
      </c>
      <c r="D306" t="s">
        <v>60</v>
      </c>
      <c r="E306" t="s">
        <v>80</v>
      </c>
      <c r="F306" t="s">
        <v>2045</v>
      </c>
      <c r="G306" t="s">
        <v>196</v>
      </c>
      <c r="H306">
        <v>91</v>
      </c>
      <c r="I306">
        <v>1</v>
      </c>
      <c r="J306">
        <v>12996.26</v>
      </c>
      <c r="K306">
        <v>6544.02</v>
      </c>
      <c r="L306">
        <v>12562.86</v>
      </c>
      <c r="M306">
        <v>6101.69</v>
      </c>
      <c r="N306">
        <v>2.0299999999999998</v>
      </c>
      <c r="O306">
        <v>1.1000000000000001</v>
      </c>
      <c r="P306">
        <v>90</v>
      </c>
      <c r="Q306">
        <v>12334.06</v>
      </c>
      <c r="R306">
        <v>5734.14</v>
      </c>
      <c r="S306">
        <v>2.0099999999999998</v>
      </c>
      <c r="T306">
        <v>1.0900000000000001</v>
      </c>
      <c r="U306">
        <v>1.75</v>
      </c>
      <c r="V306">
        <v>1</v>
      </c>
      <c r="W306">
        <v>0.5071</v>
      </c>
      <c r="X306">
        <v>0.501</v>
      </c>
      <c r="Y306">
        <v>0.5071</v>
      </c>
      <c r="Z306">
        <v>0.501</v>
      </c>
      <c r="AA306" t="s">
        <v>59</v>
      </c>
      <c r="AB306" t="s">
        <v>196</v>
      </c>
      <c r="AC306">
        <v>0.6532</v>
      </c>
      <c r="AD306" t="s">
        <v>1548</v>
      </c>
      <c r="AE306">
        <v>1</v>
      </c>
      <c r="AF306">
        <v>0.51780000000000004</v>
      </c>
      <c r="AG306">
        <v>0.501</v>
      </c>
      <c r="AH306">
        <v>0.51780000000000004</v>
      </c>
      <c r="AI306" t="s">
        <v>196</v>
      </c>
      <c r="AJ306" t="s">
        <v>196</v>
      </c>
      <c r="AK306" t="s">
        <v>1623</v>
      </c>
      <c r="AL306" t="s">
        <v>49</v>
      </c>
      <c r="AM306">
        <v>0.72640000000000005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1</v>
      </c>
      <c r="AT306">
        <v>0</v>
      </c>
      <c r="AU306" t="b">
        <v>0</v>
      </c>
      <c r="AV306" t="s">
        <v>49</v>
      </c>
    </row>
    <row r="307" spans="1:48" x14ac:dyDescent="0.25">
      <c r="A307" t="s">
        <v>82</v>
      </c>
      <c r="B307" t="s">
        <v>1666</v>
      </c>
      <c r="C307" t="s">
        <v>82</v>
      </c>
      <c r="D307" t="s">
        <v>56</v>
      </c>
      <c r="E307" t="s">
        <v>82</v>
      </c>
      <c r="F307" t="s">
        <v>2046</v>
      </c>
      <c r="G307" t="s">
        <v>196</v>
      </c>
      <c r="H307">
        <v>18</v>
      </c>
      <c r="I307">
        <v>3</v>
      </c>
      <c r="J307">
        <v>44983.14</v>
      </c>
      <c r="K307">
        <v>29564.68</v>
      </c>
      <c r="L307">
        <v>41368.31</v>
      </c>
      <c r="M307">
        <v>25068.38</v>
      </c>
      <c r="N307">
        <v>7.06</v>
      </c>
      <c r="O307">
        <v>5.14</v>
      </c>
      <c r="P307">
        <v>17</v>
      </c>
      <c r="Q307">
        <v>37684.160000000003</v>
      </c>
      <c r="R307">
        <v>20520.14</v>
      </c>
      <c r="S307">
        <v>6.29</v>
      </c>
      <c r="T307">
        <v>4.18</v>
      </c>
      <c r="U307">
        <v>5.24</v>
      </c>
      <c r="V307">
        <v>1</v>
      </c>
      <c r="W307">
        <v>1.5495000000000001</v>
      </c>
      <c r="X307">
        <v>1.5307999999999999</v>
      </c>
      <c r="Y307">
        <v>1.5495000000000001</v>
      </c>
      <c r="Z307">
        <v>1.5307999999999999</v>
      </c>
      <c r="AA307" t="s">
        <v>55</v>
      </c>
      <c r="AB307" t="s">
        <v>196</v>
      </c>
      <c r="AC307">
        <v>1.946</v>
      </c>
      <c r="AD307" t="s">
        <v>1546</v>
      </c>
      <c r="AE307">
        <v>1.777169</v>
      </c>
      <c r="AF307">
        <v>1.5823</v>
      </c>
      <c r="AG307">
        <v>1.5307999999999999</v>
      </c>
      <c r="AH307">
        <v>1.5823</v>
      </c>
      <c r="AI307" t="s">
        <v>196</v>
      </c>
      <c r="AJ307" t="s">
        <v>196</v>
      </c>
      <c r="AK307" t="s">
        <v>1623</v>
      </c>
      <c r="AL307" t="s">
        <v>49</v>
      </c>
      <c r="AM307">
        <v>2.2198000000000002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1</v>
      </c>
      <c r="AT307">
        <v>0</v>
      </c>
      <c r="AU307" t="b">
        <v>0</v>
      </c>
      <c r="AV307" t="s">
        <v>49</v>
      </c>
    </row>
    <row r="308" spans="1:48" x14ac:dyDescent="0.25">
      <c r="A308" t="s">
        <v>83</v>
      </c>
      <c r="B308" t="s">
        <v>1666</v>
      </c>
      <c r="C308" t="s">
        <v>83</v>
      </c>
      <c r="D308" t="s">
        <v>58</v>
      </c>
      <c r="E308" t="s">
        <v>83</v>
      </c>
      <c r="F308" t="s">
        <v>2047</v>
      </c>
      <c r="G308" t="s">
        <v>196</v>
      </c>
      <c r="H308">
        <v>32</v>
      </c>
      <c r="I308">
        <v>1</v>
      </c>
      <c r="J308">
        <v>22109.33</v>
      </c>
      <c r="K308">
        <v>7101.84</v>
      </c>
      <c r="L308">
        <v>21133.48</v>
      </c>
      <c r="M308">
        <v>7053.75</v>
      </c>
      <c r="N308">
        <v>4.5</v>
      </c>
      <c r="O308">
        <v>2.17</v>
      </c>
      <c r="P308">
        <v>31</v>
      </c>
      <c r="Q308">
        <v>20246.3</v>
      </c>
      <c r="R308">
        <v>5116</v>
      </c>
      <c r="S308">
        <v>4.42</v>
      </c>
      <c r="T308">
        <v>2.15</v>
      </c>
      <c r="U308">
        <v>3.93</v>
      </c>
      <c r="V308">
        <v>1</v>
      </c>
      <c r="W308">
        <v>0.83250000000000002</v>
      </c>
      <c r="X308">
        <v>0.82250000000000001</v>
      </c>
      <c r="Y308">
        <v>0.83250000000000002</v>
      </c>
      <c r="Z308">
        <v>0.82250000000000001</v>
      </c>
      <c r="AA308" t="s">
        <v>57</v>
      </c>
      <c r="AB308" t="s">
        <v>196</v>
      </c>
      <c r="AC308">
        <v>1.095</v>
      </c>
      <c r="AD308" t="s">
        <v>1547</v>
      </c>
      <c r="AE308">
        <v>1.426153</v>
      </c>
      <c r="AF308">
        <v>0.85009999999999997</v>
      </c>
      <c r="AG308">
        <v>0.82250000000000001</v>
      </c>
      <c r="AH308">
        <v>0.85009999999999997</v>
      </c>
      <c r="AI308" t="s">
        <v>196</v>
      </c>
      <c r="AJ308" t="s">
        <v>196</v>
      </c>
      <c r="AK308" t="s">
        <v>1623</v>
      </c>
      <c r="AL308" t="s">
        <v>49</v>
      </c>
      <c r="AM308">
        <v>1.1926000000000001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1</v>
      </c>
      <c r="AT308">
        <v>0</v>
      </c>
      <c r="AU308" t="b">
        <v>0</v>
      </c>
      <c r="AV308" t="s">
        <v>49</v>
      </c>
    </row>
    <row r="309" spans="1:48" x14ac:dyDescent="0.25">
      <c r="A309" t="s">
        <v>87</v>
      </c>
      <c r="B309" t="s">
        <v>1666</v>
      </c>
      <c r="C309" t="s">
        <v>87</v>
      </c>
      <c r="D309" t="s">
        <v>60</v>
      </c>
      <c r="E309" t="s">
        <v>87</v>
      </c>
      <c r="F309" t="s">
        <v>2048</v>
      </c>
      <c r="G309" t="s">
        <v>196</v>
      </c>
      <c r="H309">
        <v>11</v>
      </c>
      <c r="I309">
        <v>0</v>
      </c>
      <c r="J309">
        <v>10988.81</v>
      </c>
      <c r="K309">
        <v>3796.95</v>
      </c>
      <c r="L309">
        <v>10727.56</v>
      </c>
      <c r="M309">
        <v>3142.63</v>
      </c>
      <c r="N309">
        <v>2.36</v>
      </c>
      <c r="O309">
        <v>1.07</v>
      </c>
      <c r="P309">
        <v>11</v>
      </c>
      <c r="Q309">
        <v>10727.56</v>
      </c>
      <c r="R309">
        <v>3142.63</v>
      </c>
      <c r="S309">
        <v>2.36</v>
      </c>
      <c r="T309">
        <v>1.07</v>
      </c>
      <c r="U309">
        <v>2.14</v>
      </c>
      <c r="V309">
        <v>1</v>
      </c>
      <c r="W309">
        <v>0.44109999999999999</v>
      </c>
      <c r="X309">
        <v>0.43580000000000002</v>
      </c>
      <c r="Y309">
        <v>0.44109999999999999</v>
      </c>
      <c r="Z309">
        <v>0.43580000000000002</v>
      </c>
      <c r="AA309" t="s">
        <v>59</v>
      </c>
      <c r="AB309" t="s">
        <v>196</v>
      </c>
      <c r="AC309">
        <v>0.76780000000000004</v>
      </c>
      <c r="AD309" t="s">
        <v>1548</v>
      </c>
      <c r="AE309">
        <v>1</v>
      </c>
      <c r="AF309">
        <v>0.45040000000000002</v>
      </c>
      <c r="AG309">
        <v>0.43580000000000002</v>
      </c>
      <c r="AH309">
        <v>0.45040000000000002</v>
      </c>
      <c r="AI309" t="s">
        <v>196</v>
      </c>
      <c r="AJ309" t="s">
        <v>196</v>
      </c>
      <c r="AK309" t="s">
        <v>1623</v>
      </c>
      <c r="AL309" t="s">
        <v>49</v>
      </c>
      <c r="AM309">
        <v>0.63190000000000002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 t="b">
        <v>0</v>
      </c>
      <c r="AV309" t="s">
        <v>49</v>
      </c>
    </row>
    <row r="310" spans="1:48" x14ac:dyDescent="0.25">
      <c r="A310" t="s">
        <v>89</v>
      </c>
      <c r="B310" t="s">
        <v>1666</v>
      </c>
      <c r="C310" t="s">
        <v>89</v>
      </c>
      <c r="D310" t="s">
        <v>51</v>
      </c>
      <c r="E310" t="s">
        <v>89</v>
      </c>
      <c r="F310" t="s">
        <v>2049</v>
      </c>
      <c r="G310" t="s">
        <v>14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5</v>
      </c>
      <c r="T310">
        <v>0</v>
      </c>
      <c r="U310">
        <v>4</v>
      </c>
      <c r="V310">
        <v>0</v>
      </c>
      <c r="W310">
        <v>0</v>
      </c>
      <c r="X310">
        <v>1.3347</v>
      </c>
      <c r="Y310">
        <v>1.351</v>
      </c>
      <c r="Z310">
        <v>1.3347</v>
      </c>
      <c r="AA310" t="s">
        <v>50</v>
      </c>
      <c r="AB310" t="s">
        <v>14</v>
      </c>
      <c r="AC310">
        <v>1.351</v>
      </c>
      <c r="AD310" t="s">
        <v>1544</v>
      </c>
      <c r="AE310">
        <v>1.5795630000000001</v>
      </c>
      <c r="AF310">
        <v>1.3347</v>
      </c>
      <c r="AG310">
        <v>1.3347</v>
      </c>
      <c r="AH310">
        <v>1.3347</v>
      </c>
      <c r="AI310" t="s">
        <v>14</v>
      </c>
      <c r="AJ310" t="s">
        <v>14</v>
      </c>
      <c r="AK310" t="s">
        <v>1621</v>
      </c>
      <c r="AL310" t="s">
        <v>49</v>
      </c>
      <c r="AM310">
        <v>1.8725000000000001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 t="b">
        <v>0</v>
      </c>
      <c r="AV310" t="s">
        <v>49</v>
      </c>
    </row>
    <row r="311" spans="1:48" x14ac:dyDescent="0.25">
      <c r="A311" t="s">
        <v>90</v>
      </c>
      <c r="B311" t="s">
        <v>1666</v>
      </c>
      <c r="C311" t="s">
        <v>90</v>
      </c>
      <c r="D311" t="s">
        <v>53</v>
      </c>
      <c r="E311" t="s">
        <v>90</v>
      </c>
      <c r="F311" t="s">
        <v>2050</v>
      </c>
      <c r="G311" t="s">
        <v>196</v>
      </c>
      <c r="H311">
        <v>36</v>
      </c>
      <c r="I311">
        <v>4</v>
      </c>
      <c r="J311">
        <v>18573.349999999999</v>
      </c>
      <c r="K311">
        <v>16502.21</v>
      </c>
      <c r="L311">
        <v>17657.59</v>
      </c>
      <c r="M311">
        <v>13767.41</v>
      </c>
      <c r="N311">
        <v>3.33</v>
      </c>
      <c r="O311">
        <v>2.48</v>
      </c>
      <c r="P311">
        <v>34</v>
      </c>
      <c r="Q311">
        <v>14881.75</v>
      </c>
      <c r="R311">
        <v>7400.83</v>
      </c>
      <c r="S311">
        <v>2.94</v>
      </c>
      <c r="T311">
        <v>1.8</v>
      </c>
      <c r="U311">
        <v>2.39</v>
      </c>
      <c r="V311">
        <v>1</v>
      </c>
      <c r="W311">
        <v>0.6119</v>
      </c>
      <c r="X311">
        <v>0.60450000000000004</v>
      </c>
      <c r="Y311">
        <v>0.6119</v>
      </c>
      <c r="Z311">
        <v>0.60450000000000004</v>
      </c>
      <c r="AA311" t="s">
        <v>52</v>
      </c>
      <c r="AB311" t="s">
        <v>196</v>
      </c>
      <c r="AC311">
        <v>0.85529999999999995</v>
      </c>
      <c r="AD311" t="s">
        <v>1545</v>
      </c>
      <c r="AE311">
        <v>1</v>
      </c>
      <c r="AF311">
        <v>0.62480000000000002</v>
      </c>
      <c r="AG311">
        <v>0.60450000000000004</v>
      </c>
      <c r="AH311">
        <v>0.62480000000000002</v>
      </c>
      <c r="AI311" t="s">
        <v>196</v>
      </c>
      <c r="AJ311" t="s">
        <v>196</v>
      </c>
      <c r="AK311" t="s">
        <v>1621</v>
      </c>
      <c r="AL311" t="s">
        <v>49</v>
      </c>
      <c r="AM311">
        <v>0.87649999999999995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2</v>
      </c>
      <c r="AT311">
        <v>0</v>
      </c>
      <c r="AU311" t="b">
        <v>0</v>
      </c>
      <c r="AV311" t="s">
        <v>49</v>
      </c>
    </row>
    <row r="312" spans="1:48" x14ac:dyDescent="0.25">
      <c r="A312" t="s">
        <v>92</v>
      </c>
      <c r="B312" t="s">
        <v>1666</v>
      </c>
      <c r="C312" t="s">
        <v>92</v>
      </c>
      <c r="D312" t="s">
        <v>56</v>
      </c>
      <c r="E312" t="s">
        <v>92</v>
      </c>
      <c r="F312" t="s">
        <v>2051</v>
      </c>
      <c r="G312" t="s">
        <v>196</v>
      </c>
      <c r="H312">
        <v>27</v>
      </c>
      <c r="I312">
        <v>3</v>
      </c>
      <c r="J312">
        <v>38750.49</v>
      </c>
      <c r="K312">
        <v>35830.949999999997</v>
      </c>
      <c r="L312">
        <v>35906.18</v>
      </c>
      <c r="M312">
        <v>33361.11</v>
      </c>
      <c r="N312">
        <v>7.81</v>
      </c>
      <c r="O312">
        <v>6.74</v>
      </c>
      <c r="P312">
        <v>25</v>
      </c>
      <c r="Q312">
        <v>27517.57</v>
      </c>
      <c r="R312">
        <v>15874.62</v>
      </c>
      <c r="S312">
        <v>6.4</v>
      </c>
      <c r="T312">
        <v>4.33</v>
      </c>
      <c r="U312">
        <v>5.16</v>
      </c>
      <c r="V312">
        <v>1</v>
      </c>
      <c r="W312">
        <v>1.1314</v>
      </c>
      <c r="X312">
        <v>1.1176999999999999</v>
      </c>
      <c r="Y312">
        <v>1.1314</v>
      </c>
      <c r="Z312">
        <v>1.1176999999999999</v>
      </c>
      <c r="AA312" t="s">
        <v>55</v>
      </c>
      <c r="AB312" t="s">
        <v>196</v>
      </c>
      <c r="AC312">
        <v>1.6979</v>
      </c>
      <c r="AD312" t="s">
        <v>1546</v>
      </c>
      <c r="AE312">
        <v>1.7323740000000001</v>
      </c>
      <c r="AF312">
        <v>1.1553</v>
      </c>
      <c r="AG312">
        <v>1.1176999999999999</v>
      </c>
      <c r="AH312">
        <v>1.1553</v>
      </c>
      <c r="AI312" t="s">
        <v>196</v>
      </c>
      <c r="AJ312" t="s">
        <v>196</v>
      </c>
      <c r="AK312" t="s">
        <v>1623</v>
      </c>
      <c r="AL312" t="s">
        <v>49</v>
      </c>
      <c r="AM312">
        <v>1.6208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2</v>
      </c>
      <c r="AT312">
        <v>0</v>
      </c>
      <c r="AU312" t="b">
        <v>0</v>
      </c>
      <c r="AV312" t="s">
        <v>49</v>
      </c>
    </row>
    <row r="313" spans="1:48" x14ac:dyDescent="0.25">
      <c r="A313" t="s">
        <v>93</v>
      </c>
      <c r="B313" t="s">
        <v>1666</v>
      </c>
      <c r="C313" t="s">
        <v>93</v>
      </c>
      <c r="D313" t="s">
        <v>58</v>
      </c>
      <c r="E313" t="s">
        <v>93</v>
      </c>
      <c r="F313" t="s">
        <v>2052</v>
      </c>
      <c r="G313" t="s">
        <v>196</v>
      </c>
      <c r="H313">
        <v>181</v>
      </c>
      <c r="I313">
        <v>6</v>
      </c>
      <c r="J313">
        <v>18390.400000000001</v>
      </c>
      <c r="K313">
        <v>12149.18</v>
      </c>
      <c r="L313">
        <v>17286.82</v>
      </c>
      <c r="M313">
        <v>11109.92</v>
      </c>
      <c r="N313">
        <v>4.0999999999999996</v>
      </c>
      <c r="O313">
        <v>2.85</v>
      </c>
      <c r="P313">
        <v>176</v>
      </c>
      <c r="Q313">
        <v>16123.95</v>
      </c>
      <c r="R313">
        <v>8727.5400000000009</v>
      </c>
      <c r="S313">
        <v>3.85</v>
      </c>
      <c r="T313">
        <v>2.38</v>
      </c>
      <c r="U313">
        <v>3.25</v>
      </c>
      <c r="V313">
        <v>1</v>
      </c>
      <c r="W313">
        <v>0.66300000000000003</v>
      </c>
      <c r="X313">
        <v>0.65500000000000003</v>
      </c>
      <c r="Y313">
        <v>0.66300000000000003</v>
      </c>
      <c r="Z313">
        <v>0.65500000000000003</v>
      </c>
      <c r="AA313" t="s">
        <v>57</v>
      </c>
      <c r="AB313" t="s">
        <v>196</v>
      </c>
      <c r="AC313">
        <v>0.98009999999999997</v>
      </c>
      <c r="AD313" t="s">
        <v>1547</v>
      </c>
      <c r="AE313">
        <v>1.4067750000000001</v>
      </c>
      <c r="AF313">
        <v>0.67700000000000005</v>
      </c>
      <c r="AG313">
        <v>0.65500000000000003</v>
      </c>
      <c r="AH313">
        <v>0.67700000000000005</v>
      </c>
      <c r="AI313" t="s">
        <v>196</v>
      </c>
      <c r="AJ313" t="s">
        <v>196</v>
      </c>
      <c r="AK313" t="s">
        <v>1623</v>
      </c>
      <c r="AL313" t="s">
        <v>49</v>
      </c>
      <c r="AM313">
        <v>0.94979999999999998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5</v>
      </c>
      <c r="AT313">
        <v>0</v>
      </c>
      <c r="AU313" t="b">
        <v>0</v>
      </c>
      <c r="AV313" t="s">
        <v>49</v>
      </c>
    </row>
    <row r="314" spans="1:48" x14ac:dyDescent="0.25">
      <c r="A314" t="s">
        <v>94</v>
      </c>
      <c r="B314" t="s">
        <v>1666</v>
      </c>
      <c r="C314" t="s">
        <v>94</v>
      </c>
      <c r="D314" t="s">
        <v>60</v>
      </c>
      <c r="E314" t="s">
        <v>94</v>
      </c>
      <c r="F314" t="s">
        <v>2053</v>
      </c>
      <c r="G314" t="s">
        <v>196</v>
      </c>
      <c r="H314">
        <v>77</v>
      </c>
      <c r="I314">
        <v>3</v>
      </c>
      <c r="J314">
        <v>13509.58</v>
      </c>
      <c r="K314">
        <v>6605.49</v>
      </c>
      <c r="L314">
        <v>13001.05</v>
      </c>
      <c r="M314">
        <v>6419.61</v>
      </c>
      <c r="N314">
        <v>3.52</v>
      </c>
      <c r="O314">
        <v>2.31</v>
      </c>
      <c r="P314">
        <v>76</v>
      </c>
      <c r="Q314">
        <v>12713.25</v>
      </c>
      <c r="R314">
        <v>5947.74</v>
      </c>
      <c r="S314">
        <v>3.49</v>
      </c>
      <c r="T314">
        <v>2.31</v>
      </c>
      <c r="U314">
        <v>2.93</v>
      </c>
      <c r="V314">
        <v>1</v>
      </c>
      <c r="W314">
        <v>0.52270000000000005</v>
      </c>
      <c r="X314">
        <v>0.51639999999999997</v>
      </c>
      <c r="Y314">
        <v>0.52270000000000005</v>
      </c>
      <c r="Z314">
        <v>0.51639999999999997</v>
      </c>
      <c r="AA314" t="s">
        <v>59</v>
      </c>
      <c r="AB314" t="s">
        <v>196</v>
      </c>
      <c r="AC314">
        <v>0.69669999999999999</v>
      </c>
      <c r="AD314" t="s">
        <v>1548</v>
      </c>
      <c r="AE314">
        <v>1</v>
      </c>
      <c r="AF314">
        <v>0.53380000000000005</v>
      </c>
      <c r="AG314">
        <v>0.51639999999999997</v>
      </c>
      <c r="AH314">
        <v>0.53380000000000005</v>
      </c>
      <c r="AI314" t="s">
        <v>196</v>
      </c>
      <c r="AJ314" t="s">
        <v>196</v>
      </c>
      <c r="AK314" t="s">
        <v>1623</v>
      </c>
      <c r="AL314" t="s">
        <v>49</v>
      </c>
      <c r="AM314">
        <v>0.74890000000000001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1</v>
      </c>
      <c r="AT314">
        <v>0</v>
      </c>
      <c r="AU314" t="b">
        <v>0</v>
      </c>
      <c r="AV314" t="s">
        <v>49</v>
      </c>
    </row>
    <row r="315" spans="1:48" x14ac:dyDescent="0.25">
      <c r="A315" t="s">
        <v>95</v>
      </c>
      <c r="B315" t="s">
        <v>1666</v>
      </c>
      <c r="C315" t="s">
        <v>95</v>
      </c>
      <c r="D315" t="s">
        <v>56</v>
      </c>
      <c r="E315" t="s">
        <v>95</v>
      </c>
      <c r="F315" t="s">
        <v>2054</v>
      </c>
      <c r="G315" t="s">
        <v>196</v>
      </c>
      <c r="H315">
        <v>58</v>
      </c>
      <c r="I315">
        <v>10</v>
      </c>
      <c r="J315">
        <v>28257.09</v>
      </c>
      <c r="K315">
        <v>25734.41</v>
      </c>
      <c r="L315">
        <v>25998.03</v>
      </c>
      <c r="M315">
        <v>22378.66</v>
      </c>
      <c r="N315">
        <v>5.74</v>
      </c>
      <c r="O315">
        <v>4.58</v>
      </c>
      <c r="P315">
        <v>57</v>
      </c>
      <c r="Q315">
        <v>24365.82</v>
      </c>
      <c r="R315">
        <v>18843.34</v>
      </c>
      <c r="S315">
        <v>5.56</v>
      </c>
      <c r="T315">
        <v>4.41</v>
      </c>
      <c r="U315">
        <v>4.09</v>
      </c>
      <c r="V315">
        <v>1</v>
      </c>
      <c r="W315">
        <v>1.0019</v>
      </c>
      <c r="X315">
        <v>0.98980000000000001</v>
      </c>
      <c r="Y315">
        <v>1.0019</v>
      </c>
      <c r="Z315">
        <v>0.98980000000000001</v>
      </c>
      <c r="AA315" t="s">
        <v>55</v>
      </c>
      <c r="AB315" t="s">
        <v>196</v>
      </c>
      <c r="AC315">
        <v>1.5306999999999999</v>
      </c>
      <c r="AD315" t="s">
        <v>1546</v>
      </c>
      <c r="AE315">
        <v>1.8153459999999999</v>
      </c>
      <c r="AF315">
        <v>1.0230999999999999</v>
      </c>
      <c r="AG315">
        <v>0.98980000000000001</v>
      </c>
      <c r="AH315">
        <v>1.0230999999999999</v>
      </c>
      <c r="AI315" t="s">
        <v>196</v>
      </c>
      <c r="AJ315" t="s">
        <v>196</v>
      </c>
      <c r="AK315" t="s">
        <v>1623</v>
      </c>
      <c r="AL315" t="s">
        <v>49</v>
      </c>
      <c r="AM315">
        <v>1.4353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1</v>
      </c>
      <c r="AT315">
        <v>0</v>
      </c>
      <c r="AU315" t="b">
        <v>0</v>
      </c>
      <c r="AV315" t="s">
        <v>49</v>
      </c>
    </row>
    <row r="316" spans="1:48" x14ac:dyDescent="0.25">
      <c r="A316" t="s">
        <v>97</v>
      </c>
      <c r="B316" t="s">
        <v>1666</v>
      </c>
      <c r="C316" t="s">
        <v>97</v>
      </c>
      <c r="D316" t="s">
        <v>58</v>
      </c>
      <c r="E316" t="s">
        <v>97</v>
      </c>
      <c r="F316" t="s">
        <v>2055</v>
      </c>
      <c r="G316" t="s">
        <v>196</v>
      </c>
      <c r="H316">
        <v>259</v>
      </c>
      <c r="I316">
        <v>8</v>
      </c>
      <c r="J316">
        <v>16078.5</v>
      </c>
      <c r="K316">
        <v>25003.52</v>
      </c>
      <c r="L316">
        <v>15034.62</v>
      </c>
      <c r="M316">
        <v>22266.13</v>
      </c>
      <c r="N316">
        <v>4.3899999999999997</v>
      </c>
      <c r="O316">
        <v>15.03</v>
      </c>
      <c r="P316">
        <v>258</v>
      </c>
      <c r="Q316">
        <v>13741.23</v>
      </c>
      <c r="R316">
        <v>8026.71</v>
      </c>
      <c r="S316">
        <v>3.46</v>
      </c>
      <c r="T316">
        <v>2.27</v>
      </c>
      <c r="U316">
        <v>2.86</v>
      </c>
      <c r="V316">
        <v>1</v>
      </c>
      <c r="W316">
        <v>0.56499999999999995</v>
      </c>
      <c r="X316">
        <v>0.55820000000000003</v>
      </c>
      <c r="Y316">
        <v>0.56499999999999995</v>
      </c>
      <c r="Z316">
        <v>0.55820000000000003</v>
      </c>
      <c r="AA316" t="s">
        <v>57</v>
      </c>
      <c r="AB316" t="s">
        <v>196</v>
      </c>
      <c r="AC316">
        <v>0.84319999999999995</v>
      </c>
      <c r="AD316" t="s">
        <v>1547</v>
      </c>
      <c r="AE316">
        <v>1.4267339999999999</v>
      </c>
      <c r="AF316">
        <v>0.54959999999999998</v>
      </c>
      <c r="AG316">
        <v>0.55820000000000003</v>
      </c>
      <c r="AH316">
        <v>0.54959999999999998</v>
      </c>
      <c r="AI316" t="s">
        <v>196</v>
      </c>
      <c r="AJ316" t="s">
        <v>196</v>
      </c>
      <c r="AK316" t="s">
        <v>1623</v>
      </c>
      <c r="AL316" t="s">
        <v>49</v>
      </c>
      <c r="AM316">
        <v>0.77100000000000002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1</v>
      </c>
      <c r="AT316">
        <v>0</v>
      </c>
      <c r="AU316" t="b">
        <v>0</v>
      </c>
      <c r="AV316" t="s">
        <v>49</v>
      </c>
    </row>
    <row r="317" spans="1:48" x14ac:dyDescent="0.25">
      <c r="A317" t="s">
        <v>98</v>
      </c>
      <c r="B317" t="s">
        <v>1666</v>
      </c>
      <c r="C317" t="s">
        <v>98</v>
      </c>
      <c r="D317" t="s">
        <v>60</v>
      </c>
      <c r="E317" t="s">
        <v>98</v>
      </c>
      <c r="F317" t="s">
        <v>2056</v>
      </c>
      <c r="G317" t="s">
        <v>196</v>
      </c>
      <c r="H317">
        <v>226</v>
      </c>
      <c r="I317">
        <v>6</v>
      </c>
      <c r="J317">
        <v>11717.73</v>
      </c>
      <c r="K317">
        <v>6727.85</v>
      </c>
      <c r="L317">
        <v>11475.09</v>
      </c>
      <c r="M317">
        <v>6728.25</v>
      </c>
      <c r="N317">
        <v>2.88</v>
      </c>
      <c r="O317">
        <v>1.88</v>
      </c>
      <c r="P317">
        <v>223</v>
      </c>
      <c r="Q317">
        <v>11023.16</v>
      </c>
      <c r="R317">
        <v>5419.82</v>
      </c>
      <c r="S317">
        <v>2.81</v>
      </c>
      <c r="T317">
        <v>1.72</v>
      </c>
      <c r="U317">
        <v>2.38</v>
      </c>
      <c r="V317">
        <v>1</v>
      </c>
      <c r="W317">
        <v>0.45319999999999999</v>
      </c>
      <c r="X317">
        <v>0.44769999999999999</v>
      </c>
      <c r="Y317">
        <v>0.45319999999999999</v>
      </c>
      <c r="Z317">
        <v>0.44769999999999999</v>
      </c>
      <c r="AA317" t="s">
        <v>59</v>
      </c>
      <c r="AB317" t="s">
        <v>196</v>
      </c>
      <c r="AC317">
        <v>0.59099999999999997</v>
      </c>
      <c r="AD317" t="s">
        <v>1548</v>
      </c>
      <c r="AE317">
        <v>1</v>
      </c>
      <c r="AF317">
        <v>0.4627</v>
      </c>
      <c r="AG317">
        <v>0.44769999999999999</v>
      </c>
      <c r="AH317">
        <v>0.4627</v>
      </c>
      <c r="AI317" t="s">
        <v>196</v>
      </c>
      <c r="AJ317" t="s">
        <v>196</v>
      </c>
      <c r="AK317" t="s">
        <v>1623</v>
      </c>
      <c r="AL317" t="s">
        <v>49</v>
      </c>
      <c r="AM317">
        <v>0.64910000000000001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3</v>
      </c>
      <c r="AT317">
        <v>0</v>
      </c>
      <c r="AU317" t="b">
        <v>0</v>
      </c>
      <c r="AV317" t="s">
        <v>49</v>
      </c>
    </row>
    <row r="318" spans="1:48" x14ac:dyDescent="0.25">
      <c r="A318" t="s">
        <v>99</v>
      </c>
      <c r="B318" t="s">
        <v>1666</v>
      </c>
      <c r="C318" t="s">
        <v>99</v>
      </c>
      <c r="D318" t="s">
        <v>51</v>
      </c>
      <c r="E318" t="s">
        <v>99</v>
      </c>
      <c r="F318" t="s">
        <v>2057</v>
      </c>
      <c r="G318" t="s">
        <v>196</v>
      </c>
      <c r="H318">
        <v>156</v>
      </c>
      <c r="I318">
        <v>9</v>
      </c>
      <c r="J318">
        <v>24951.279999999999</v>
      </c>
      <c r="K318">
        <v>19055.689999999999</v>
      </c>
      <c r="L318">
        <v>23823.759999999998</v>
      </c>
      <c r="M318">
        <v>17998.79</v>
      </c>
      <c r="N318">
        <v>5.0199999999999996</v>
      </c>
      <c r="O318">
        <v>3.91</v>
      </c>
      <c r="P318">
        <v>153</v>
      </c>
      <c r="Q318">
        <v>22306.27</v>
      </c>
      <c r="R318">
        <v>14384.47</v>
      </c>
      <c r="S318">
        <v>4.82</v>
      </c>
      <c r="T318">
        <v>3.3</v>
      </c>
      <c r="U318">
        <v>3.82</v>
      </c>
      <c r="V318">
        <v>1</v>
      </c>
      <c r="W318">
        <v>0.91720000000000002</v>
      </c>
      <c r="X318">
        <v>0.90610000000000002</v>
      </c>
      <c r="Y318">
        <v>0.91720000000000002</v>
      </c>
      <c r="Z318">
        <v>0.90610000000000002</v>
      </c>
      <c r="AA318" t="s">
        <v>50</v>
      </c>
      <c r="AB318" t="s">
        <v>196</v>
      </c>
      <c r="AC318">
        <v>1.2215</v>
      </c>
      <c r="AD318" t="s">
        <v>1544</v>
      </c>
      <c r="AE318">
        <v>1.617024</v>
      </c>
      <c r="AF318">
        <v>0.93659999999999999</v>
      </c>
      <c r="AG318">
        <v>0.90610000000000002</v>
      </c>
      <c r="AH318">
        <v>0.93659999999999999</v>
      </c>
      <c r="AI318" t="s">
        <v>196</v>
      </c>
      <c r="AJ318" t="s">
        <v>196</v>
      </c>
      <c r="AK318" t="s">
        <v>1621</v>
      </c>
      <c r="AL318" t="s">
        <v>49</v>
      </c>
      <c r="AM318">
        <v>1.3140000000000001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3</v>
      </c>
      <c r="AT318">
        <v>0</v>
      </c>
      <c r="AU318" t="b">
        <v>0</v>
      </c>
      <c r="AV318" t="s">
        <v>49</v>
      </c>
    </row>
    <row r="319" spans="1:48" x14ac:dyDescent="0.25">
      <c r="A319" t="s">
        <v>100</v>
      </c>
      <c r="B319" t="s">
        <v>1666</v>
      </c>
      <c r="C319" t="s">
        <v>100</v>
      </c>
      <c r="D319" t="s">
        <v>53</v>
      </c>
      <c r="E319" t="s">
        <v>100</v>
      </c>
      <c r="F319" t="s">
        <v>2058</v>
      </c>
      <c r="G319" t="s">
        <v>196</v>
      </c>
      <c r="H319">
        <v>1313</v>
      </c>
      <c r="I319">
        <v>22</v>
      </c>
      <c r="J319">
        <v>14515.65</v>
      </c>
      <c r="K319">
        <v>9970.35</v>
      </c>
      <c r="L319">
        <v>13849.29</v>
      </c>
      <c r="M319">
        <v>9164.31</v>
      </c>
      <c r="N319">
        <v>3.04</v>
      </c>
      <c r="O319">
        <v>2.19</v>
      </c>
      <c r="P319">
        <v>1290</v>
      </c>
      <c r="Q319">
        <v>13083.92</v>
      </c>
      <c r="R319">
        <v>7007.49</v>
      </c>
      <c r="S319">
        <v>2.89</v>
      </c>
      <c r="T319">
        <v>1.79</v>
      </c>
      <c r="U319">
        <v>2.42</v>
      </c>
      <c r="V319">
        <v>1</v>
      </c>
      <c r="W319">
        <v>0.53800000000000003</v>
      </c>
      <c r="X319">
        <v>0.53149999999999997</v>
      </c>
      <c r="Y319">
        <v>0.53800000000000003</v>
      </c>
      <c r="Z319">
        <v>0.53149999999999997</v>
      </c>
      <c r="AA319" t="s">
        <v>52</v>
      </c>
      <c r="AB319" t="s">
        <v>196</v>
      </c>
      <c r="AC319">
        <v>0.75539999999999996</v>
      </c>
      <c r="AD319" t="s">
        <v>1545</v>
      </c>
      <c r="AE319">
        <v>1</v>
      </c>
      <c r="AF319">
        <v>0.5494</v>
      </c>
      <c r="AG319">
        <v>0.53149999999999997</v>
      </c>
      <c r="AH319">
        <v>0.5494</v>
      </c>
      <c r="AI319" t="s">
        <v>196</v>
      </c>
      <c r="AJ319" t="s">
        <v>196</v>
      </c>
      <c r="AK319" t="s">
        <v>1621</v>
      </c>
      <c r="AL319" t="s">
        <v>49</v>
      </c>
      <c r="AM319">
        <v>0.77080000000000004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23</v>
      </c>
      <c r="AT319">
        <v>0</v>
      </c>
      <c r="AU319" t="b">
        <v>0</v>
      </c>
      <c r="AV319" t="s">
        <v>49</v>
      </c>
    </row>
    <row r="320" spans="1:48" x14ac:dyDescent="0.25">
      <c r="A320" t="s">
        <v>101</v>
      </c>
      <c r="B320" t="s">
        <v>1666</v>
      </c>
      <c r="C320" t="s">
        <v>101</v>
      </c>
      <c r="D320" t="s">
        <v>56</v>
      </c>
      <c r="E320" t="s">
        <v>101</v>
      </c>
      <c r="F320" t="s">
        <v>2059</v>
      </c>
      <c r="G320" t="s">
        <v>196</v>
      </c>
      <c r="H320">
        <v>76</v>
      </c>
      <c r="I320">
        <v>6</v>
      </c>
      <c r="J320">
        <v>42207.360000000001</v>
      </c>
      <c r="K320">
        <v>41287.050000000003</v>
      </c>
      <c r="L320">
        <v>38708.800000000003</v>
      </c>
      <c r="M320">
        <v>35940.79</v>
      </c>
      <c r="N320">
        <v>6.78</v>
      </c>
      <c r="O320">
        <v>5.92</v>
      </c>
      <c r="P320">
        <v>75</v>
      </c>
      <c r="Q320">
        <v>36550.83</v>
      </c>
      <c r="R320">
        <v>30903.82</v>
      </c>
      <c r="S320">
        <v>6.59</v>
      </c>
      <c r="T320">
        <v>5.72</v>
      </c>
      <c r="U320">
        <v>4.68</v>
      </c>
      <c r="V320">
        <v>1</v>
      </c>
      <c r="W320">
        <v>1.5028999999999999</v>
      </c>
      <c r="X320">
        <v>1.4847999999999999</v>
      </c>
      <c r="Y320">
        <v>1.5028999999999999</v>
      </c>
      <c r="Z320">
        <v>1.4847999999999999</v>
      </c>
      <c r="AA320" t="s">
        <v>55</v>
      </c>
      <c r="AB320" t="s">
        <v>196</v>
      </c>
      <c r="AC320">
        <v>1.6326000000000001</v>
      </c>
      <c r="AD320" t="s">
        <v>1546</v>
      </c>
      <c r="AE320">
        <v>1.7347779999999999</v>
      </c>
      <c r="AF320">
        <v>1.5347</v>
      </c>
      <c r="AG320">
        <v>1.4847999999999999</v>
      </c>
      <c r="AH320">
        <v>1.5347</v>
      </c>
      <c r="AI320" t="s">
        <v>196</v>
      </c>
      <c r="AJ320" t="s">
        <v>196</v>
      </c>
      <c r="AK320" t="s">
        <v>1623</v>
      </c>
      <c r="AL320" t="s">
        <v>49</v>
      </c>
      <c r="AM320">
        <v>2.153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1</v>
      </c>
      <c r="AT320">
        <v>0</v>
      </c>
      <c r="AU320" t="b">
        <v>0</v>
      </c>
      <c r="AV320" t="s">
        <v>49</v>
      </c>
    </row>
    <row r="321" spans="1:48" x14ac:dyDescent="0.25">
      <c r="A321" t="s">
        <v>102</v>
      </c>
      <c r="B321" t="s">
        <v>1666</v>
      </c>
      <c r="C321" t="s">
        <v>102</v>
      </c>
      <c r="D321" t="s">
        <v>58</v>
      </c>
      <c r="E321" t="s">
        <v>102</v>
      </c>
      <c r="F321" t="s">
        <v>2060</v>
      </c>
      <c r="G321" t="s">
        <v>196</v>
      </c>
      <c r="H321">
        <v>152</v>
      </c>
      <c r="I321">
        <v>12</v>
      </c>
      <c r="J321">
        <v>23556.81</v>
      </c>
      <c r="K321">
        <v>18381.84</v>
      </c>
      <c r="L321">
        <v>21826.1</v>
      </c>
      <c r="M321">
        <v>16363.93</v>
      </c>
      <c r="N321">
        <v>4.49</v>
      </c>
      <c r="O321">
        <v>3.09</v>
      </c>
      <c r="P321">
        <v>148</v>
      </c>
      <c r="Q321">
        <v>19934.599999999999</v>
      </c>
      <c r="R321">
        <v>11727.95</v>
      </c>
      <c r="S321">
        <v>4.26</v>
      </c>
      <c r="T321">
        <v>2.65</v>
      </c>
      <c r="U321">
        <v>3.56</v>
      </c>
      <c r="V321">
        <v>1</v>
      </c>
      <c r="W321">
        <v>0.81969999999999998</v>
      </c>
      <c r="X321">
        <v>0.80979999999999996</v>
      </c>
      <c r="Y321">
        <v>0.81969999999999998</v>
      </c>
      <c r="Z321">
        <v>0.80979999999999996</v>
      </c>
      <c r="AA321" t="s">
        <v>57</v>
      </c>
      <c r="AB321" t="s">
        <v>196</v>
      </c>
      <c r="AC321">
        <v>0.94110000000000005</v>
      </c>
      <c r="AD321" t="s">
        <v>1547</v>
      </c>
      <c r="AE321">
        <v>1.3911309999999999</v>
      </c>
      <c r="AF321">
        <v>0.83699999999999997</v>
      </c>
      <c r="AG321">
        <v>0.80979999999999996</v>
      </c>
      <c r="AH321">
        <v>0.83699999999999997</v>
      </c>
      <c r="AI321" t="s">
        <v>196</v>
      </c>
      <c r="AJ321" t="s">
        <v>196</v>
      </c>
      <c r="AK321" t="s">
        <v>1623</v>
      </c>
      <c r="AL321" t="s">
        <v>49</v>
      </c>
      <c r="AM321">
        <v>1.1741999999999999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4</v>
      </c>
      <c r="AT321">
        <v>0</v>
      </c>
      <c r="AU321" t="b">
        <v>0</v>
      </c>
      <c r="AV321" t="s">
        <v>49</v>
      </c>
    </row>
    <row r="322" spans="1:48" x14ac:dyDescent="0.25">
      <c r="A322" t="s">
        <v>103</v>
      </c>
      <c r="B322" t="s">
        <v>1666</v>
      </c>
      <c r="C322" t="s">
        <v>103</v>
      </c>
      <c r="D322" t="s">
        <v>60</v>
      </c>
      <c r="E322" t="s">
        <v>103</v>
      </c>
      <c r="F322" t="s">
        <v>2061</v>
      </c>
      <c r="G322" t="s">
        <v>196</v>
      </c>
      <c r="H322">
        <v>94</v>
      </c>
      <c r="I322">
        <v>15</v>
      </c>
      <c r="J322">
        <v>15174.1</v>
      </c>
      <c r="K322">
        <v>10299.969999999999</v>
      </c>
      <c r="L322">
        <v>14383.69</v>
      </c>
      <c r="M322">
        <v>9896.67</v>
      </c>
      <c r="N322">
        <v>2.67</v>
      </c>
      <c r="O322">
        <v>1.76</v>
      </c>
      <c r="P322">
        <v>93</v>
      </c>
      <c r="Q322">
        <v>13766.14</v>
      </c>
      <c r="R322">
        <v>7946.61</v>
      </c>
      <c r="S322">
        <v>2.65</v>
      </c>
      <c r="T322">
        <v>1.75</v>
      </c>
      <c r="U322">
        <v>2.19</v>
      </c>
      <c r="V322">
        <v>1</v>
      </c>
      <c r="W322">
        <v>0.56599999999999995</v>
      </c>
      <c r="X322">
        <v>0.55920000000000003</v>
      </c>
      <c r="Y322">
        <v>0.56599999999999995</v>
      </c>
      <c r="Z322">
        <v>0.55920000000000003</v>
      </c>
      <c r="AA322" t="s">
        <v>59</v>
      </c>
      <c r="AB322" t="s">
        <v>196</v>
      </c>
      <c r="AC322">
        <v>0.67649999999999999</v>
      </c>
      <c r="AD322" t="s">
        <v>1548</v>
      </c>
      <c r="AE322">
        <v>1</v>
      </c>
      <c r="AF322">
        <v>0.57799999999999996</v>
      </c>
      <c r="AG322">
        <v>0.55920000000000003</v>
      </c>
      <c r="AH322">
        <v>0.57799999999999996</v>
      </c>
      <c r="AI322" t="s">
        <v>196</v>
      </c>
      <c r="AJ322" t="s">
        <v>196</v>
      </c>
      <c r="AK322" t="s">
        <v>1623</v>
      </c>
      <c r="AL322" t="s">
        <v>49</v>
      </c>
      <c r="AM322">
        <v>0.81089999999999995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1</v>
      </c>
      <c r="AT322">
        <v>0</v>
      </c>
      <c r="AU322" t="b">
        <v>0</v>
      </c>
      <c r="AV322" t="s">
        <v>49</v>
      </c>
    </row>
    <row r="323" spans="1:48" x14ac:dyDescent="0.25">
      <c r="A323" t="s">
        <v>105</v>
      </c>
      <c r="B323" t="s">
        <v>1667</v>
      </c>
      <c r="C323" t="s">
        <v>105</v>
      </c>
      <c r="D323" t="s">
        <v>56</v>
      </c>
      <c r="E323" t="s">
        <v>105</v>
      </c>
      <c r="F323" t="s">
        <v>2062</v>
      </c>
      <c r="G323" t="s">
        <v>196</v>
      </c>
      <c r="H323">
        <v>21</v>
      </c>
      <c r="I323">
        <v>1</v>
      </c>
      <c r="J323">
        <v>107059.77</v>
      </c>
      <c r="K323">
        <v>49136.71</v>
      </c>
      <c r="L323">
        <v>95935.27</v>
      </c>
      <c r="M323">
        <v>43329.29</v>
      </c>
      <c r="N323">
        <v>10.76</v>
      </c>
      <c r="O323">
        <v>6.19</v>
      </c>
      <c r="P323">
        <v>20</v>
      </c>
      <c r="Q323">
        <v>90284.85</v>
      </c>
      <c r="R323">
        <v>36066.959999999999</v>
      </c>
      <c r="S323">
        <v>10.3</v>
      </c>
      <c r="T323">
        <v>5.98</v>
      </c>
      <c r="U323">
        <v>8.52</v>
      </c>
      <c r="V323">
        <v>1</v>
      </c>
      <c r="W323">
        <v>3.7122999999999999</v>
      </c>
      <c r="X323">
        <v>3.6675</v>
      </c>
      <c r="Y323">
        <v>3.7122999999999999</v>
      </c>
      <c r="Z323">
        <v>3.6675</v>
      </c>
      <c r="AA323" t="s">
        <v>55</v>
      </c>
      <c r="AB323" t="s">
        <v>146</v>
      </c>
      <c r="AC323">
        <v>5.3791000000000002</v>
      </c>
      <c r="AD323" t="s">
        <v>1546</v>
      </c>
      <c r="AE323">
        <v>1.898997</v>
      </c>
      <c r="AF323">
        <v>3.7907999999999999</v>
      </c>
      <c r="AG323">
        <v>3.6675</v>
      </c>
      <c r="AH323">
        <v>3.7907999999999999</v>
      </c>
      <c r="AI323" t="s">
        <v>196</v>
      </c>
      <c r="AJ323" t="s">
        <v>196</v>
      </c>
      <c r="AK323" t="s">
        <v>1624</v>
      </c>
      <c r="AL323" t="s">
        <v>49</v>
      </c>
      <c r="AM323">
        <v>5.3181000000000003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1</v>
      </c>
      <c r="AT323">
        <v>0</v>
      </c>
      <c r="AU323" t="b">
        <v>0</v>
      </c>
      <c r="AV323" t="s">
        <v>49</v>
      </c>
    </row>
    <row r="324" spans="1:48" x14ac:dyDescent="0.25">
      <c r="A324" t="s">
        <v>106</v>
      </c>
      <c r="B324" t="s">
        <v>1667</v>
      </c>
      <c r="C324" t="s">
        <v>106</v>
      </c>
      <c r="D324" t="s">
        <v>58</v>
      </c>
      <c r="E324" t="s">
        <v>106</v>
      </c>
      <c r="F324" t="s">
        <v>2063</v>
      </c>
      <c r="G324" t="s">
        <v>196</v>
      </c>
      <c r="H324">
        <v>25</v>
      </c>
      <c r="I324">
        <v>0</v>
      </c>
      <c r="J324">
        <v>75419.48</v>
      </c>
      <c r="K324">
        <v>33474.639999999999</v>
      </c>
      <c r="L324">
        <v>66577.070000000007</v>
      </c>
      <c r="M324">
        <v>28529.71</v>
      </c>
      <c r="N324">
        <v>7.56</v>
      </c>
      <c r="O324">
        <v>4.8600000000000003</v>
      </c>
      <c r="P324">
        <v>24</v>
      </c>
      <c r="Q324">
        <v>63209.08</v>
      </c>
      <c r="R324">
        <v>23754.45</v>
      </c>
      <c r="S324">
        <v>7.71</v>
      </c>
      <c r="T324">
        <v>4.9000000000000004</v>
      </c>
      <c r="U324">
        <v>5.91</v>
      </c>
      <c r="V324">
        <v>1</v>
      </c>
      <c r="W324">
        <v>2.5990000000000002</v>
      </c>
      <c r="X324">
        <v>2.5676000000000001</v>
      </c>
      <c r="Y324">
        <v>2.5990000000000002</v>
      </c>
      <c r="Z324">
        <v>2.7717000000000001</v>
      </c>
      <c r="AA324" t="s">
        <v>62</v>
      </c>
      <c r="AB324" t="s">
        <v>63</v>
      </c>
      <c r="AC324">
        <v>2.8325999999999998</v>
      </c>
      <c r="AD324" t="s">
        <v>1547</v>
      </c>
      <c r="AE324">
        <v>1.4115009999999999</v>
      </c>
      <c r="AF324">
        <v>3.21</v>
      </c>
      <c r="AG324">
        <v>3.1055999999999999</v>
      </c>
      <c r="AH324">
        <v>3.21</v>
      </c>
      <c r="AI324" t="s">
        <v>1579</v>
      </c>
      <c r="AJ324" t="s">
        <v>1579</v>
      </c>
      <c r="AK324" t="s">
        <v>1624</v>
      </c>
      <c r="AL324" t="s">
        <v>49</v>
      </c>
      <c r="AM324">
        <v>4.5033000000000003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1</v>
      </c>
      <c r="AT324">
        <v>0</v>
      </c>
      <c r="AU324" t="b">
        <v>0</v>
      </c>
      <c r="AV324" t="s">
        <v>49</v>
      </c>
    </row>
    <row r="325" spans="1:48" x14ac:dyDescent="0.25">
      <c r="A325" t="s">
        <v>107</v>
      </c>
      <c r="B325" t="s">
        <v>1667</v>
      </c>
      <c r="C325" t="s">
        <v>107</v>
      </c>
      <c r="D325" t="s">
        <v>60</v>
      </c>
      <c r="E325" t="s">
        <v>106</v>
      </c>
      <c r="F325" t="s">
        <v>2064</v>
      </c>
      <c r="G325" t="s">
        <v>196</v>
      </c>
      <c r="H325">
        <v>14</v>
      </c>
      <c r="I325">
        <v>0</v>
      </c>
      <c r="J325">
        <v>86477.32</v>
      </c>
      <c r="K325">
        <v>42486.43</v>
      </c>
      <c r="L325">
        <v>76846.83</v>
      </c>
      <c r="M325">
        <v>37676.68</v>
      </c>
      <c r="N325">
        <v>5.07</v>
      </c>
      <c r="O325">
        <v>3.51</v>
      </c>
      <c r="P325">
        <v>14</v>
      </c>
      <c r="Q325">
        <v>76846.83</v>
      </c>
      <c r="R325">
        <v>37676.68</v>
      </c>
      <c r="S325">
        <v>5.07</v>
      </c>
      <c r="T325">
        <v>3.51</v>
      </c>
      <c r="U325">
        <v>3.82</v>
      </c>
      <c r="V325">
        <v>1</v>
      </c>
      <c r="W325">
        <v>3.1597</v>
      </c>
      <c r="X325">
        <v>3.1215999999999999</v>
      </c>
      <c r="Y325">
        <v>3.1597</v>
      </c>
      <c r="Z325">
        <v>2.7717000000000001</v>
      </c>
      <c r="AA325" t="s">
        <v>64</v>
      </c>
      <c r="AB325" t="s">
        <v>63</v>
      </c>
      <c r="AC325">
        <v>2.0068000000000001</v>
      </c>
      <c r="AD325" t="s">
        <v>1548</v>
      </c>
      <c r="AE325">
        <v>1</v>
      </c>
      <c r="AF325">
        <v>2.2732000000000001</v>
      </c>
      <c r="AG325">
        <v>2.1993</v>
      </c>
      <c r="AH325">
        <v>2.2732000000000001</v>
      </c>
      <c r="AI325" t="s">
        <v>1579</v>
      </c>
      <c r="AJ325" t="s">
        <v>1579</v>
      </c>
      <c r="AK325" t="s">
        <v>1624</v>
      </c>
      <c r="AL325" t="s">
        <v>49</v>
      </c>
      <c r="AM325">
        <v>3.1890999999999998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 t="b">
        <v>0</v>
      </c>
      <c r="AV325" t="s">
        <v>49</v>
      </c>
    </row>
    <row r="326" spans="1:48" x14ac:dyDescent="0.25">
      <c r="A326" t="s">
        <v>108</v>
      </c>
      <c r="B326" t="s">
        <v>1667</v>
      </c>
      <c r="C326" t="s">
        <v>108</v>
      </c>
      <c r="D326" t="s">
        <v>56</v>
      </c>
      <c r="E326" t="s">
        <v>108</v>
      </c>
      <c r="F326" t="s">
        <v>2065</v>
      </c>
      <c r="G326" t="s">
        <v>14</v>
      </c>
      <c r="H326">
        <v>5</v>
      </c>
      <c r="I326">
        <v>0</v>
      </c>
      <c r="J326">
        <v>56535.41</v>
      </c>
      <c r="K326">
        <v>18091.63</v>
      </c>
      <c r="L326">
        <v>52203.86</v>
      </c>
      <c r="M326">
        <v>16855.36</v>
      </c>
      <c r="N326">
        <v>6.6</v>
      </c>
      <c r="O326">
        <v>0.8</v>
      </c>
      <c r="P326">
        <v>5</v>
      </c>
      <c r="Q326">
        <v>52203.86</v>
      </c>
      <c r="R326">
        <v>16855.36</v>
      </c>
      <c r="S326">
        <v>11.9</v>
      </c>
      <c r="T326">
        <v>0.8</v>
      </c>
      <c r="U326">
        <v>9.1999999999999993</v>
      </c>
      <c r="V326">
        <v>0</v>
      </c>
      <c r="W326">
        <v>2.1465000000000001</v>
      </c>
      <c r="X326">
        <v>3.9977</v>
      </c>
      <c r="Y326">
        <v>4.0465</v>
      </c>
      <c r="Z326">
        <v>3.9977</v>
      </c>
      <c r="AA326" t="s">
        <v>55</v>
      </c>
      <c r="AB326" t="s">
        <v>14</v>
      </c>
      <c r="AC326">
        <v>4.0465</v>
      </c>
      <c r="AD326" t="s">
        <v>1546</v>
      </c>
      <c r="AE326">
        <v>1.742154</v>
      </c>
      <c r="AF326">
        <v>4.1321000000000003</v>
      </c>
      <c r="AG326">
        <v>3.9977</v>
      </c>
      <c r="AH326">
        <v>4.1321000000000003</v>
      </c>
      <c r="AI326" t="s">
        <v>14</v>
      </c>
      <c r="AJ326" t="s">
        <v>14</v>
      </c>
      <c r="AK326" t="s">
        <v>1623</v>
      </c>
      <c r="AL326" t="s">
        <v>49</v>
      </c>
      <c r="AM326">
        <v>5.7968999999999999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 t="b">
        <v>0</v>
      </c>
      <c r="AV326" t="s">
        <v>49</v>
      </c>
    </row>
    <row r="327" spans="1:48" x14ac:dyDescent="0.25">
      <c r="A327" t="s">
        <v>109</v>
      </c>
      <c r="B327" t="s">
        <v>1667</v>
      </c>
      <c r="C327" t="s">
        <v>109</v>
      </c>
      <c r="D327" t="s">
        <v>58</v>
      </c>
      <c r="E327" t="s">
        <v>109</v>
      </c>
      <c r="F327" t="s">
        <v>2066</v>
      </c>
      <c r="G327" t="s">
        <v>14</v>
      </c>
      <c r="H327">
        <v>3</v>
      </c>
      <c r="I327">
        <v>0</v>
      </c>
      <c r="J327">
        <v>54942.74</v>
      </c>
      <c r="K327">
        <v>19595.810000000001</v>
      </c>
      <c r="L327">
        <v>47469.8</v>
      </c>
      <c r="M327">
        <v>16042.46</v>
      </c>
      <c r="N327">
        <v>8.33</v>
      </c>
      <c r="O327">
        <v>1.25</v>
      </c>
      <c r="P327">
        <v>3</v>
      </c>
      <c r="Q327">
        <v>47469.8</v>
      </c>
      <c r="R327">
        <v>16042.46</v>
      </c>
      <c r="S327">
        <v>6.9</v>
      </c>
      <c r="T327">
        <v>1.25</v>
      </c>
      <c r="U327">
        <v>5.6</v>
      </c>
      <c r="V327">
        <v>0</v>
      </c>
      <c r="W327">
        <v>1.9518</v>
      </c>
      <c r="X327">
        <v>2.2947000000000002</v>
      </c>
      <c r="Y327">
        <v>2.3227000000000002</v>
      </c>
      <c r="Z327">
        <v>2.2947000000000002</v>
      </c>
      <c r="AA327" t="s">
        <v>57</v>
      </c>
      <c r="AB327" t="s">
        <v>14</v>
      </c>
      <c r="AC327">
        <v>2.3227000000000002</v>
      </c>
      <c r="AD327" t="s">
        <v>1547</v>
      </c>
      <c r="AE327">
        <v>1.4054819999999999</v>
      </c>
      <c r="AF327">
        <v>2.3717999999999999</v>
      </c>
      <c r="AG327">
        <v>2.2947000000000002</v>
      </c>
      <c r="AH327">
        <v>2.3717999999999999</v>
      </c>
      <c r="AI327" t="s">
        <v>14</v>
      </c>
      <c r="AJ327" t="s">
        <v>14</v>
      </c>
      <c r="AK327" t="s">
        <v>1623</v>
      </c>
      <c r="AL327" t="s">
        <v>49</v>
      </c>
      <c r="AM327">
        <v>3.3273999999999999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 t="b">
        <v>0</v>
      </c>
      <c r="AV327" t="s">
        <v>49</v>
      </c>
    </row>
    <row r="328" spans="1:48" x14ac:dyDescent="0.25">
      <c r="A328" t="s">
        <v>111</v>
      </c>
      <c r="B328" t="s">
        <v>1667</v>
      </c>
      <c r="C328" t="s">
        <v>111</v>
      </c>
      <c r="D328" t="s">
        <v>60</v>
      </c>
      <c r="E328" t="s">
        <v>111</v>
      </c>
      <c r="F328" t="s">
        <v>2067</v>
      </c>
      <c r="G328" t="s">
        <v>14</v>
      </c>
      <c r="H328">
        <v>4</v>
      </c>
      <c r="I328">
        <v>0</v>
      </c>
      <c r="J328">
        <v>45340.04</v>
      </c>
      <c r="K328">
        <v>17056.849999999999</v>
      </c>
      <c r="L328">
        <v>43287.19</v>
      </c>
      <c r="M328">
        <v>20279.41</v>
      </c>
      <c r="N328">
        <v>6.75</v>
      </c>
      <c r="O328">
        <v>3.7</v>
      </c>
      <c r="P328">
        <v>4</v>
      </c>
      <c r="Q328">
        <v>43287.19</v>
      </c>
      <c r="R328">
        <v>20279.41</v>
      </c>
      <c r="S328">
        <v>4.5</v>
      </c>
      <c r="T328">
        <v>3.7</v>
      </c>
      <c r="U328">
        <v>3.7</v>
      </c>
      <c r="V328">
        <v>0</v>
      </c>
      <c r="W328">
        <v>1.7798</v>
      </c>
      <c r="X328">
        <v>1.6327</v>
      </c>
      <c r="Y328">
        <v>1.6526000000000001</v>
      </c>
      <c r="Z328">
        <v>1.6327</v>
      </c>
      <c r="AA328" t="s">
        <v>59</v>
      </c>
      <c r="AB328" t="s">
        <v>14</v>
      </c>
      <c r="AC328">
        <v>1.6526000000000001</v>
      </c>
      <c r="AD328" t="s">
        <v>1548</v>
      </c>
      <c r="AE328">
        <v>1</v>
      </c>
      <c r="AF328">
        <v>1.5266</v>
      </c>
      <c r="AG328">
        <v>1.6327</v>
      </c>
      <c r="AH328">
        <v>1.5266</v>
      </c>
      <c r="AI328" t="s">
        <v>14</v>
      </c>
      <c r="AJ328" t="s">
        <v>14</v>
      </c>
      <c r="AK328" t="s">
        <v>1623</v>
      </c>
      <c r="AL328" t="s">
        <v>49</v>
      </c>
      <c r="AM328">
        <v>2.1417000000000002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 t="b">
        <v>0</v>
      </c>
      <c r="AV328" t="s">
        <v>49</v>
      </c>
    </row>
    <row r="329" spans="1:48" x14ac:dyDescent="0.25">
      <c r="A329" t="s">
        <v>112</v>
      </c>
      <c r="B329" t="s">
        <v>1667</v>
      </c>
      <c r="C329" t="s">
        <v>112</v>
      </c>
      <c r="D329" t="s">
        <v>56</v>
      </c>
      <c r="E329" t="s">
        <v>112</v>
      </c>
      <c r="F329" t="s">
        <v>2068</v>
      </c>
      <c r="G329" t="s">
        <v>14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11.1</v>
      </c>
      <c r="T329">
        <v>0</v>
      </c>
      <c r="U329">
        <v>8.3000000000000007</v>
      </c>
      <c r="V329">
        <v>0</v>
      </c>
      <c r="W329">
        <v>0</v>
      </c>
      <c r="X329">
        <v>3.9499</v>
      </c>
      <c r="Y329">
        <v>3.9981</v>
      </c>
      <c r="Z329">
        <v>3.9499</v>
      </c>
      <c r="AA329" t="s">
        <v>55</v>
      </c>
      <c r="AB329" t="s">
        <v>14</v>
      </c>
      <c r="AC329">
        <v>3.9981</v>
      </c>
      <c r="AD329" t="s">
        <v>1546</v>
      </c>
      <c r="AE329">
        <v>1.678534</v>
      </c>
      <c r="AF329">
        <v>3.9499</v>
      </c>
      <c r="AG329">
        <v>3.9499</v>
      </c>
      <c r="AH329">
        <v>3.9499</v>
      </c>
      <c r="AI329" t="s">
        <v>14</v>
      </c>
      <c r="AJ329" t="s">
        <v>14</v>
      </c>
      <c r="AK329" t="s">
        <v>1623</v>
      </c>
      <c r="AL329" t="s">
        <v>49</v>
      </c>
      <c r="AM329">
        <v>5.5412999999999997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 t="b">
        <v>0</v>
      </c>
      <c r="AV329" t="s">
        <v>49</v>
      </c>
    </row>
    <row r="330" spans="1:48" x14ac:dyDescent="0.25">
      <c r="A330" t="s">
        <v>113</v>
      </c>
      <c r="B330" t="s">
        <v>1667</v>
      </c>
      <c r="C330" t="s">
        <v>113</v>
      </c>
      <c r="D330" t="s">
        <v>58</v>
      </c>
      <c r="E330" t="s">
        <v>113</v>
      </c>
      <c r="F330" t="s">
        <v>2069</v>
      </c>
      <c r="G330" t="s">
        <v>196</v>
      </c>
      <c r="H330">
        <v>3</v>
      </c>
      <c r="I330">
        <v>1</v>
      </c>
      <c r="J330">
        <v>48389.760000000002</v>
      </c>
      <c r="K330">
        <v>3773.58</v>
      </c>
      <c r="L330">
        <v>48009.77</v>
      </c>
      <c r="M330">
        <v>1388.24</v>
      </c>
      <c r="N330">
        <v>3</v>
      </c>
      <c r="O330">
        <v>0.82</v>
      </c>
      <c r="P330">
        <v>3</v>
      </c>
      <c r="Q330">
        <v>48009.77</v>
      </c>
      <c r="R330">
        <v>1388.24</v>
      </c>
      <c r="S330">
        <v>3</v>
      </c>
      <c r="T330">
        <v>0.82</v>
      </c>
      <c r="U330">
        <v>2.88</v>
      </c>
      <c r="V330">
        <v>1</v>
      </c>
      <c r="W330">
        <v>1.974</v>
      </c>
      <c r="X330">
        <v>1.9501999999999999</v>
      </c>
      <c r="Y330">
        <v>1.974</v>
      </c>
      <c r="Z330">
        <v>1.9501999999999999</v>
      </c>
      <c r="AA330" t="s">
        <v>57</v>
      </c>
      <c r="AB330" t="s">
        <v>196</v>
      </c>
      <c r="AC330">
        <v>2.3818999999999999</v>
      </c>
      <c r="AD330" t="s">
        <v>1547</v>
      </c>
      <c r="AE330">
        <v>1.412585</v>
      </c>
      <c r="AF330">
        <v>2.0156999999999998</v>
      </c>
      <c r="AG330">
        <v>1.9501999999999999</v>
      </c>
      <c r="AH330">
        <v>2.0156999999999998</v>
      </c>
      <c r="AI330" t="s">
        <v>196</v>
      </c>
      <c r="AJ330" t="s">
        <v>196</v>
      </c>
      <c r="AK330" t="s">
        <v>1623</v>
      </c>
      <c r="AL330" t="s">
        <v>49</v>
      </c>
      <c r="AM330">
        <v>2.8277999999999999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 t="b">
        <v>0</v>
      </c>
      <c r="AV330" t="s">
        <v>49</v>
      </c>
    </row>
    <row r="331" spans="1:48" x14ac:dyDescent="0.25">
      <c r="A331" t="s">
        <v>114</v>
      </c>
      <c r="B331" t="s">
        <v>1667</v>
      </c>
      <c r="C331" t="s">
        <v>114</v>
      </c>
      <c r="D331" t="s">
        <v>60</v>
      </c>
      <c r="E331" t="s">
        <v>114</v>
      </c>
      <c r="F331" t="s">
        <v>2070</v>
      </c>
      <c r="G331" t="s">
        <v>14</v>
      </c>
      <c r="H331">
        <v>3</v>
      </c>
      <c r="I331">
        <v>0</v>
      </c>
      <c r="J331">
        <v>45955.839999999997</v>
      </c>
      <c r="K331">
        <v>15246.64</v>
      </c>
      <c r="L331">
        <v>48349.120000000003</v>
      </c>
      <c r="M331">
        <v>16040.66</v>
      </c>
      <c r="N331">
        <v>6.33</v>
      </c>
      <c r="O331">
        <v>3.68</v>
      </c>
      <c r="P331">
        <v>3</v>
      </c>
      <c r="Q331">
        <v>48349.120000000003</v>
      </c>
      <c r="R331">
        <v>16040.66</v>
      </c>
      <c r="S331">
        <v>4.3</v>
      </c>
      <c r="T331">
        <v>3.68</v>
      </c>
      <c r="U331">
        <v>3.5</v>
      </c>
      <c r="V331">
        <v>0</v>
      </c>
      <c r="W331">
        <v>1.988</v>
      </c>
      <c r="X331">
        <v>1.6658999999999999</v>
      </c>
      <c r="Y331">
        <v>1.6861999999999999</v>
      </c>
      <c r="Z331">
        <v>1.6658999999999999</v>
      </c>
      <c r="AA331" t="s">
        <v>59</v>
      </c>
      <c r="AB331" t="s">
        <v>14</v>
      </c>
      <c r="AC331">
        <v>1.6861999999999999</v>
      </c>
      <c r="AD331" t="s">
        <v>1548</v>
      </c>
      <c r="AE331">
        <v>1</v>
      </c>
      <c r="AF331">
        <v>1.7219</v>
      </c>
      <c r="AG331">
        <v>1.6658999999999999</v>
      </c>
      <c r="AH331">
        <v>1.7219</v>
      </c>
      <c r="AI331" t="s">
        <v>14</v>
      </c>
      <c r="AJ331" t="s">
        <v>14</v>
      </c>
      <c r="AK331" t="s">
        <v>1623</v>
      </c>
      <c r="AL331" t="s">
        <v>49</v>
      </c>
      <c r="AM331">
        <v>2.4157000000000002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 t="b">
        <v>0</v>
      </c>
      <c r="AV331" t="s">
        <v>49</v>
      </c>
    </row>
    <row r="332" spans="1:48" x14ac:dyDescent="0.25">
      <c r="A332" t="s">
        <v>115</v>
      </c>
      <c r="B332" t="s">
        <v>1667</v>
      </c>
      <c r="C332" t="s">
        <v>115</v>
      </c>
      <c r="D332" t="s">
        <v>56</v>
      </c>
      <c r="E332" t="s">
        <v>115</v>
      </c>
      <c r="F332" t="s">
        <v>2071</v>
      </c>
      <c r="G332" t="s">
        <v>196</v>
      </c>
      <c r="H332">
        <v>10</v>
      </c>
      <c r="I332">
        <v>0</v>
      </c>
      <c r="J332">
        <v>67557.710000000006</v>
      </c>
      <c r="K332">
        <v>18927.34</v>
      </c>
      <c r="L332">
        <v>64487.85</v>
      </c>
      <c r="M332">
        <v>22528.71</v>
      </c>
      <c r="N332">
        <v>8.4</v>
      </c>
      <c r="O332">
        <v>4.08</v>
      </c>
      <c r="P332">
        <v>10</v>
      </c>
      <c r="Q332">
        <v>64487.85</v>
      </c>
      <c r="R332">
        <v>22528.71</v>
      </c>
      <c r="S332">
        <v>8.4</v>
      </c>
      <c r="T332">
        <v>4.08</v>
      </c>
      <c r="U332">
        <v>7.31</v>
      </c>
      <c r="V332">
        <v>1</v>
      </c>
      <c r="W332">
        <v>2.6516000000000002</v>
      </c>
      <c r="X332">
        <v>2.6196000000000002</v>
      </c>
      <c r="Y332">
        <v>2.6516000000000002</v>
      </c>
      <c r="Z332">
        <v>2.6196000000000002</v>
      </c>
      <c r="AA332" t="s">
        <v>55</v>
      </c>
      <c r="AB332" t="s">
        <v>196</v>
      </c>
      <c r="AC332">
        <v>3.5771999999999999</v>
      </c>
      <c r="AD332" t="s">
        <v>1546</v>
      </c>
      <c r="AE332">
        <v>1.771944</v>
      </c>
      <c r="AF332">
        <v>2.7075999999999998</v>
      </c>
      <c r="AG332">
        <v>2.6196000000000002</v>
      </c>
      <c r="AH332">
        <v>2.7075999999999998</v>
      </c>
      <c r="AI332" t="s">
        <v>196</v>
      </c>
      <c r="AJ332" t="s">
        <v>196</v>
      </c>
      <c r="AK332" t="s">
        <v>1623</v>
      </c>
      <c r="AL332" t="s">
        <v>49</v>
      </c>
      <c r="AM332">
        <v>3.7985000000000002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 t="b">
        <v>0</v>
      </c>
      <c r="AV332" t="s">
        <v>49</v>
      </c>
    </row>
    <row r="333" spans="1:48" x14ac:dyDescent="0.25">
      <c r="A333" t="s">
        <v>116</v>
      </c>
      <c r="B333" t="s">
        <v>1667</v>
      </c>
      <c r="C333" t="s">
        <v>116</v>
      </c>
      <c r="D333" t="s">
        <v>58</v>
      </c>
      <c r="E333" t="s">
        <v>116</v>
      </c>
      <c r="F333" t="s">
        <v>2072</v>
      </c>
      <c r="G333" t="s">
        <v>196</v>
      </c>
      <c r="H333">
        <v>30</v>
      </c>
      <c r="I333">
        <v>1</v>
      </c>
      <c r="J333">
        <v>32627.4</v>
      </c>
      <c r="K333">
        <v>9885.64</v>
      </c>
      <c r="L333">
        <v>31294.02</v>
      </c>
      <c r="M333">
        <v>10247.049999999999</v>
      </c>
      <c r="N333">
        <v>3.73</v>
      </c>
      <c r="O333">
        <v>1.81</v>
      </c>
      <c r="P333">
        <v>30</v>
      </c>
      <c r="Q333">
        <v>31294.02</v>
      </c>
      <c r="R333">
        <v>10247.049999999999</v>
      </c>
      <c r="S333">
        <v>3.73</v>
      </c>
      <c r="T333">
        <v>1.81</v>
      </c>
      <c r="U333">
        <v>3.23</v>
      </c>
      <c r="V333">
        <v>1</v>
      </c>
      <c r="W333">
        <v>1.2867</v>
      </c>
      <c r="X333">
        <v>1.2712000000000001</v>
      </c>
      <c r="Y333">
        <v>1.2867</v>
      </c>
      <c r="Z333">
        <v>1.2712000000000001</v>
      </c>
      <c r="AA333" t="s">
        <v>57</v>
      </c>
      <c r="AB333" t="s">
        <v>196</v>
      </c>
      <c r="AC333">
        <v>2.0188000000000001</v>
      </c>
      <c r="AD333" t="s">
        <v>1547</v>
      </c>
      <c r="AE333">
        <v>1.4491419999999999</v>
      </c>
      <c r="AF333">
        <v>1.3139000000000001</v>
      </c>
      <c r="AG333">
        <v>1.2712000000000001</v>
      </c>
      <c r="AH333">
        <v>1.3139000000000001</v>
      </c>
      <c r="AI333" t="s">
        <v>196</v>
      </c>
      <c r="AJ333" t="s">
        <v>196</v>
      </c>
      <c r="AK333" t="s">
        <v>1623</v>
      </c>
      <c r="AL333" t="s">
        <v>49</v>
      </c>
      <c r="AM333">
        <v>1.8432999999999999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 t="b">
        <v>0</v>
      </c>
      <c r="AV333" t="s">
        <v>49</v>
      </c>
    </row>
    <row r="334" spans="1:48" x14ac:dyDescent="0.25">
      <c r="A334" t="s">
        <v>117</v>
      </c>
      <c r="B334" t="s">
        <v>1667</v>
      </c>
      <c r="C334" t="s">
        <v>117</v>
      </c>
      <c r="D334" t="s">
        <v>60</v>
      </c>
      <c r="E334" t="s">
        <v>117</v>
      </c>
      <c r="F334" t="s">
        <v>2073</v>
      </c>
      <c r="G334" t="s">
        <v>196</v>
      </c>
      <c r="H334">
        <v>29</v>
      </c>
      <c r="I334">
        <v>2</v>
      </c>
      <c r="J334">
        <v>34789.370000000003</v>
      </c>
      <c r="K334">
        <v>16496.009999999998</v>
      </c>
      <c r="L334">
        <v>32036.59</v>
      </c>
      <c r="M334">
        <v>14340.96</v>
      </c>
      <c r="N334">
        <v>4.66</v>
      </c>
      <c r="O334">
        <v>2.67</v>
      </c>
      <c r="P334">
        <v>27</v>
      </c>
      <c r="Q334">
        <v>29346.06</v>
      </c>
      <c r="R334">
        <v>10739.98</v>
      </c>
      <c r="S334">
        <v>4.3</v>
      </c>
      <c r="T334">
        <v>2.21</v>
      </c>
      <c r="U334">
        <v>3.76</v>
      </c>
      <c r="V334">
        <v>1</v>
      </c>
      <c r="W334">
        <v>1.2065999999999999</v>
      </c>
      <c r="X334">
        <v>1.1919999999999999</v>
      </c>
      <c r="Y334">
        <v>1.2065999999999999</v>
      </c>
      <c r="Z334">
        <v>1.1919999999999999</v>
      </c>
      <c r="AA334" t="s">
        <v>59</v>
      </c>
      <c r="AB334" t="s">
        <v>196</v>
      </c>
      <c r="AC334">
        <v>1.3931</v>
      </c>
      <c r="AD334" t="s">
        <v>1548</v>
      </c>
      <c r="AE334">
        <v>1</v>
      </c>
      <c r="AF334">
        <v>1.2321</v>
      </c>
      <c r="AG334">
        <v>1.1919999999999999</v>
      </c>
      <c r="AH334">
        <v>1.2321</v>
      </c>
      <c r="AI334" t="s">
        <v>196</v>
      </c>
      <c r="AJ334" t="s">
        <v>196</v>
      </c>
      <c r="AK334" t="s">
        <v>1623</v>
      </c>
      <c r="AL334" t="s">
        <v>49</v>
      </c>
      <c r="AM334">
        <v>1.7284999999999999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2</v>
      </c>
      <c r="AT334">
        <v>0</v>
      </c>
      <c r="AU334" t="b">
        <v>0</v>
      </c>
      <c r="AV334" t="s">
        <v>49</v>
      </c>
    </row>
    <row r="335" spans="1:48" x14ac:dyDescent="0.25">
      <c r="A335" t="s">
        <v>118</v>
      </c>
      <c r="B335" t="s">
        <v>1667</v>
      </c>
      <c r="C335" t="s">
        <v>118</v>
      </c>
      <c r="D335" t="s">
        <v>56</v>
      </c>
      <c r="E335" t="s">
        <v>118</v>
      </c>
      <c r="F335" t="s">
        <v>2074</v>
      </c>
      <c r="G335" t="s">
        <v>196</v>
      </c>
      <c r="H335">
        <v>80</v>
      </c>
      <c r="I335">
        <v>1</v>
      </c>
      <c r="J335">
        <v>41788.660000000003</v>
      </c>
      <c r="K335">
        <v>23812.03</v>
      </c>
      <c r="L335">
        <v>40006.89</v>
      </c>
      <c r="M335">
        <v>21177.63</v>
      </c>
      <c r="N335">
        <v>5.4</v>
      </c>
      <c r="O335">
        <v>3.8</v>
      </c>
      <c r="P335">
        <v>78</v>
      </c>
      <c r="Q335">
        <v>37748.99</v>
      </c>
      <c r="R335">
        <v>15985.6</v>
      </c>
      <c r="S335">
        <v>5.04</v>
      </c>
      <c r="T335">
        <v>3.04</v>
      </c>
      <c r="U335">
        <v>4.29</v>
      </c>
      <c r="V335">
        <v>1</v>
      </c>
      <c r="W335">
        <v>1.5521</v>
      </c>
      <c r="X335">
        <v>1.5334000000000001</v>
      </c>
      <c r="Y335">
        <v>1.5521</v>
      </c>
      <c r="Z335">
        <v>1.5334000000000001</v>
      </c>
      <c r="AA335" t="s">
        <v>55</v>
      </c>
      <c r="AB335" t="s">
        <v>196</v>
      </c>
      <c r="AC335">
        <v>2.4234</v>
      </c>
      <c r="AD335" t="s">
        <v>1546</v>
      </c>
      <c r="AE335">
        <v>1.4561949999999999</v>
      </c>
      <c r="AF335">
        <v>1.5849</v>
      </c>
      <c r="AG335">
        <v>1.5334000000000001</v>
      </c>
      <c r="AH335">
        <v>1.5849</v>
      </c>
      <c r="AI335" t="s">
        <v>196</v>
      </c>
      <c r="AJ335" t="s">
        <v>196</v>
      </c>
      <c r="AK335" t="s">
        <v>1623</v>
      </c>
      <c r="AL335" t="s">
        <v>49</v>
      </c>
      <c r="AM335">
        <v>2.2235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2</v>
      </c>
      <c r="AT335">
        <v>0</v>
      </c>
      <c r="AU335" t="b">
        <v>0</v>
      </c>
      <c r="AV335" t="s">
        <v>49</v>
      </c>
    </row>
    <row r="336" spans="1:48" x14ac:dyDescent="0.25">
      <c r="A336" t="s">
        <v>119</v>
      </c>
      <c r="B336" t="s">
        <v>1667</v>
      </c>
      <c r="C336" t="s">
        <v>119</v>
      </c>
      <c r="D336" t="s">
        <v>58</v>
      </c>
      <c r="E336" t="s">
        <v>119</v>
      </c>
      <c r="F336" t="s">
        <v>2075</v>
      </c>
      <c r="G336" t="s">
        <v>196</v>
      </c>
      <c r="H336">
        <v>234</v>
      </c>
      <c r="I336">
        <v>0</v>
      </c>
      <c r="J336">
        <v>34471.58</v>
      </c>
      <c r="K336">
        <v>14155.47</v>
      </c>
      <c r="L336">
        <v>32660.28</v>
      </c>
      <c r="M336">
        <v>12892.41</v>
      </c>
      <c r="N336">
        <v>3.99</v>
      </c>
      <c r="O336">
        <v>2.37</v>
      </c>
      <c r="P336">
        <v>229</v>
      </c>
      <c r="Q336">
        <v>31654.14</v>
      </c>
      <c r="R336">
        <v>11045.92</v>
      </c>
      <c r="S336">
        <v>3.83</v>
      </c>
      <c r="T336">
        <v>2.12</v>
      </c>
      <c r="U336">
        <v>3.29</v>
      </c>
      <c r="V336">
        <v>1</v>
      </c>
      <c r="W336">
        <v>1.3015000000000001</v>
      </c>
      <c r="X336">
        <v>1.2858000000000001</v>
      </c>
      <c r="Y336">
        <v>1.3015000000000001</v>
      </c>
      <c r="Z336">
        <v>1.2858000000000001</v>
      </c>
      <c r="AA336" t="s">
        <v>57</v>
      </c>
      <c r="AB336" t="s">
        <v>196</v>
      </c>
      <c r="AC336">
        <v>1.6641999999999999</v>
      </c>
      <c r="AD336" t="s">
        <v>1547</v>
      </c>
      <c r="AE336">
        <v>1.2760309999999999</v>
      </c>
      <c r="AF336">
        <v>1.329</v>
      </c>
      <c r="AG336">
        <v>1.2858000000000001</v>
      </c>
      <c r="AH336">
        <v>1.329</v>
      </c>
      <c r="AI336" t="s">
        <v>196</v>
      </c>
      <c r="AJ336" t="s">
        <v>196</v>
      </c>
      <c r="AK336" t="s">
        <v>1623</v>
      </c>
      <c r="AL336" t="s">
        <v>49</v>
      </c>
      <c r="AM336">
        <v>1.8645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5</v>
      </c>
      <c r="AT336">
        <v>0</v>
      </c>
      <c r="AU336" t="b">
        <v>0</v>
      </c>
      <c r="AV336" t="s">
        <v>49</v>
      </c>
    </row>
    <row r="337" spans="1:48" x14ac:dyDescent="0.25">
      <c r="A337" t="s">
        <v>120</v>
      </c>
      <c r="B337" t="s">
        <v>1667</v>
      </c>
      <c r="C337" t="s">
        <v>120</v>
      </c>
      <c r="D337" t="s">
        <v>60</v>
      </c>
      <c r="E337" t="s">
        <v>120</v>
      </c>
      <c r="F337" t="s">
        <v>2076</v>
      </c>
      <c r="G337" t="s">
        <v>196</v>
      </c>
      <c r="H337">
        <v>269</v>
      </c>
      <c r="I337">
        <v>1</v>
      </c>
      <c r="J337">
        <v>27086.9</v>
      </c>
      <c r="K337">
        <v>11007.68</v>
      </c>
      <c r="L337">
        <v>25906.54</v>
      </c>
      <c r="M337">
        <v>10333.709999999999</v>
      </c>
      <c r="N337">
        <v>2.61</v>
      </c>
      <c r="O337">
        <v>1.73</v>
      </c>
      <c r="P337">
        <v>265</v>
      </c>
      <c r="Q337">
        <v>25338.05</v>
      </c>
      <c r="R337">
        <v>9296.93</v>
      </c>
      <c r="S337">
        <v>2.54</v>
      </c>
      <c r="T337">
        <v>1.51</v>
      </c>
      <c r="U337">
        <v>2.19</v>
      </c>
      <c r="V337">
        <v>1</v>
      </c>
      <c r="W337">
        <v>1.0418000000000001</v>
      </c>
      <c r="X337">
        <v>1.0291999999999999</v>
      </c>
      <c r="Y337">
        <v>1.0418000000000001</v>
      </c>
      <c r="Z337">
        <v>1.0291999999999999</v>
      </c>
      <c r="AA337" t="s">
        <v>59</v>
      </c>
      <c r="AB337" t="s">
        <v>196</v>
      </c>
      <c r="AC337">
        <v>1.3042</v>
      </c>
      <c r="AD337" t="s">
        <v>1548</v>
      </c>
      <c r="AE337">
        <v>1</v>
      </c>
      <c r="AF337">
        <v>1.0638000000000001</v>
      </c>
      <c r="AG337">
        <v>1.0291999999999999</v>
      </c>
      <c r="AH337">
        <v>1.0638000000000001</v>
      </c>
      <c r="AI337" t="s">
        <v>196</v>
      </c>
      <c r="AJ337" t="s">
        <v>196</v>
      </c>
      <c r="AK337" t="s">
        <v>1623</v>
      </c>
      <c r="AL337" t="s">
        <v>49</v>
      </c>
      <c r="AM337">
        <v>1.4923999999999999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4</v>
      </c>
      <c r="AT337">
        <v>0</v>
      </c>
      <c r="AU337" t="b">
        <v>0</v>
      </c>
      <c r="AV337" t="s">
        <v>49</v>
      </c>
    </row>
    <row r="338" spans="1:48" x14ac:dyDescent="0.25">
      <c r="A338" t="s">
        <v>121</v>
      </c>
      <c r="B338" t="s">
        <v>1667</v>
      </c>
      <c r="C338" t="s">
        <v>121</v>
      </c>
      <c r="D338" t="s">
        <v>56</v>
      </c>
      <c r="E338" t="s">
        <v>121</v>
      </c>
      <c r="F338" t="s">
        <v>2077</v>
      </c>
      <c r="G338" t="s">
        <v>14</v>
      </c>
      <c r="H338">
        <v>5</v>
      </c>
      <c r="I338">
        <v>0</v>
      </c>
      <c r="J338">
        <v>66853.56</v>
      </c>
      <c r="K338">
        <v>35233.03</v>
      </c>
      <c r="L338">
        <v>58669.91</v>
      </c>
      <c r="M338">
        <v>31136.85</v>
      </c>
      <c r="N338">
        <v>9.1999999999999993</v>
      </c>
      <c r="O338">
        <v>5.42</v>
      </c>
      <c r="P338">
        <v>5</v>
      </c>
      <c r="Q338">
        <v>58669.91</v>
      </c>
      <c r="R338">
        <v>31136.85</v>
      </c>
      <c r="S338">
        <v>10.5</v>
      </c>
      <c r="T338">
        <v>5.42</v>
      </c>
      <c r="U338">
        <v>7.7</v>
      </c>
      <c r="V338">
        <v>0</v>
      </c>
      <c r="W338">
        <v>2.4123000000000001</v>
      </c>
      <c r="X338">
        <v>3.4750999999999999</v>
      </c>
      <c r="Y338">
        <v>3.5175999999999998</v>
      </c>
      <c r="Z338">
        <v>3.4750999999999999</v>
      </c>
      <c r="AA338" t="s">
        <v>55</v>
      </c>
      <c r="AB338" t="s">
        <v>14</v>
      </c>
      <c r="AC338">
        <v>3.5175999999999998</v>
      </c>
      <c r="AD338" t="s">
        <v>1546</v>
      </c>
      <c r="AE338">
        <v>1.977179</v>
      </c>
      <c r="AF338">
        <v>3.5918999999999999</v>
      </c>
      <c r="AG338">
        <v>3.4750999999999999</v>
      </c>
      <c r="AH338">
        <v>3.5918999999999999</v>
      </c>
      <c r="AI338" t="s">
        <v>14</v>
      </c>
      <c r="AJ338" t="s">
        <v>14</v>
      </c>
      <c r="AK338" t="s">
        <v>1623</v>
      </c>
      <c r="AL338" t="s">
        <v>49</v>
      </c>
      <c r="AM338">
        <v>5.0391000000000004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 t="b">
        <v>0</v>
      </c>
      <c r="AV338" t="s">
        <v>49</v>
      </c>
    </row>
    <row r="339" spans="1:48" x14ac:dyDescent="0.25">
      <c r="A339" t="s">
        <v>122</v>
      </c>
      <c r="B339" t="s">
        <v>1667</v>
      </c>
      <c r="C339" t="s">
        <v>122</v>
      </c>
      <c r="D339" t="s">
        <v>58</v>
      </c>
      <c r="E339" t="s">
        <v>122</v>
      </c>
      <c r="F339" t="s">
        <v>2078</v>
      </c>
      <c r="G339" t="s">
        <v>196</v>
      </c>
      <c r="H339">
        <v>10</v>
      </c>
      <c r="I339">
        <v>1</v>
      </c>
      <c r="J339">
        <v>53978.1</v>
      </c>
      <c r="K339">
        <v>15916.41</v>
      </c>
      <c r="L339">
        <v>46958.04</v>
      </c>
      <c r="M339">
        <v>14014.36</v>
      </c>
      <c r="N339">
        <v>6.6</v>
      </c>
      <c r="O339">
        <v>3.9</v>
      </c>
      <c r="P339">
        <v>10</v>
      </c>
      <c r="Q339">
        <v>46958.04</v>
      </c>
      <c r="R339">
        <v>14014.36</v>
      </c>
      <c r="S339">
        <v>6.6</v>
      </c>
      <c r="T339">
        <v>3.9</v>
      </c>
      <c r="U339">
        <v>5.19</v>
      </c>
      <c r="V339">
        <v>1</v>
      </c>
      <c r="W339">
        <v>1.9308000000000001</v>
      </c>
      <c r="X339">
        <v>1.9075</v>
      </c>
      <c r="Y339">
        <v>1.9308000000000001</v>
      </c>
      <c r="Z339">
        <v>1.9075</v>
      </c>
      <c r="AA339" t="s">
        <v>57</v>
      </c>
      <c r="AB339" t="s">
        <v>196</v>
      </c>
      <c r="AC339">
        <v>1.7790999999999999</v>
      </c>
      <c r="AD339" t="s">
        <v>1547</v>
      </c>
      <c r="AE339">
        <v>1.180088</v>
      </c>
      <c r="AF339">
        <v>1.9716</v>
      </c>
      <c r="AG339">
        <v>1.9075</v>
      </c>
      <c r="AH339">
        <v>1.9716</v>
      </c>
      <c r="AI339" t="s">
        <v>196</v>
      </c>
      <c r="AJ339" t="s">
        <v>196</v>
      </c>
      <c r="AK339" t="s">
        <v>1623</v>
      </c>
      <c r="AL339" t="s">
        <v>49</v>
      </c>
      <c r="AM339">
        <v>2.766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 t="b">
        <v>0</v>
      </c>
      <c r="AV339" t="s">
        <v>49</v>
      </c>
    </row>
    <row r="340" spans="1:48" x14ac:dyDescent="0.25">
      <c r="A340" t="s">
        <v>123</v>
      </c>
      <c r="B340" t="s">
        <v>1667</v>
      </c>
      <c r="C340" t="s">
        <v>123</v>
      </c>
      <c r="D340" t="s">
        <v>60</v>
      </c>
      <c r="E340" t="s">
        <v>123</v>
      </c>
      <c r="F340" t="s">
        <v>2079</v>
      </c>
      <c r="G340" t="s">
        <v>14</v>
      </c>
      <c r="H340">
        <v>3</v>
      </c>
      <c r="I340">
        <v>0</v>
      </c>
      <c r="J340">
        <v>74825.210000000006</v>
      </c>
      <c r="K340">
        <v>21402.01</v>
      </c>
      <c r="L340">
        <v>65718.679999999993</v>
      </c>
      <c r="M340">
        <v>18513.82</v>
      </c>
      <c r="N340">
        <v>4.33</v>
      </c>
      <c r="O340">
        <v>1.7</v>
      </c>
      <c r="P340">
        <v>3</v>
      </c>
      <c r="Q340">
        <v>65718.679999999993</v>
      </c>
      <c r="R340">
        <v>18513.82</v>
      </c>
      <c r="S340">
        <v>3.4</v>
      </c>
      <c r="T340">
        <v>1.7</v>
      </c>
      <c r="U340">
        <v>2.8</v>
      </c>
      <c r="V340">
        <v>0</v>
      </c>
      <c r="W340">
        <v>2.7021999999999999</v>
      </c>
      <c r="X340">
        <v>1.4894000000000001</v>
      </c>
      <c r="Y340">
        <v>1.5076000000000001</v>
      </c>
      <c r="Z340">
        <v>1.4894000000000001</v>
      </c>
      <c r="AA340" t="s">
        <v>59</v>
      </c>
      <c r="AB340" t="s">
        <v>14</v>
      </c>
      <c r="AC340">
        <v>1.5076000000000001</v>
      </c>
      <c r="AD340" t="s">
        <v>1548</v>
      </c>
      <c r="AE340">
        <v>1</v>
      </c>
      <c r="AF340">
        <v>1.5395000000000001</v>
      </c>
      <c r="AG340">
        <v>1.4894000000000001</v>
      </c>
      <c r="AH340">
        <v>1.5395000000000001</v>
      </c>
      <c r="AI340" t="s">
        <v>14</v>
      </c>
      <c r="AJ340" t="s">
        <v>14</v>
      </c>
      <c r="AK340" t="s">
        <v>1623</v>
      </c>
      <c r="AL340" t="s">
        <v>49</v>
      </c>
      <c r="AM340">
        <v>2.1598000000000002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 t="b">
        <v>0</v>
      </c>
      <c r="AV340" t="s">
        <v>49</v>
      </c>
    </row>
    <row r="341" spans="1:48" x14ac:dyDescent="0.25">
      <c r="A341" t="s">
        <v>124</v>
      </c>
      <c r="B341" t="s">
        <v>1667</v>
      </c>
      <c r="C341" t="s">
        <v>124</v>
      </c>
      <c r="D341" t="s">
        <v>56</v>
      </c>
      <c r="E341" t="s">
        <v>124</v>
      </c>
      <c r="F341" t="s">
        <v>2080</v>
      </c>
      <c r="G341" t="s">
        <v>14</v>
      </c>
      <c r="H341">
        <v>4</v>
      </c>
      <c r="I341">
        <v>0</v>
      </c>
      <c r="J341">
        <v>63262.26</v>
      </c>
      <c r="K341">
        <v>32276.99</v>
      </c>
      <c r="L341">
        <v>59098.07</v>
      </c>
      <c r="M341">
        <v>30285</v>
      </c>
      <c r="N341">
        <v>7.25</v>
      </c>
      <c r="O341">
        <v>2.2799999999999998</v>
      </c>
      <c r="P341">
        <v>4</v>
      </c>
      <c r="Q341">
        <v>59098.07</v>
      </c>
      <c r="R341">
        <v>30285</v>
      </c>
      <c r="S341">
        <v>12.3</v>
      </c>
      <c r="T341">
        <v>2.2799999999999998</v>
      </c>
      <c r="U341">
        <v>8.6</v>
      </c>
      <c r="V341">
        <v>0</v>
      </c>
      <c r="W341">
        <v>2.4298999999999999</v>
      </c>
      <c r="X341">
        <v>3.8984000000000001</v>
      </c>
      <c r="Y341">
        <v>3.9460000000000002</v>
      </c>
      <c r="Z341">
        <v>3.8984000000000001</v>
      </c>
      <c r="AA341" t="s">
        <v>55</v>
      </c>
      <c r="AB341" t="s">
        <v>14</v>
      </c>
      <c r="AC341">
        <v>3.9460000000000002</v>
      </c>
      <c r="AD341" t="s">
        <v>1546</v>
      </c>
      <c r="AE341">
        <v>1.8009219999999999</v>
      </c>
      <c r="AF341">
        <v>4.0293999999999999</v>
      </c>
      <c r="AG341">
        <v>3.8984000000000001</v>
      </c>
      <c r="AH341">
        <v>4.0293999999999999</v>
      </c>
      <c r="AI341" t="s">
        <v>14</v>
      </c>
      <c r="AJ341" t="s">
        <v>14</v>
      </c>
      <c r="AK341" t="s">
        <v>1623</v>
      </c>
      <c r="AL341" t="s">
        <v>49</v>
      </c>
      <c r="AM341">
        <v>5.6528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 t="b">
        <v>0</v>
      </c>
      <c r="AV341" t="s">
        <v>49</v>
      </c>
    </row>
    <row r="342" spans="1:48" x14ac:dyDescent="0.25">
      <c r="A342" t="s">
        <v>125</v>
      </c>
      <c r="B342" t="s">
        <v>1667</v>
      </c>
      <c r="C342" t="s">
        <v>125</v>
      </c>
      <c r="D342" t="s">
        <v>58</v>
      </c>
      <c r="E342" t="s">
        <v>125</v>
      </c>
      <c r="F342" t="s">
        <v>2081</v>
      </c>
      <c r="G342" t="s">
        <v>14</v>
      </c>
      <c r="H342">
        <v>5</v>
      </c>
      <c r="I342">
        <v>1</v>
      </c>
      <c r="J342">
        <v>30577.86</v>
      </c>
      <c r="K342">
        <v>15051.2</v>
      </c>
      <c r="L342">
        <v>28998.49</v>
      </c>
      <c r="M342">
        <v>13640.68</v>
      </c>
      <c r="N342">
        <v>6.2</v>
      </c>
      <c r="O342">
        <v>5.56</v>
      </c>
      <c r="P342">
        <v>5</v>
      </c>
      <c r="Q342">
        <v>28998.49</v>
      </c>
      <c r="R342">
        <v>13640.68</v>
      </c>
      <c r="S342">
        <v>7.4</v>
      </c>
      <c r="T342">
        <v>5.56</v>
      </c>
      <c r="U342">
        <v>5.6</v>
      </c>
      <c r="V342">
        <v>0</v>
      </c>
      <c r="W342">
        <v>1.1922999999999999</v>
      </c>
      <c r="X342">
        <v>2.1646999999999998</v>
      </c>
      <c r="Y342">
        <v>2.1911</v>
      </c>
      <c r="Z342">
        <v>2.1646999999999998</v>
      </c>
      <c r="AA342" t="s">
        <v>57</v>
      </c>
      <c r="AB342" t="s">
        <v>14</v>
      </c>
      <c r="AC342">
        <v>2.1911</v>
      </c>
      <c r="AD342" t="s">
        <v>1547</v>
      </c>
      <c r="AE342">
        <v>1.4676800000000001</v>
      </c>
      <c r="AF342">
        <v>2.2374999999999998</v>
      </c>
      <c r="AG342">
        <v>2.1646999999999998</v>
      </c>
      <c r="AH342">
        <v>2.2374999999999998</v>
      </c>
      <c r="AI342" t="s">
        <v>14</v>
      </c>
      <c r="AJ342" t="s">
        <v>14</v>
      </c>
      <c r="AK342" t="s">
        <v>1623</v>
      </c>
      <c r="AL342" t="s">
        <v>49</v>
      </c>
      <c r="AM342">
        <v>3.1389999999999998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 t="b">
        <v>0</v>
      </c>
      <c r="AV342" t="s">
        <v>49</v>
      </c>
    </row>
    <row r="343" spans="1:48" x14ac:dyDescent="0.25">
      <c r="A343" t="s">
        <v>126</v>
      </c>
      <c r="B343" t="s">
        <v>1667</v>
      </c>
      <c r="C343" t="s">
        <v>126</v>
      </c>
      <c r="D343" t="s">
        <v>60</v>
      </c>
      <c r="E343" t="s">
        <v>126</v>
      </c>
      <c r="F343" t="s">
        <v>2082</v>
      </c>
      <c r="G343" t="s">
        <v>14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4.0999999999999996</v>
      </c>
      <c r="T343">
        <v>0</v>
      </c>
      <c r="U343">
        <v>3.4</v>
      </c>
      <c r="V343">
        <v>0</v>
      </c>
      <c r="W343">
        <v>0</v>
      </c>
      <c r="X343">
        <v>1.4749000000000001</v>
      </c>
      <c r="Y343">
        <v>1.4928999999999999</v>
      </c>
      <c r="Z343">
        <v>1.4749000000000001</v>
      </c>
      <c r="AA343" t="s">
        <v>59</v>
      </c>
      <c r="AB343" t="s">
        <v>14</v>
      </c>
      <c r="AC343">
        <v>1.4928999999999999</v>
      </c>
      <c r="AD343" t="s">
        <v>1548</v>
      </c>
      <c r="AE343">
        <v>1</v>
      </c>
      <c r="AF343">
        <v>1.4749000000000001</v>
      </c>
      <c r="AG343">
        <v>1.4749000000000001</v>
      </c>
      <c r="AH343">
        <v>1.4749000000000001</v>
      </c>
      <c r="AI343" t="s">
        <v>14</v>
      </c>
      <c r="AJ343" t="s">
        <v>14</v>
      </c>
      <c r="AK343" t="s">
        <v>1623</v>
      </c>
      <c r="AL343" t="s">
        <v>49</v>
      </c>
      <c r="AM343">
        <v>2.0691000000000002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 t="b">
        <v>0</v>
      </c>
      <c r="AV343" t="s">
        <v>49</v>
      </c>
    </row>
    <row r="344" spans="1:48" x14ac:dyDescent="0.25">
      <c r="A344" t="s">
        <v>130</v>
      </c>
      <c r="B344" t="s">
        <v>1667</v>
      </c>
      <c r="C344" t="s">
        <v>130</v>
      </c>
      <c r="D344" t="s">
        <v>56</v>
      </c>
      <c r="E344" t="s">
        <v>130</v>
      </c>
      <c r="F344" t="s">
        <v>2083</v>
      </c>
      <c r="G344" t="s">
        <v>196</v>
      </c>
      <c r="H344">
        <v>188</v>
      </c>
      <c r="I344">
        <v>27</v>
      </c>
      <c r="J344">
        <v>38763.24</v>
      </c>
      <c r="K344">
        <v>28554.63</v>
      </c>
      <c r="L344">
        <v>35997.410000000003</v>
      </c>
      <c r="M344">
        <v>25532.55</v>
      </c>
      <c r="N344">
        <v>6.63</v>
      </c>
      <c r="O344">
        <v>4.87</v>
      </c>
      <c r="P344">
        <v>183</v>
      </c>
      <c r="Q344">
        <v>33406.519999999997</v>
      </c>
      <c r="R344">
        <v>20376.349999999999</v>
      </c>
      <c r="S344">
        <v>6.24</v>
      </c>
      <c r="T344">
        <v>4.1399999999999997</v>
      </c>
      <c r="U344">
        <v>4.96</v>
      </c>
      <c r="V344">
        <v>1</v>
      </c>
      <c r="W344">
        <v>1.3735999999999999</v>
      </c>
      <c r="X344">
        <v>1.357</v>
      </c>
      <c r="Y344">
        <v>1.3735999999999999</v>
      </c>
      <c r="Z344">
        <v>1.357</v>
      </c>
      <c r="AA344" t="s">
        <v>55</v>
      </c>
      <c r="AB344" t="s">
        <v>196</v>
      </c>
      <c r="AC344">
        <v>1.8260000000000001</v>
      </c>
      <c r="AD344" t="s">
        <v>1546</v>
      </c>
      <c r="AE344">
        <v>1.776437</v>
      </c>
      <c r="AF344">
        <v>1.4026000000000001</v>
      </c>
      <c r="AG344">
        <v>1.357</v>
      </c>
      <c r="AH344">
        <v>1.4026000000000001</v>
      </c>
      <c r="AI344" t="s">
        <v>196</v>
      </c>
      <c r="AJ344" t="s">
        <v>196</v>
      </c>
      <c r="AK344" t="s">
        <v>1623</v>
      </c>
      <c r="AL344" t="s">
        <v>49</v>
      </c>
      <c r="AM344">
        <v>1.9677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5</v>
      </c>
      <c r="AT344">
        <v>0</v>
      </c>
      <c r="AU344" t="b">
        <v>0</v>
      </c>
      <c r="AV344" t="s">
        <v>49</v>
      </c>
    </row>
    <row r="345" spans="1:48" x14ac:dyDescent="0.25">
      <c r="A345" t="s">
        <v>132</v>
      </c>
      <c r="B345" t="s">
        <v>1667</v>
      </c>
      <c r="C345" t="s">
        <v>132</v>
      </c>
      <c r="D345" t="s">
        <v>58</v>
      </c>
      <c r="E345" t="s">
        <v>132</v>
      </c>
      <c r="F345" t="s">
        <v>2084</v>
      </c>
      <c r="G345" t="s">
        <v>196</v>
      </c>
      <c r="H345">
        <v>216</v>
      </c>
      <c r="I345">
        <v>16</v>
      </c>
      <c r="J345">
        <v>22724.080000000002</v>
      </c>
      <c r="K345">
        <v>14774.94</v>
      </c>
      <c r="L345">
        <v>21008.52</v>
      </c>
      <c r="M345">
        <v>13132.05</v>
      </c>
      <c r="N345">
        <v>4.47</v>
      </c>
      <c r="O345">
        <v>3.19</v>
      </c>
      <c r="P345">
        <v>214</v>
      </c>
      <c r="Q345">
        <v>20498.13</v>
      </c>
      <c r="R345">
        <v>12073</v>
      </c>
      <c r="S345">
        <v>4.3600000000000003</v>
      </c>
      <c r="T345">
        <v>3</v>
      </c>
      <c r="U345">
        <v>3.42</v>
      </c>
      <c r="V345">
        <v>1</v>
      </c>
      <c r="W345">
        <v>0.84279999999999999</v>
      </c>
      <c r="X345">
        <v>0.83260000000000001</v>
      </c>
      <c r="Y345">
        <v>0.84279999999999999</v>
      </c>
      <c r="Z345">
        <v>0.83260000000000001</v>
      </c>
      <c r="AA345" t="s">
        <v>57</v>
      </c>
      <c r="AB345" t="s">
        <v>196</v>
      </c>
      <c r="AC345">
        <v>1.0279</v>
      </c>
      <c r="AD345" t="s">
        <v>1547</v>
      </c>
      <c r="AE345">
        <v>1.578713</v>
      </c>
      <c r="AF345">
        <v>0.86060000000000003</v>
      </c>
      <c r="AG345">
        <v>0.83260000000000001</v>
      </c>
      <c r="AH345">
        <v>0.86060000000000003</v>
      </c>
      <c r="AI345" t="s">
        <v>196</v>
      </c>
      <c r="AJ345" t="s">
        <v>196</v>
      </c>
      <c r="AK345" t="s">
        <v>1623</v>
      </c>
      <c r="AL345" t="s">
        <v>49</v>
      </c>
      <c r="AM345">
        <v>1.2073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2</v>
      </c>
      <c r="AT345">
        <v>0</v>
      </c>
      <c r="AU345" t="b">
        <v>0</v>
      </c>
      <c r="AV345" t="s">
        <v>49</v>
      </c>
    </row>
    <row r="346" spans="1:48" x14ac:dyDescent="0.25">
      <c r="A346" t="s">
        <v>133</v>
      </c>
      <c r="B346" t="s">
        <v>1667</v>
      </c>
      <c r="C346" t="s">
        <v>133</v>
      </c>
      <c r="D346" t="s">
        <v>60</v>
      </c>
      <c r="E346" t="s">
        <v>133</v>
      </c>
      <c r="F346" t="s">
        <v>2085</v>
      </c>
      <c r="G346" t="s">
        <v>196</v>
      </c>
      <c r="H346">
        <v>21</v>
      </c>
      <c r="I346">
        <v>3</v>
      </c>
      <c r="J346">
        <v>17724.79</v>
      </c>
      <c r="K346">
        <v>8150.39</v>
      </c>
      <c r="L346">
        <v>16279.09</v>
      </c>
      <c r="M346">
        <v>7612.73</v>
      </c>
      <c r="N346">
        <v>3.14</v>
      </c>
      <c r="O346">
        <v>1.7</v>
      </c>
      <c r="P346">
        <v>20</v>
      </c>
      <c r="Q346">
        <v>15380.86</v>
      </c>
      <c r="R346">
        <v>6626.33</v>
      </c>
      <c r="S346">
        <v>3</v>
      </c>
      <c r="T346">
        <v>1.61</v>
      </c>
      <c r="U346">
        <v>2.59</v>
      </c>
      <c r="V346">
        <v>1</v>
      </c>
      <c r="W346">
        <v>0.63239999999999996</v>
      </c>
      <c r="X346">
        <v>0.62480000000000002</v>
      </c>
      <c r="Y346">
        <v>0.63239999999999996</v>
      </c>
      <c r="Z346">
        <v>0.62480000000000002</v>
      </c>
      <c r="AA346" t="s">
        <v>59</v>
      </c>
      <c r="AB346" t="s">
        <v>196</v>
      </c>
      <c r="AC346">
        <v>0.65110000000000001</v>
      </c>
      <c r="AD346" t="s">
        <v>1548</v>
      </c>
      <c r="AE346">
        <v>1</v>
      </c>
      <c r="AF346">
        <v>0.64580000000000004</v>
      </c>
      <c r="AG346">
        <v>0.62480000000000002</v>
      </c>
      <c r="AH346">
        <v>0.64580000000000004</v>
      </c>
      <c r="AI346" t="s">
        <v>196</v>
      </c>
      <c r="AJ346" t="s">
        <v>196</v>
      </c>
      <c r="AK346" t="s">
        <v>1623</v>
      </c>
      <c r="AL346" t="s">
        <v>49</v>
      </c>
      <c r="AM346">
        <v>0.90600000000000003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1</v>
      </c>
      <c r="AT346">
        <v>0</v>
      </c>
      <c r="AU346" t="b">
        <v>0</v>
      </c>
      <c r="AV346" t="s">
        <v>49</v>
      </c>
    </row>
    <row r="347" spans="1:48" x14ac:dyDescent="0.25">
      <c r="A347" t="s">
        <v>134</v>
      </c>
      <c r="B347" t="s">
        <v>1667</v>
      </c>
      <c r="C347" t="s">
        <v>134</v>
      </c>
      <c r="D347" t="s">
        <v>56</v>
      </c>
      <c r="E347" t="s">
        <v>134</v>
      </c>
      <c r="F347" t="s">
        <v>2086</v>
      </c>
      <c r="G347" t="s">
        <v>196</v>
      </c>
      <c r="H347">
        <v>39</v>
      </c>
      <c r="I347">
        <v>3</v>
      </c>
      <c r="J347">
        <v>38311.06</v>
      </c>
      <c r="K347">
        <v>30239.1</v>
      </c>
      <c r="L347">
        <v>34368.22</v>
      </c>
      <c r="M347">
        <v>26630.92</v>
      </c>
      <c r="N347">
        <v>7.03</v>
      </c>
      <c r="O347">
        <v>5.35</v>
      </c>
      <c r="P347">
        <v>37</v>
      </c>
      <c r="Q347">
        <v>29661.9</v>
      </c>
      <c r="R347">
        <v>17032.45</v>
      </c>
      <c r="S347">
        <v>6.11</v>
      </c>
      <c r="T347">
        <v>3.68</v>
      </c>
      <c r="U347">
        <v>5.12</v>
      </c>
      <c r="V347">
        <v>1</v>
      </c>
      <c r="W347">
        <v>1.2196</v>
      </c>
      <c r="X347">
        <v>1.2049000000000001</v>
      </c>
      <c r="Y347">
        <v>1.2196</v>
      </c>
      <c r="Z347">
        <v>1.2049000000000001</v>
      </c>
      <c r="AA347" t="s">
        <v>55</v>
      </c>
      <c r="AB347" t="s">
        <v>196</v>
      </c>
      <c r="AC347">
        <v>1.6977</v>
      </c>
      <c r="AD347" t="s">
        <v>1546</v>
      </c>
      <c r="AE347">
        <v>1.494586</v>
      </c>
      <c r="AF347">
        <v>1.2454000000000001</v>
      </c>
      <c r="AG347">
        <v>1.2049000000000001</v>
      </c>
      <c r="AH347">
        <v>1.2454000000000001</v>
      </c>
      <c r="AI347" t="s">
        <v>196</v>
      </c>
      <c r="AJ347" t="s">
        <v>196</v>
      </c>
      <c r="AK347" t="s">
        <v>1623</v>
      </c>
      <c r="AL347" t="s">
        <v>49</v>
      </c>
      <c r="AM347">
        <v>1.7472000000000001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2</v>
      </c>
      <c r="AT347">
        <v>0</v>
      </c>
      <c r="AU347" t="b">
        <v>0</v>
      </c>
      <c r="AV347" t="s">
        <v>49</v>
      </c>
    </row>
    <row r="348" spans="1:48" x14ac:dyDescent="0.25">
      <c r="A348" t="s">
        <v>135</v>
      </c>
      <c r="B348" t="s">
        <v>1667</v>
      </c>
      <c r="C348" t="s">
        <v>135</v>
      </c>
      <c r="D348" t="s">
        <v>58</v>
      </c>
      <c r="E348" t="s">
        <v>135</v>
      </c>
      <c r="F348" t="s">
        <v>2087</v>
      </c>
      <c r="G348" t="s">
        <v>196</v>
      </c>
      <c r="H348">
        <v>38</v>
      </c>
      <c r="I348">
        <v>2</v>
      </c>
      <c r="J348">
        <v>30195.63</v>
      </c>
      <c r="K348">
        <v>21441.5</v>
      </c>
      <c r="L348">
        <v>27463.86</v>
      </c>
      <c r="M348">
        <v>18198.75</v>
      </c>
      <c r="N348">
        <v>5.39</v>
      </c>
      <c r="O348">
        <v>4.16</v>
      </c>
      <c r="P348">
        <v>36</v>
      </c>
      <c r="Q348">
        <v>24920.880000000001</v>
      </c>
      <c r="R348">
        <v>14901.39</v>
      </c>
      <c r="S348">
        <v>4.9400000000000004</v>
      </c>
      <c r="T348">
        <v>3.78</v>
      </c>
      <c r="U348">
        <v>3.86</v>
      </c>
      <c r="V348">
        <v>1</v>
      </c>
      <c r="W348">
        <v>1.0246999999999999</v>
      </c>
      <c r="X348">
        <v>1.0123</v>
      </c>
      <c r="Y348">
        <v>1.0246999999999999</v>
      </c>
      <c r="Z348">
        <v>1.0123</v>
      </c>
      <c r="AA348" t="s">
        <v>57</v>
      </c>
      <c r="AB348" t="s">
        <v>196</v>
      </c>
      <c r="AC348">
        <v>1.1358999999999999</v>
      </c>
      <c r="AD348" t="s">
        <v>1547</v>
      </c>
      <c r="AE348">
        <v>1.311966</v>
      </c>
      <c r="AF348">
        <v>1.0463</v>
      </c>
      <c r="AG348">
        <v>1.0123</v>
      </c>
      <c r="AH348">
        <v>1.0463</v>
      </c>
      <c r="AI348" t="s">
        <v>196</v>
      </c>
      <c r="AJ348" t="s">
        <v>196</v>
      </c>
      <c r="AK348" t="s">
        <v>1623</v>
      </c>
      <c r="AL348" t="s">
        <v>49</v>
      </c>
      <c r="AM348">
        <v>1.4679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2</v>
      </c>
      <c r="AT348">
        <v>0</v>
      </c>
      <c r="AU348" t="b">
        <v>0</v>
      </c>
      <c r="AV348" t="s">
        <v>49</v>
      </c>
    </row>
    <row r="349" spans="1:48" x14ac:dyDescent="0.25">
      <c r="A349" t="s">
        <v>136</v>
      </c>
      <c r="B349" t="s">
        <v>1667</v>
      </c>
      <c r="C349" t="s">
        <v>136</v>
      </c>
      <c r="D349" t="s">
        <v>60</v>
      </c>
      <c r="E349" t="s">
        <v>136</v>
      </c>
      <c r="F349" t="s">
        <v>2088</v>
      </c>
      <c r="G349" t="s">
        <v>14</v>
      </c>
      <c r="H349">
        <v>5</v>
      </c>
      <c r="I349">
        <v>0</v>
      </c>
      <c r="J349">
        <v>14227.97</v>
      </c>
      <c r="K349">
        <v>4543.7700000000004</v>
      </c>
      <c r="L349">
        <v>13062.31</v>
      </c>
      <c r="M349">
        <v>4150.87</v>
      </c>
      <c r="N349">
        <v>2.8</v>
      </c>
      <c r="O349">
        <v>1.83</v>
      </c>
      <c r="P349">
        <v>5</v>
      </c>
      <c r="Q349">
        <v>13062.31</v>
      </c>
      <c r="R349">
        <v>4150.87</v>
      </c>
      <c r="S349">
        <v>3.1</v>
      </c>
      <c r="T349">
        <v>1.83</v>
      </c>
      <c r="U349">
        <v>2.4</v>
      </c>
      <c r="V349">
        <v>0</v>
      </c>
      <c r="W349">
        <v>0.53710000000000002</v>
      </c>
      <c r="X349">
        <v>0.85540000000000005</v>
      </c>
      <c r="Y349">
        <v>0.86580000000000001</v>
      </c>
      <c r="Z349">
        <v>0.85540000000000005</v>
      </c>
      <c r="AA349" t="s">
        <v>59</v>
      </c>
      <c r="AB349" t="s">
        <v>14</v>
      </c>
      <c r="AC349">
        <v>0.86580000000000001</v>
      </c>
      <c r="AD349" t="s">
        <v>1548</v>
      </c>
      <c r="AE349">
        <v>1</v>
      </c>
      <c r="AF349">
        <v>0.88419999999999999</v>
      </c>
      <c r="AG349">
        <v>0.85540000000000005</v>
      </c>
      <c r="AH349">
        <v>0.88419999999999999</v>
      </c>
      <c r="AI349" t="s">
        <v>14</v>
      </c>
      <c r="AJ349" t="s">
        <v>14</v>
      </c>
      <c r="AK349" t="s">
        <v>1623</v>
      </c>
      <c r="AL349" t="s">
        <v>49</v>
      </c>
      <c r="AM349">
        <v>1.2403999999999999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 t="b">
        <v>0</v>
      </c>
      <c r="AV349" t="s">
        <v>49</v>
      </c>
    </row>
    <row r="350" spans="1:48" x14ac:dyDescent="0.25">
      <c r="A350" t="s">
        <v>137</v>
      </c>
      <c r="B350" t="s">
        <v>1667</v>
      </c>
      <c r="C350" t="s">
        <v>137</v>
      </c>
      <c r="D350" t="s">
        <v>56</v>
      </c>
      <c r="E350" t="s">
        <v>137</v>
      </c>
      <c r="F350" t="s">
        <v>2089</v>
      </c>
      <c r="G350" t="s">
        <v>196</v>
      </c>
      <c r="H350">
        <v>163</v>
      </c>
      <c r="I350">
        <v>13</v>
      </c>
      <c r="J350">
        <v>36514.21</v>
      </c>
      <c r="K350">
        <v>38970.019999999997</v>
      </c>
      <c r="L350">
        <v>33511.94</v>
      </c>
      <c r="M350">
        <v>33979.68</v>
      </c>
      <c r="N350">
        <v>6.63</v>
      </c>
      <c r="O350">
        <v>6.08</v>
      </c>
      <c r="P350">
        <v>159</v>
      </c>
      <c r="Q350">
        <v>29416.400000000001</v>
      </c>
      <c r="R350">
        <v>20144</v>
      </c>
      <c r="S350">
        <v>5.89</v>
      </c>
      <c r="T350">
        <v>3.73</v>
      </c>
      <c r="U350">
        <v>4.8499999999999996</v>
      </c>
      <c r="V350">
        <v>1</v>
      </c>
      <c r="W350">
        <v>1.2095</v>
      </c>
      <c r="X350">
        <v>1.1949000000000001</v>
      </c>
      <c r="Y350">
        <v>1.2095</v>
      </c>
      <c r="Z350">
        <v>1.1949000000000001</v>
      </c>
      <c r="AA350" t="s">
        <v>55</v>
      </c>
      <c r="AB350" t="s">
        <v>196</v>
      </c>
      <c r="AC350">
        <v>1.6382000000000001</v>
      </c>
      <c r="AD350" t="s">
        <v>1546</v>
      </c>
      <c r="AE350">
        <v>1.8998029999999999</v>
      </c>
      <c r="AF350">
        <v>1.2099</v>
      </c>
      <c r="AG350">
        <v>1.1949000000000001</v>
      </c>
      <c r="AH350">
        <v>1.2099</v>
      </c>
      <c r="AI350" t="s">
        <v>196</v>
      </c>
      <c r="AJ350" t="s">
        <v>196</v>
      </c>
      <c r="AK350" t="s">
        <v>1623</v>
      </c>
      <c r="AL350" t="s">
        <v>49</v>
      </c>
      <c r="AM350">
        <v>1.6974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4</v>
      </c>
      <c r="AT350">
        <v>0</v>
      </c>
      <c r="AU350" t="b">
        <v>0</v>
      </c>
      <c r="AV350" t="s">
        <v>49</v>
      </c>
    </row>
    <row r="351" spans="1:48" x14ac:dyDescent="0.25">
      <c r="A351" t="s">
        <v>138</v>
      </c>
      <c r="B351" t="s">
        <v>1667</v>
      </c>
      <c r="C351" t="s">
        <v>138</v>
      </c>
      <c r="D351" t="s">
        <v>58</v>
      </c>
      <c r="E351" t="s">
        <v>138</v>
      </c>
      <c r="F351" t="s">
        <v>2090</v>
      </c>
      <c r="G351" t="s">
        <v>196</v>
      </c>
      <c r="H351">
        <v>590</v>
      </c>
      <c r="I351">
        <v>36</v>
      </c>
      <c r="J351">
        <v>18235.18</v>
      </c>
      <c r="K351">
        <v>12727.3</v>
      </c>
      <c r="L351">
        <v>17153.45</v>
      </c>
      <c r="M351">
        <v>11206.05</v>
      </c>
      <c r="N351">
        <v>3.97</v>
      </c>
      <c r="O351">
        <v>2.74</v>
      </c>
      <c r="P351">
        <v>578</v>
      </c>
      <c r="Q351">
        <v>16095.19</v>
      </c>
      <c r="R351">
        <v>8246.68</v>
      </c>
      <c r="S351">
        <v>3.78</v>
      </c>
      <c r="T351">
        <v>2.27</v>
      </c>
      <c r="U351">
        <v>3.19</v>
      </c>
      <c r="V351">
        <v>1</v>
      </c>
      <c r="W351">
        <v>0.66180000000000005</v>
      </c>
      <c r="X351">
        <v>0.65380000000000005</v>
      </c>
      <c r="Y351">
        <v>0.66180000000000005</v>
      </c>
      <c r="Z351">
        <v>0.65380000000000005</v>
      </c>
      <c r="AA351" t="s">
        <v>57</v>
      </c>
      <c r="AB351" t="s">
        <v>196</v>
      </c>
      <c r="AC351">
        <v>0.86229999999999996</v>
      </c>
      <c r="AD351" t="s">
        <v>1547</v>
      </c>
      <c r="AE351">
        <v>1.387896</v>
      </c>
      <c r="AF351">
        <v>0.67579999999999996</v>
      </c>
      <c r="AG351">
        <v>0.65380000000000005</v>
      </c>
      <c r="AH351">
        <v>0.67579999999999996</v>
      </c>
      <c r="AI351" t="s">
        <v>196</v>
      </c>
      <c r="AJ351" t="s">
        <v>196</v>
      </c>
      <c r="AK351" t="s">
        <v>1623</v>
      </c>
      <c r="AL351" t="s">
        <v>49</v>
      </c>
      <c r="AM351">
        <v>0.94810000000000005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12</v>
      </c>
      <c r="AT351">
        <v>0</v>
      </c>
      <c r="AU351" t="b">
        <v>0</v>
      </c>
      <c r="AV351" t="s">
        <v>49</v>
      </c>
    </row>
    <row r="352" spans="1:48" x14ac:dyDescent="0.25">
      <c r="A352" t="s">
        <v>139</v>
      </c>
      <c r="B352" t="s">
        <v>1667</v>
      </c>
      <c r="C352" t="s">
        <v>139</v>
      </c>
      <c r="D352" t="s">
        <v>60</v>
      </c>
      <c r="E352" t="s">
        <v>139</v>
      </c>
      <c r="F352" t="s">
        <v>2091</v>
      </c>
      <c r="G352" t="s">
        <v>196</v>
      </c>
      <c r="H352">
        <v>400</v>
      </c>
      <c r="I352">
        <v>13</v>
      </c>
      <c r="J352">
        <v>13647.09</v>
      </c>
      <c r="K352">
        <v>8840.1299999999992</v>
      </c>
      <c r="L352">
        <v>13111.92</v>
      </c>
      <c r="M352">
        <v>7965.17</v>
      </c>
      <c r="N352">
        <v>3.09</v>
      </c>
      <c r="O352">
        <v>2.16</v>
      </c>
      <c r="P352">
        <v>392</v>
      </c>
      <c r="Q352">
        <v>12434.56</v>
      </c>
      <c r="R352">
        <v>6341.71</v>
      </c>
      <c r="S352">
        <v>2.95</v>
      </c>
      <c r="T352">
        <v>1.81</v>
      </c>
      <c r="U352">
        <v>2.52</v>
      </c>
      <c r="V352">
        <v>1</v>
      </c>
      <c r="W352">
        <v>0.51129999999999998</v>
      </c>
      <c r="X352">
        <v>0.50509999999999999</v>
      </c>
      <c r="Y352">
        <v>0.51129999999999998</v>
      </c>
      <c r="Z352">
        <v>0.50509999999999999</v>
      </c>
      <c r="AA352" t="s">
        <v>59</v>
      </c>
      <c r="AB352" t="s">
        <v>196</v>
      </c>
      <c r="AC352">
        <v>0.62129999999999996</v>
      </c>
      <c r="AD352" t="s">
        <v>1548</v>
      </c>
      <c r="AE352">
        <v>1</v>
      </c>
      <c r="AF352">
        <v>0.52210000000000001</v>
      </c>
      <c r="AG352">
        <v>0.50509999999999999</v>
      </c>
      <c r="AH352">
        <v>0.52210000000000001</v>
      </c>
      <c r="AI352" t="s">
        <v>196</v>
      </c>
      <c r="AJ352" t="s">
        <v>196</v>
      </c>
      <c r="AK352" t="s">
        <v>1623</v>
      </c>
      <c r="AL352" t="s">
        <v>49</v>
      </c>
      <c r="AM352">
        <v>0.73250000000000004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8</v>
      </c>
      <c r="AT352">
        <v>0</v>
      </c>
      <c r="AU352" t="b">
        <v>0</v>
      </c>
      <c r="AV352" t="s">
        <v>49</v>
      </c>
    </row>
    <row r="353" spans="1:48" x14ac:dyDescent="0.25">
      <c r="A353" t="s">
        <v>140</v>
      </c>
      <c r="B353" t="s">
        <v>1667</v>
      </c>
      <c r="C353" t="s">
        <v>140</v>
      </c>
      <c r="D353" t="s">
        <v>56</v>
      </c>
      <c r="E353" t="s">
        <v>140</v>
      </c>
      <c r="F353" t="s">
        <v>2092</v>
      </c>
      <c r="G353" t="s">
        <v>196</v>
      </c>
      <c r="H353">
        <v>152</v>
      </c>
      <c r="I353">
        <v>13</v>
      </c>
      <c r="J353">
        <v>39430.53</v>
      </c>
      <c r="K353">
        <v>46924.54</v>
      </c>
      <c r="L353">
        <v>36603.03</v>
      </c>
      <c r="M353">
        <v>42089.53</v>
      </c>
      <c r="N353">
        <v>6.63</v>
      </c>
      <c r="O353">
        <v>6</v>
      </c>
      <c r="P353">
        <v>148</v>
      </c>
      <c r="Q353">
        <v>30999.39</v>
      </c>
      <c r="R353">
        <v>23946.9</v>
      </c>
      <c r="S353">
        <v>6.02</v>
      </c>
      <c r="T353">
        <v>4.4800000000000004</v>
      </c>
      <c r="U353">
        <v>4.8499999999999996</v>
      </c>
      <c r="V353">
        <v>1</v>
      </c>
      <c r="W353">
        <v>1.2746</v>
      </c>
      <c r="X353">
        <v>1.2592000000000001</v>
      </c>
      <c r="Y353">
        <v>1.2746</v>
      </c>
      <c r="Z353">
        <v>1.2592000000000001</v>
      </c>
      <c r="AA353" t="s">
        <v>55</v>
      </c>
      <c r="AB353" t="s">
        <v>196</v>
      </c>
      <c r="AC353">
        <v>1.8572</v>
      </c>
      <c r="AD353" t="s">
        <v>1546</v>
      </c>
      <c r="AE353">
        <v>1.978059</v>
      </c>
      <c r="AF353">
        <v>1.2496</v>
      </c>
      <c r="AG353">
        <v>1.2592000000000001</v>
      </c>
      <c r="AH353">
        <v>1.2496</v>
      </c>
      <c r="AI353" t="s">
        <v>196</v>
      </c>
      <c r="AJ353" t="s">
        <v>196</v>
      </c>
      <c r="AK353" t="s">
        <v>1623</v>
      </c>
      <c r="AL353" t="s">
        <v>49</v>
      </c>
      <c r="AM353">
        <v>1.7531000000000001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4</v>
      </c>
      <c r="AT353">
        <v>0</v>
      </c>
      <c r="AU353" t="b">
        <v>0</v>
      </c>
      <c r="AV353" t="s">
        <v>49</v>
      </c>
    </row>
    <row r="354" spans="1:48" x14ac:dyDescent="0.25">
      <c r="A354" t="s">
        <v>141</v>
      </c>
      <c r="B354" t="s">
        <v>1667</v>
      </c>
      <c r="C354" t="s">
        <v>141</v>
      </c>
      <c r="D354" t="s">
        <v>58</v>
      </c>
      <c r="E354" t="s">
        <v>141</v>
      </c>
      <c r="F354" t="s">
        <v>2093</v>
      </c>
      <c r="G354" t="s">
        <v>196</v>
      </c>
      <c r="H354">
        <v>271</v>
      </c>
      <c r="I354">
        <v>23</v>
      </c>
      <c r="J354">
        <v>18683.43</v>
      </c>
      <c r="K354">
        <v>12733.75</v>
      </c>
      <c r="L354">
        <v>17334.14</v>
      </c>
      <c r="M354">
        <v>11479.5</v>
      </c>
      <c r="N354">
        <v>3.76</v>
      </c>
      <c r="O354">
        <v>2.84</v>
      </c>
      <c r="P354">
        <v>266</v>
      </c>
      <c r="Q354">
        <v>16479.91</v>
      </c>
      <c r="R354">
        <v>9675.4500000000007</v>
      </c>
      <c r="S354">
        <v>3.64</v>
      </c>
      <c r="T354">
        <v>2.69</v>
      </c>
      <c r="U354">
        <v>2.93</v>
      </c>
      <c r="V354">
        <v>1</v>
      </c>
      <c r="W354">
        <v>0.67759999999999998</v>
      </c>
      <c r="X354">
        <v>0.6694</v>
      </c>
      <c r="Y354">
        <v>0.67759999999999998</v>
      </c>
      <c r="Z354">
        <v>0.6694</v>
      </c>
      <c r="AA354" t="s">
        <v>57</v>
      </c>
      <c r="AB354" t="s">
        <v>196</v>
      </c>
      <c r="AC354">
        <v>0.93889999999999996</v>
      </c>
      <c r="AD354" t="s">
        <v>1547</v>
      </c>
      <c r="AE354">
        <v>1.3493820000000001</v>
      </c>
      <c r="AF354">
        <v>0.69189999999999996</v>
      </c>
      <c r="AG354">
        <v>0.6694</v>
      </c>
      <c r="AH354">
        <v>0.69189999999999996</v>
      </c>
      <c r="AI354" t="s">
        <v>196</v>
      </c>
      <c r="AJ354" t="s">
        <v>196</v>
      </c>
      <c r="AK354" t="s">
        <v>1623</v>
      </c>
      <c r="AL354" t="s">
        <v>49</v>
      </c>
      <c r="AM354">
        <v>0.97070000000000001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5</v>
      </c>
      <c r="AT354">
        <v>0</v>
      </c>
      <c r="AU354" t="b">
        <v>0</v>
      </c>
      <c r="AV354" t="s">
        <v>49</v>
      </c>
    </row>
    <row r="355" spans="1:48" x14ac:dyDescent="0.25">
      <c r="A355" t="s">
        <v>142</v>
      </c>
      <c r="B355" t="s">
        <v>1667</v>
      </c>
      <c r="C355" t="s">
        <v>142</v>
      </c>
      <c r="D355" t="s">
        <v>60</v>
      </c>
      <c r="E355" t="s">
        <v>142</v>
      </c>
      <c r="F355" t="s">
        <v>2094</v>
      </c>
      <c r="G355" t="s">
        <v>196</v>
      </c>
      <c r="H355">
        <v>100</v>
      </c>
      <c r="I355">
        <v>9</v>
      </c>
      <c r="J355">
        <v>15033.7</v>
      </c>
      <c r="K355">
        <v>9051.1200000000008</v>
      </c>
      <c r="L355">
        <v>14251.11</v>
      </c>
      <c r="M355">
        <v>8710.4699999999993</v>
      </c>
      <c r="N355">
        <v>3.08</v>
      </c>
      <c r="O355">
        <v>2.69</v>
      </c>
      <c r="P355">
        <v>97</v>
      </c>
      <c r="Q355">
        <v>13369.29</v>
      </c>
      <c r="R355">
        <v>7221.98</v>
      </c>
      <c r="S355">
        <v>2.88</v>
      </c>
      <c r="T355">
        <v>2.1800000000000002</v>
      </c>
      <c r="U355">
        <v>2.3199999999999998</v>
      </c>
      <c r="V355">
        <v>1</v>
      </c>
      <c r="W355">
        <v>0.54969999999999997</v>
      </c>
      <c r="X355">
        <v>0.54310000000000003</v>
      </c>
      <c r="Y355">
        <v>0.54969999999999997</v>
      </c>
      <c r="Z355">
        <v>0.54310000000000003</v>
      </c>
      <c r="AA355" t="s">
        <v>59</v>
      </c>
      <c r="AB355" t="s">
        <v>196</v>
      </c>
      <c r="AC355">
        <v>0.69579999999999997</v>
      </c>
      <c r="AD355" t="s">
        <v>1548</v>
      </c>
      <c r="AE355">
        <v>1</v>
      </c>
      <c r="AF355">
        <v>0.56140000000000001</v>
      </c>
      <c r="AG355">
        <v>0.54310000000000003</v>
      </c>
      <c r="AH355">
        <v>0.56140000000000001</v>
      </c>
      <c r="AI355" t="s">
        <v>196</v>
      </c>
      <c r="AJ355" t="s">
        <v>196</v>
      </c>
      <c r="AK355" t="s">
        <v>1623</v>
      </c>
      <c r="AL355" t="s">
        <v>49</v>
      </c>
      <c r="AM355">
        <v>0.78759999999999997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3</v>
      </c>
      <c r="AT355">
        <v>0</v>
      </c>
      <c r="AU355" t="b">
        <v>0</v>
      </c>
      <c r="AV355" t="s">
        <v>49</v>
      </c>
    </row>
    <row r="356" spans="1:48" x14ac:dyDescent="0.25">
      <c r="A356" t="s">
        <v>143</v>
      </c>
      <c r="B356" t="s">
        <v>1667</v>
      </c>
      <c r="C356" t="s">
        <v>143</v>
      </c>
      <c r="D356" t="s">
        <v>56</v>
      </c>
      <c r="E356" t="s">
        <v>143</v>
      </c>
      <c r="F356" t="s">
        <v>2095</v>
      </c>
      <c r="G356" t="s">
        <v>196</v>
      </c>
      <c r="H356">
        <v>56</v>
      </c>
      <c r="I356">
        <v>10</v>
      </c>
      <c r="J356">
        <v>39098.019999999997</v>
      </c>
      <c r="K356">
        <v>50527.44</v>
      </c>
      <c r="L356">
        <v>35780.11</v>
      </c>
      <c r="M356">
        <v>44697.55</v>
      </c>
      <c r="N356">
        <v>7.23</v>
      </c>
      <c r="O356">
        <v>9.74</v>
      </c>
      <c r="P356">
        <v>54</v>
      </c>
      <c r="Q356">
        <v>28168.38</v>
      </c>
      <c r="R356">
        <v>18377.849999999999</v>
      </c>
      <c r="S356">
        <v>5.69</v>
      </c>
      <c r="T356">
        <v>4.8099999999999996</v>
      </c>
      <c r="U356">
        <v>4.28</v>
      </c>
      <c r="V356">
        <v>1</v>
      </c>
      <c r="W356">
        <v>1.1581999999999999</v>
      </c>
      <c r="X356">
        <v>1.1442000000000001</v>
      </c>
      <c r="Y356">
        <v>1.1581999999999999</v>
      </c>
      <c r="Z356">
        <v>1.1442000000000001</v>
      </c>
      <c r="AA356" t="s">
        <v>55</v>
      </c>
      <c r="AB356" t="s">
        <v>196</v>
      </c>
      <c r="AC356">
        <v>1.6109</v>
      </c>
      <c r="AD356" t="s">
        <v>1546</v>
      </c>
      <c r="AE356">
        <v>1.5088980000000001</v>
      </c>
      <c r="AF356">
        <v>1.1187</v>
      </c>
      <c r="AG356">
        <v>1.1442000000000001</v>
      </c>
      <c r="AH356">
        <v>1.1187</v>
      </c>
      <c r="AI356" t="s">
        <v>196</v>
      </c>
      <c r="AJ356" t="s">
        <v>196</v>
      </c>
      <c r="AK356" t="s">
        <v>1623</v>
      </c>
      <c r="AL356" t="s">
        <v>49</v>
      </c>
      <c r="AM356">
        <v>1.5693999999999999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2</v>
      </c>
      <c r="AT356">
        <v>0</v>
      </c>
      <c r="AU356" t="b">
        <v>0</v>
      </c>
      <c r="AV356" t="s">
        <v>49</v>
      </c>
    </row>
    <row r="357" spans="1:48" x14ac:dyDescent="0.25">
      <c r="A357" t="s">
        <v>144</v>
      </c>
      <c r="B357" t="s">
        <v>1667</v>
      </c>
      <c r="C357" t="s">
        <v>144</v>
      </c>
      <c r="D357" t="s">
        <v>58</v>
      </c>
      <c r="E357" t="s">
        <v>144</v>
      </c>
      <c r="F357" t="s">
        <v>2096</v>
      </c>
      <c r="G357" t="s">
        <v>196</v>
      </c>
      <c r="H357">
        <v>106</v>
      </c>
      <c r="I357">
        <v>7</v>
      </c>
      <c r="J357">
        <v>24852.2</v>
      </c>
      <c r="K357">
        <v>20665.37</v>
      </c>
      <c r="L357">
        <v>23608.35</v>
      </c>
      <c r="M357">
        <v>20439.61</v>
      </c>
      <c r="N357">
        <v>3.78</v>
      </c>
      <c r="O357">
        <v>3.33</v>
      </c>
      <c r="P357">
        <v>104</v>
      </c>
      <c r="Q357">
        <v>21347.71</v>
      </c>
      <c r="R357">
        <v>10471.1</v>
      </c>
      <c r="S357">
        <v>3.47</v>
      </c>
      <c r="T357">
        <v>2.14</v>
      </c>
      <c r="U357">
        <v>2.95</v>
      </c>
      <c r="V357">
        <v>1</v>
      </c>
      <c r="W357">
        <v>0.87780000000000002</v>
      </c>
      <c r="X357">
        <v>0.86719999999999997</v>
      </c>
      <c r="Y357">
        <v>0.87780000000000002</v>
      </c>
      <c r="Z357">
        <v>0.86719999999999997</v>
      </c>
      <c r="AA357" t="s">
        <v>57</v>
      </c>
      <c r="AB357" t="s">
        <v>196</v>
      </c>
      <c r="AC357">
        <v>1.0676000000000001</v>
      </c>
      <c r="AD357" t="s">
        <v>1547</v>
      </c>
      <c r="AE357">
        <v>1.3428929999999999</v>
      </c>
      <c r="AF357">
        <v>0.89629999999999999</v>
      </c>
      <c r="AG357">
        <v>0.86719999999999997</v>
      </c>
      <c r="AH357">
        <v>0.89629999999999999</v>
      </c>
      <c r="AI357" t="s">
        <v>196</v>
      </c>
      <c r="AJ357" t="s">
        <v>196</v>
      </c>
      <c r="AK357" t="s">
        <v>1623</v>
      </c>
      <c r="AL357" t="s">
        <v>49</v>
      </c>
      <c r="AM357">
        <v>1.2574000000000001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2</v>
      </c>
      <c r="AT357">
        <v>0</v>
      </c>
      <c r="AU357" t="b">
        <v>0</v>
      </c>
      <c r="AV357" t="s">
        <v>49</v>
      </c>
    </row>
    <row r="358" spans="1:48" x14ac:dyDescent="0.25">
      <c r="A358" t="s">
        <v>145</v>
      </c>
      <c r="B358" t="s">
        <v>1667</v>
      </c>
      <c r="C358" t="s">
        <v>145</v>
      </c>
      <c r="D358" t="s">
        <v>60</v>
      </c>
      <c r="E358" t="s">
        <v>145</v>
      </c>
      <c r="F358" t="s">
        <v>2097</v>
      </c>
      <c r="G358" t="s">
        <v>196</v>
      </c>
      <c r="H358">
        <v>87</v>
      </c>
      <c r="I358">
        <v>3</v>
      </c>
      <c r="J358">
        <v>16687.7</v>
      </c>
      <c r="K358">
        <v>8520.6</v>
      </c>
      <c r="L358">
        <v>15865.79</v>
      </c>
      <c r="M358">
        <v>7719.46</v>
      </c>
      <c r="N358">
        <v>2.48</v>
      </c>
      <c r="O358">
        <v>1.6</v>
      </c>
      <c r="P358">
        <v>85</v>
      </c>
      <c r="Q358">
        <v>15143.76</v>
      </c>
      <c r="R358">
        <v>6189.68</v>
      </c>
      <c r="S358">
        <v>2.41</v>
      </c>
      <c r="T358">
        <v>1.54</v>
      </c>
      <c r="U358">
        <v>2.0699999999999998</v>
      </c>
      <c r="V358">
        <v>1</v>
      </c>
      <c r="W358">
        <v>0.62270000000000003</v>
      </c>
      <c r="X358">
        <v>0.61519999999999997</v>
      </c>
      <c r="Y358">
        <v>0.62270000000000003</v>
      </c>
      <c r="Z358">
        <v>0.61519999999999997</v>
      </c>
      <c r="AA358" t="s">
        <v>59</v>
      </c>
      <c r="AB358" t="s">
        <v>196</v>
      </c>
      <c r="AC358">
        <v>0.79500000000000004</v>
      </c>
      <c r="AD358" t="s">
        <v>1548</v>
      </c>
      <c r="AE358">
        <v>1</v>
      </c>
      <c r="AF358">
        <v>0.63590000000000002</v>
      </c>
      <c r="AG358">
        <v>0.61519999999999997</v>
      </c>
      <c r="AH358">
        <v>0.63590000000000002</v>
      </c>
      <c r="AI358" t="s">
        <v>196</v>
      </c>
      <c r="AJ358" t="s">
        <v>196</v>
      </c>
      <c r="AK358" t="s">
        <v>1623</v>
      </c>
      <c r="AL358" t="s">
        <v>49</v>
      </c>
      <c r="AM358">
        <v>0.8921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2</v>
      </c>
      <c r="AT358">
        <v>0</v>
      </c>
      <c r="AU358" t="b">
        <v>0</v>
      </c>
      <c r="AV358" t="s">
        <v>49</v>
      </c>
    </row>
    <row r="359" spans="1:48" x14ac:dyDescent="0.25">
      <c r="A359" t="s">
        <v>156</v>
      </c>
      <c r="B359" t="s">
        <v>1668</v>
      </c>
      <c r="C359" t="s">
        <v>156</v>
      </c>
      <c r="D359" t="s">
        <v>56</v>
      </c>
      <c r="E359" t="s">
        <v>156</v>
      </c>
      <c r="F359" t="s">
        <v>2098</v>
      </c>
      <c r="G359" t="s">
        <v>14</v>
      </c>
      <c r="H359">
        <v>9</v>
      </c>
      <c r="I359">
        <v>1</v>
      </c>
      <c r="J359">
        <v>210503.43</v>
      </c>
      <c r="K359">
        <v>87061.28</v>
      </c>
      <c r="L359">
        <v>187357.25</v>
      </c>
      <c r="M359">
        <v>70375.12</v>
      </c>
      <c r="N359">
        <v>13.33</v>
      </c>
      <c r="O359">
        <v>9.51</v>
      </c>
      <c r="P359">
        <v>8</v>
      </c>
      <c r="Q359">
        <v>167910.79</v>
      </c>
      <c r="R359">
        <v>46564.54</v>
      </c>
      <c r="S359">
        <v>9.6999999999999993</v>
      </c>
      <c r="T359">
        <v>10.01</v>
      </c>
      <c r="U359">
        <v>7.6</v>
      </c>
      <c r="V359">
        <v>0</v>
      </c>
      <c r="W359">
        <v>6.9039999999999999</v>
      </c>
      <c r="X359">
        <v>9.3823000000000008</v>
      </c>
      <c r="Y359">
        <v>9.4969000000000001</v>
      </c>
      <c r="Z359">
        <v>9.3823000000000008</v>
      </c>
      <c r="AA359" t="s">
        <v>55</v>
      </c>
      <c r="AB359" t="s">
        <v>14</v>
      </c>
      <c r="AC359">
        <v>9.4969000000000001</v>
      </c>
      <c r="AD359" t="s">
        <v>1546</v>
      </c>
      <c r="AE359">
        <v>1.4986900000000001</v>
      </c>
      <c r="AF359">
        <v>9.6975999999999996</v>
      </c>
      <c r="AG359">
        <v>9.3823000000000008</v>
      </c>
      <c r="AH359">
        <v>9.6975999999999996</v>
      </c>
      <c r="AI359" t="s">
        <v>14</v>
      </c>
      <c r="AJ359" t="s">
        <v>14</v>
      </c>
      <c r="AK359" t="s">
        <v>1623</v>
      </c>
      <c r="AL359" t="s">
        <v>49</v>
      </c>
      <c r="AM359">
        <v>13.604799999999999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1</v>
      </c>
      <c r="AT359">
        <v>0</v>
      </c>
      <c r="AU359" t="b">
        <v>0</v>
      </c>
      <c r="AV359" t="s">
        <v>49</v>
      </c>
    </row>
    <row r="360" spans="1:48" x14ac:dyDescent="0.25">
      <c r="A360" t="s">
        <v>157</v>
      </c>
      <c r="B360" t="s">
        <v>1668</v>
      </c>
      <c r="C360" t="s">
        <v>157</v>
      </c>
      <c r="D360" t="s">
        <v>58</v>
      </c>
      <c r="E360" t="s">
        <v>157</v>
      </c>
      <c r="F360" t="s">
        <v>2099</v>
      </c>
      <c r="G360" t="s">
        <v>196</v>
      </c>
      <c r="H360">
        <v>30</v>
      </c>
      <c r="I360">
        <v>1</v>
      </c>
      <c r="J360">
        <v>138133.47</v>
      </c>
      <c r="K360">
        <v>88882.86</v>
      </c>
      <c r="L360">
        <v>125024.9</v>
      </c>
      <c r="M360">
        <v>74241.52</v>
      </c>
      <c r="N360">
        <v>4.7699999999999996</v>
      </c>
      <c r="O360">
        <v>4.21</v>
      </c>
      <c r="P360">
        <v>29</v>
      </c>
      <c r="Q360">
        <v>115167.53</v>
      </c>
      <c r="R360">
        <v>52790.48</v>
      </c>
      <c r="S360">
        <v>4.41</v>
      </c>
      <c r="T360">
        <v>3.82</v>
      </c>
      <c r="U360">
        <v>3.62</v>
      </c>
      <c r="V360">
        <v>1</v>
      </c>
      <c r="W360">
        <v>4.7354000000000003</v>
      </c>
      <c r="X360">
        <v>4.6783000000000001</v>
      </c>
      <c r="Y360">
        <v>4.7354000000000003</v>
      </c>
      <c r="Z360">
        <v>4.6783000000000001</v>
      </c>
      <c r="AA360" t="s">
        <v>57</v>
      </c>
      <c r="AB360" t="s">
        <v>196</v>
      </c>
      <c r="AC360">
        <v>6.3368000000000002</v>
      </c>
      <c r="AD360" t="s">
        <v>1547</v>
      </c>
      <c r="AE360">
        <v>1.26736</v>
      </c>
      <c r="AF360">
        <v>4.5888</v>
      </c>
      <c r="AG360">
        <v>4.6783000000000001</v>
      </c>
      <c r="AH360">
        <v>4.5888</v>
      </c>
      <c r="AI360" t="s">
        <v>196</v>
      </c>
      <c r="AJ360" t="s">
        <v>196</v>
      </c>
      <c r="AK360" t="s">
        <v>1623</v>
      </c>
      <c r="AL360" t="s">
        <v>49</v>
      </c>
      <c r="AM360">
        <v>6.4375999999999998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1</v>
      </c>
      <c r="AT360">
        <v>0</v>
      </c>
      <c r="AU360" t="b">
        <v>0</v>
      </c>
      <c r="AV360" t="s">
        <v>49</v>
      </c>
    </row>
    <row r="361" spans="1:48" x14ac:dyDescent="0.25">
      <c r="A361" t="s">
        <v>158</v>
      </c>
      <c r="B361" t="s">
        <v>1668</v>
      </c>
      <c r="C361" t="s">
        <v>158</v>
      </c>
      <c r="D361" t="s">
        <v>60</v>
      </c>
      <c r="E361" t="s">
        <v>158</v>
      </c>
      <c r="F361" t="s">
        <v>2100</v>
      </c>
      <c r="G361" t="s">
        <v>196</v>
      </c>
      <c r="H361">
        <v>49</v>
      </c>
      <c r="I361">
        <v>0</v>
      </c>
      <c r="J361">
        <v>102940.05</v>
      </c>
      <c r="K361">
        <v>64827.9</v>
      </c>
      <c r="L361">
        <v>101561.61</v>
      </c>
      <c r="M361">
        <v>70632.039999999994</v>
      </c>
      <c r="N361">
        <v>2.5099999999999998</v>
      </c>
      <c r="O361">
        <v>1.1299999999999999</v>
      </c>
      <c r="P361">
        <v>45</v>
      </c>
      <c r="Q361">
        <v>84481.14</v>
      </c>
      <c r="R361">
        <v>42684.42</v>
      </c>
      <c r="S361">
        <v>2.42</v>
      </c>
      <c r="T361">
        <v>1.1100000000000001</v>
      </c>
      <c r="U361">
        <v>2.16</v>
      </c>
      <c r="V361">
        <v>1</v>
      </c>
      <c r="W361">
        <v>3.4735999999999998</v>
      </c>
      <c r="X361">
        <v>3.4317000000000002</v>
      </c>
      <c r="Y361">
        <v>3.4735999999999998</v>
      </c>
      <c r="Z361">
        <v>3.4317000000000002</v>
      </c>
      <c r="AA361" t="s">
        <v>59</v>
      </c>
      <c r="AB361" t="s">
        <v>196</v>
      </c>
      <c r="AC361">
        <v>5</v>
      </c>
      <c r="AD361" t="s">
        <v>1548</v>
      </c>
      <c r="AE361">
        <v>1</v>
      </c>
      <c r="AF361">
        <v>3.4639000000000002</v>
      </c>
      <c r="AG361">
        <v>3.4317000000000002</v>
      </c>
      <c r="AH361">
        <v>3.4639000000000002</v>
      </c>
      <c r="AI361" t="s">
        <v>196</v>
      </c>
      <c r="AJ361" t="s">
        <v>196</v>
      </c>
      <c r="AK361" t="s">
        <v>1623</v>
      </c>
      <c r="AL361" t="s">
        <v>49</v>
      </c>
      <c r="AM361">
        <v>4.8594999999999997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4</v>
      </c>
      <c r="AT361">
        <v>0</v>
      </c>
      <c r="AU361" t="b">
        <v>0</v>
      </c>
      <c r="AV361" t="s">
        <v>49</v>
      </c>
    </row>
    <row r="362" spans="1:48" x14ac:dyDescent="0.25">
      <c r="A362" t="s">
        <v>159</v>
      </c>
      <c r="B362" t="s">
        <v>1668</v>
      </c>
      <c r="C362" t="s">
        <v>159</v>
      </c>
      <c r="D362" t="s">
        <v>56</v>
      </c>
      <c r="E362" t="s">
        <v>159</v>
      </c>
      <c r="F362" t="s">
        <v>2101</v>
      </c>
      <c r="G362" t="s">
        <v>196</v>
      </c>
      <c r="H362">
        <v>15</v>
      </c>
      <c r="I362">
        <v>2</v>
      </c>
      <c r="J362">
        <v>222429.41</v>
      </c>
      <c r="K362">
        <v>77560.12</v>
      </c>
      <c r="L362">
        <v>195180.58</v>
      </c>
      <c r="M362">
        <v>64986.18</v>
      </c>
      <c r="N362">
        <v>18.27</v>
      </c>
      <c r="O362">
        <v>15.43</v>
      </c>
      <c r="P362">
        <v>15</v>
      </c>
      <c r="Q362">
        <v>195180.58</v>
      </c>
      <c r="R362">
        <v>64986.18</v>
      </c>
      <c r="S362">
        <v>18.27</v>
      </c>
      <c r="T362">
        <v>15.43</v>
      </c>
      <c r="U362">
        <v>11.83</v>
      </c>
      <c r="V362">
        <v>1</v>
      </c>
      <c r="W362">
        <v>8.0252999999999997</v>
      </c>
      <c r="X362">
        <v>7.9284999999999997</v>
      </c>
      <c r="Y362">
        <v>8.0252999999999997</v>
      </c>
      <c r="Z362">
        <v>7.9284999999999997</v>
      </c>
      <c r="AA362" t="s">
        <v>55</v>
      </c>
      <c r="AB362" t="s">
        <v>196</v>
      </c>
      <c r="AC362">
        <v>9.1251999999999995</v>
      </c>
      <c r="AD362" t="s">
        <v>1546</v>
      </c>
      <c r="AE362">
        <v>1.3943099999999999</v>
      </c>
      <c r="AF362">
        <v>8.1950000000000003</v>
      </c>
      <c r="AG362">
        <v>7.9284999999999997</v>
      </c>
      <c r="AH362">
        <v>8.1950000000000003</v>
      </c>
      <c r="AI362" t="s">
        <v>196</v>
      </c>
      <c r="AJ362" t="s">
        <v>196</v>
      </c>
      <c r="AK362" t="s">
        <v>1623</v>
      </c>
      <c r="AL362" t="s">
        <v>49</v>
      </c>
      <c r="AM362">
        <v>11.4968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 t="b">
        <v>0</v>
      </c>
      <c r="AV362" t="s">
        <v>49</v>
      </c>
    </row>
    <row r="363" spans="1:48" x14ac:dyDescent="0.25">
      <c r="A363" t="s">
        <v>160</v>
      </c>
      <c r="B363" t="s">
        <v>1668</v>
      </c>
      <c r="C363" t="s">
        <v>160</v>
      </c>
      <c r="D363" t="s">
        <v>58</v>
      </c>
      <c r="E363" t="s">
        <v>160</v>
      </c>
      <c r="F363" t="s">
        <v>2102</v>
      </c>
      <c r="G363" t="s">
        <v>196</v>
      </c>
      <c r="H363">
        <v>24</v>
      </c>
      <c r="I363">
        <v>2</v>
      </c>
      <c r="J363">
        <v>179180.35</v>
      </c>
      <c r="K363">
        <v>60519.29</v>
      </c>
      <c r="L363">
        <v>154938.32999999999</v>
      </c>
      <c r="M363">
        <v>51546.95</v>
      </c>
      <c r="N363">
        <v>6.13</v>
      </c>
      <c r="O363">
        <v>4.38</v>
      </c>
      <c r="P363">
        <v>23</v>
      </c>
      <c r="Q363">
        <v>147870.74</v>
      </c>
      <c r="R363">
        <v>39671.07</v>
      </c>
      <c r="S363">
        <v>6.17</v>
      </c>
      <c r="T363">
        <v>4.47</v>
      </c>
      <c r="U363">
        <v>5.21</v>
      </c>
      <c r="V363">
        <v>1</v>
      </c>
      <c r="W363">
        <v>6.08</v>
      </c>
      <c r="X363">
        <v>6.0065999999999997</v>
      </c>
      <c r="Y363">
        <v>6.08</v>
      </c>
      <c r="Z363">
        <v>6.0065999999999997</v>
      </c>
      <c r="AA363" t="s">
        <v>57</v>
      </c>
      <c r="AB363" t="s">
        <v>196</v>
      </c>
      <c r="AC363">
        <v>6.5446</v>
      </c>
      <c r="AD363" t="s">
        <v>1547</v>
      </c>
      <c r="AE363">
        <v>1.2779430000000001</v>
      </c>
      <c r="AF363">
        <v>6.1325000000000003</v>
      </c>
      <c r="AG363">
        <v>6.0065999999999997</v>
      </c>
      <c r="AH363">
        <v>6.1325000000000003</v>
      </c>
      <c r="AI363" t="s">
        <v>196</v>
      </c>
      <c r="AJ363" t="s">
        <v>196</v>
      </c>
      <c r="AK363" t="s">
        <v>1623</v>
      </c>
      <c r="AL363" t="s">
        <v>49</v>
      </c>
      <c r="AM363">
        <v>8.6033000000000008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1</v>
      </c>
      <c r="AT363">
        <v>0</v>
      </c>
      <c r="AU363" t="b">
        <v>0</v>
      </c>
      <c r="AV363" t="s">
        <v>49</v>
      </c>
    </row>
    <row r="364" spans="1:48" x14ac:dyDescent="0.25">
      <c r="A364" t="s">
        <v>161</v>
      </c>
      <c r="B364" t="s">
        <v>1668</v>
      </c>
      <c r="C364" t="s">
        <v>161</v>
      </c>
      <c r="D364" t="s">
        <v>60</v>
      </c>
      <c r="E364" t="s">
        <v>161</v>
      </c>
      <c r="F364" t="s">
        <v>2103</v>
      </c>
      <c r="G364" t="s">
        <v>196</v>
      </c>
      <c r="H364">
        <v>23</v>
      </c>
      <c r="I364">
        <v>0</v>
      </c>
      <c r="J364">
        <v>124632.49</v>
      </c>
      <c r="K364">
        <v>40493.06</v>
      </c>
      <c r="L364">
        <v>111243.14</v>
      </c>
      <c r="M364">
        <v>34375.32</v>
      </c>
      <c r="N364">
        <v>3.04</v>
      </c>
      <c r="O364">
        <v>0.95</v>
      </c>
      <c r="P364">
        <v>21</v>
      </c>
      <c r="Q364">
        <v>103019.89</v>
      </c>
      <c r="R364">
        <v>22157.59</v>
      </c>
      <c r="S364">
        <v>2.86</v>
      </c>
      <c r="T364">
        <v>0.77</v>
      </c>
      <c r="U364">
        <v>2.75</v>
      </c>
      <c r="V364">
        <v>1</v>
      </c>
      <c r="W364">
        <v>4.2359</v>
      </c>
      <c r="X364">
        <v>4.1848000000000001</v>
      </c>
      <c r="Y364">
        <v>4.2359</v>
      </c>
      <c r="Z364">
        <v>4.1848000000000001</v>
      </c>
      <c r="AA364" t="s">
        <v>59</v>
      </c>
      <c r="AB364" t="s">
        <v>196</v>
      </c>
      <c r="AC364">
        <v>5.1212</v>
      </c>
      <c r="AD364" t="s">
        <v>1548</v>
      </c>
      <c r="AE364">
        <v>1</v>
      </c>
      <c r="AF364">
        <v>4.3254999999999999</v>
      </c>
      <c r="AG364">
        <v>4.1848000000000001</v>
      </c>
      <c r="AH364">
        <v>4.3254999999999999</v>
      </c>
      <c r="AI364" t="s">
        <v>196</v>
      </c>
      <c r="AJ364" t="s">
        <v>196</v>
      </c>
      <c r="AK364" t="s">
        <v>1623</v>
      </c>
      <c r="AL364" t="s">
        <v>49</v>
      </c>
      <c r="AM364">
        <v>6.0682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2</v>
      </c>
      <c r="AT364">
        <v>0</v>
      </c>
      <c r="AU364" t="b">
        <v>0</v>
      </c>
      <c r="AV364" t="s">
        <v>49</v>
      </c>
    </row>
    <row r="365" spans="1:48" x14ac:dyDescent="0.25">
      <c r="A365" t="s">
        <v>162</v>
      </c>
      <c r="B365" t="s">
        <v>1668</v>
      </c>
      <c r="C365" t="s">
        <v>162</v>
      </c>
      <c r="D365" t="s">
        <v>51</v>
      </c>
      <c r="E365" t="s">
        <v>162</v>
      </c>
      <c r="F365" t="s">
        <v>2104</v>
      </c>
      <c r="G365" t="s">
        <v>196</v>
      </c>
      <c r="H365">
        <v>18</v>
      </c>
      <c r="I365">
        <v>5</v>
      </c>
      <c r="J365">
        <v>140438.39000000001</v>
      </c>
      <c r="K365">
        <v>91149.94</v>
      </c>
      <c r="L365">
        <v>122881.17</v>
      </c>
      <c r="M365">
        <v>78397.61</v>
      </c>
      <c r="N365">
        <v>11.89</v>
      </c>
      <c r="O365">
        <v>13.75</v>
      </c>
      <c r="P365">
        <v>17</v>
      </c>
      <c r="Q365">
        <v>110927.06</v>
      </c>
      <c r="R365">
        <v>62733.64</v>
      </c>
      <c r="S365">
        <v>10.71</v>
      </c>
      <c r="T365">
        <v>13.23</v>
      </c>
      <c r="U365">
        <v>6.7</v>
      </c>
      <c r="V365">
        <v>1</v>
      </c>
      <c r="W365">
        <v>4.5609999999999999</v>
      </c>
      <c r="X365">
        <v>4.5060000000000002</v>
      </c>
      <c r="Y365">
        <v>4.5609999999999999</v>
      </c>
      <c r="Z365">
        <v>4.5060000000000002</v>
      </c>
      <c r="AA365" t="s">
        <v>50</v>
      </c>
      <c r="AB365" t="s">
        <v>196</v>
      </c>
      <c r="AC365">
        <v>6.3848000000000003</v>
      </c>
      <c r="AD365" t="s">
        <v>1544</v>
      </c>
      <c r="AE365">
        <v>1.581375</v>
      </c>
      <c r="AF365">
        <v>4.4930000000000003</v>
      </c>
      <c r="AG365">
        <v>4.5060000000000002</v>
      </c>
      <c r="AH365">
        <v>4.4930000000000003</v>
      </c>
      <c r="AI365" t="s">
        <v>196</v>
      </c>
      <c r="AJ365" t="s">
        <v>196</v>
      </c>
      <c r="AK365" t="s">
        <v>1621</v>
      </c>
      <c r="AL365" t="s">
        <v>49</v>
      </c>
      <c r="AM365">
        <v>6.3032000000000004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1</v>
      </c>
      <c r="AT365">
        <v>0</v>
      </c>
      <c r="AU365" t="b">
        <v>0</v>
      </c>
      <c r="AV365" t="s">
        <v>49</v>
      </c>
    </row>
    <row r="366" spans="1:48" x14ac:dyDescent="0.25">
      <c r="A366" t="s">
        <v>163</v>
      </c>
      <c r="B366" t="s">
        <v>1668</v>
      </c>
      <c r="C366" t="s">
        <v>163</v>
      </c>
      <c r="D366" t="s">
        <v>53</v>
      </c>
      <c r="E366" t="s">
        <v>163</v>
      </c>
      <c r="F366" t="s">
        <v>2105</v>
      </c>
      <c r="G366" t="s">
        <v>196</v>
      </c>
      <c r="H366">
        <v>260</v>
      </c>
      <c r="I366">
        <v>8</v>
      </c>
      <c r="J366">
        <v>91183.1</v>
      </c>
      <c r="K366">
        <v>44508.77</v>
      </c>
      <c r="L366">
        <v>86146.33</v>
      </c>
      <c r="M366">
        <v>46867.59</v>
      </c>
      <c r="N366">
        <v>2.95</v>
      </c>
      <c r="O366">
        <v>1.96</v>
      </c>
      <c r="P366">
        <v>254</v>
      </c>
      <c r="Q366">
        <v>81129.09</v>
      </c>
      <c r="R366">
        <v>33170.550000000003</v>
      </c>
      <c r="S366">
        <v>2.93</v>
      </c>
      <c r="T366">
        <v>1.98</v>
      </c>
      <c r="U366">
        <v>2.38</v>
      </c>
      <c r="V366">
        <v>1</v>
      </c>
      <c r="W366">
        <v>3.3357999999999999</v>
      </c>
      <c r="X366">
        <v>3.2955000000000001</v>
      </c>
      <c r="Y366">
        <v>3.3357999999999999</v>
      </c>
      <c r="Z366">
        <v>3.2955000000000001</v>
      </c>
      <c r="AA366" t="s">
        <v>52</v>
      </c>
      <c r="AB366" t="s">
        <v>196</v>
      </c>
      <c r="AC366">
        <v>4.0374999999999996</v>
      </c>
      <c r="AD366" t="s">
        <v>1545</v>
      </c>
      <c r="AE366">
        <v>1</v>
      </c>
      <c r="AF366">
        <v>3.3411</v>
      </c>
      <c r="AG366">
        <v>3.2955000000000001</v>
      </c>
      <c r="AH366">
        <v>3.3411</v>
      </c>
      <c r="AI366" t="s">
        <v>196</v>
      </c>
      <c r="AJ366" t="s">
        <v>196</v>
      </c>
      <c r="AK366" t="s">
        <v>1621</v>
      </c>
      <c r="AL366" t="s">
        <v>49</v>
      </c>
      <c r="AM366">
        <v>4.6871999999999998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6</v>
      </c>
      <c r="AT366">
        <v>0</v>
      </c>
      <c r="AU366" t="b">
        <v>0</v>
      </c>
      <c r="AV366" t="s">
        <v>49</v>
      </c>
    </row>
    <row r="367" spans="1:48" x14ac:dyDescent="0.25">
      <c r="A367" t="s">
        <v>164</v>
      </c>
      <c r="B367" t="s">
        <v>1668</v>
      </c>
      <c r="C367" t="s">
        <v>164</v>
      </c>
      <c r="D367" t="s">
        <v>51</v>
      </c>
      <c r="E367" t="s">
        <v>164</v>
      </c>
      <c r="F367" t="s">
        <v>2106</v>
      </c>
      <c r="G367" t="s">
        <v>14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6.7</v>
      </c>
      <c r="T367">
        <v>0</v>
      </c>
      <c r="U367">
        <v>5.6</v>
      </c>
      <c r="V367">
        <v>0</v>
      </c>
      <c r="W367">
        <v>0</v>
      </c>
      <c r="X367">
        <v>4.4283999999999999</v>
      </c>
      <c r="Y367">
        <v>4.4824999999999999</v>
      </c>
      <c r="Z367">
        <v>4.4283999999999999</v>
      </c>
      <c r="AA367" t="s">
        <v>50</v>
      </c>
      <c r="AB367" t="s">
        <v>14</v>
      </c>
      <c r="AC367">
        <v>4.4824999999999999</v>
      </c>
      <c r="AD367" t="s">
        <v>1544</v>
      </c>
      <c r="AE367">
        <v>1.4033690000000001</v>
      </c>
      <c r="AF367">
        <v>4.4283999999999999</v>
      </c>
      <c r="AG367">
        <v>4.4283999999999999</v>
      </c>
      <c r="AH367">
        <v>4.4283999999999999</v>
      </c>
      <c r="AI367" t="s">
        <v>14</v>
      </c>
      <c r="AJ367" t="s">
        <v>14</v>
      </c>
      <c r="AK367" t="s">
        <v>1621</v>
      </c>
      <c r="AL367" t="s">
        <v>49</v>
      </c>
      <c r="AM367">
        <v>6.2126000000000001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 t="b">
        <v>0</v>
      </c>
      <c r="AV367" t="s">
        <v>49</v>
      </c>
    </row>
    <row r="368" spans="1:48" x14ac:dyDescent="0.25">
      <c r="A368" t="s">
        <v>165</v>
      </c>
      <c r="B368" t="s">
        <v>1668</v>
      </c>
      <c r="C368" t="s">
        <v>165</v>
      </c>
      <c r="D368" t="s">
        <v>53</v>
      </c>
      <c r="E368" t="s">
        <v>165</v>
      </c>
      <c r="F368" t="s">
        <v>2107</v>
      </c>
      <c r="G368" t="s">
        <v>196</v>
      </c>
      <c r="H368">
        <v>19</v>
      </c>
      <c r="I368">
        <v>29</v>
      </c>
      <c r="J368">
        <v>56102.879999999997</v>
      </c>
      <c r="K368">
        <v>16590.080000000002</v>
      </c>
      <c r="L368">
        <v>57974.03</v>
      </c>
      <c r="M368">
        <v>18278.099999999999</v>
      </c>
      <c r="N368">
        <v>3.53</v>
      </c>
      <c r="O368">
        <v>1.31</v>
      </c>
      <c r="P368">
        <v>17</v>
      </c>
      <c r="Q368">
        <v>53436.52</v>
      </c>
      <c r="R368">
        <v>13334.01</v>
      </c>
      <c r="S368">
        <v>3.35</v>
      </c>
      <c r="T368">
        <v>1.08</v>
      </c>
      <c r="U368">
        <v>3.2</v>
      </c>
      <c r="V368">
        <v>1</v>
      </c>
      <c r="W368">
        <v>2.1972</v>
      </c>
      <c r="X368">
        <v>2.1707000000000001</v>
      </c>
      <c r="Y368">
        <v>2.1972</v>
      </c>
      <c r="Z368">
        <v>2.1707000000000001</v>
      </c>
      <c r="AA368" t="s">
        <v>52</v>
      </c>
      <c r="AB368" t="s">
        <v>196</v>
      </c>
      <c r="AC368">
        <v>3.1941000000000002</v>
      </c>
      <c r="AD368" t="s">
        <v>1545</v>
      </c>
      <c r="AE368">
        <v>1</v>
      </c>
      <c r="AF368">
        <v>2.2437</v>
      </c>
      <c r="AG368">
        <v>2.1707000000000001</v>
      </c>
      <c r="AH368">
        <v>2.2437</v>
      </c>
      <c r="AI368" t="s">
        <v>196</v>
      </c>
      <c r="AJ368" t="s">
        <v>196</v>
      </c>
      <c r="AK368" t="s">
        <v>1621</v>
      </c>
      <c r="AL368" t="s">
        <v>49</v>
      </c>
      <c r="AM368">
        <v>3.1476999999999999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2</v>
      </c>
      <c r="AT368">
        <v>0</v>
      </c>
      <c r="AU368" t="b">
        <v>0</v>
      </c>
      <c r="AV368" t="s">
        <v>49</v>
      </c>
    </row>
    <row r="369" spans="1:48" x14ac:dyDescent="0.25">
      <c r="A369" t="s">
        <v>166</v>
      </c>
      <c r="B369" t="s">
        <v>1668</v>
      </c>
      <c r="C369" t="s">
        <v>166</v>
      </c>
      <c r="D369" t="s">
        <v>56</v>
      </c>
      <c r="E369" t="s">
        <v>166</v>
      </c>
      <c r="F369" t="s">
        <v>2108</v>
      </c>
      <c r="G369" t="s">
        <v>196</v>
      </c>
      <c r="H369">
        <v>37</v>
      </c>
      <c r="I369">
        <v>2</v>
      </c>
      <c r="J369">
        <v>105283.58</v>
      </c>
      <c r="K369">
        <v>96947.37</v>
      </c>
      <c r="L369">
        <v>96482.27</v>
      </c>
      <c r="M369">
        <v>86972.96</v>
      </c>
      <c r="N369">
        <v>13.54</v>
      </c>
      <c r="O369">
        <v>10.029999999999999</v>
      </c>
      <c r="P369">
        <v>35</v>
      </c>
      <c r="Q369">
        <v>81044.160000000003</v>
      </c>
      <c r="R369">
        <v>59040.18</v>
      </c>
      <c r="S369">
        <v>12.4</v>
      </c>
      <c r="T369">
        <v>8.17</v>
      </c>
      <c r="U369">
        <v>10.3</v>
      </c>
      <c r="V369">
        <v>1</v>
      </c>
      <c r="W369">
        <v>3.3323</v>
      </c>
      <c r="X369">
        <v>3.2921</v>
      </c>
      <c r="Y369">
        <v>3.3323</v>
      </c>
      <c r="Z369">
        <v>3.2921</v>
      </c>
      <c r="AA369" t="s">
        <v>55</v>
      </c>
      <c r="AB369" t="s">
        <v>196</v>
      </c>
      <c r="AC369">
        <v>5.1318999999999999</v>
      </c>
      <c r="AD369" t="s">
        <v>1546</v>
      </c>
      <c r="AE369">
        <v>1.7431730000000001</v>
      </c>
      <c r="AF369">
        <v>2.9376000000000002</v>
      </c>
      <c r="AG369">
        <v>3.2921</v>
      </c>
      <c r="AH369">
        <v>2.9376000000000002</v>
      </c>
      <c r="AI369" t="s">
        <v>196</v>
      </c>
      <c r="AJ369" t="s">
        <v>196</v>
      </c>
      <c r="AK369" t="s">
        <v>1623</v>
      </c>
      <c r="AL369" t="s">
        <v>49</v>
      </c>
      <c r="AM369">
        <v>4.1212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2</v>
      </c>
      <c r="AT369">
        <v>0</v>
      </c>
      <c r="AU369" t="b">
        <v>0</v>
      </c>
      <c r="AV369" t="s">
        <v>49</v>
      </c>
    </row>
    <row r="370" spans="1:48" x14ac:dyDescent="0.25">
      <c r="A370" t="s">
        <v>167</v>
      </c>
      <c r="B370" t="s">
        <v>1668</v>
      </c>
      <c r="C370" t="s">
        <v>167</v>
      </c>
      <c r="D370" t="s">
        <v>58</v>
      </c>
      <c r="E370" t="s">
        <v>167</v>
      </c>
      <c r="F370" t="s">
        <v>2109</v>
      </c>
      <c r="G370" t="s">
        <v>196</v>
      </c>
      <c r="H370">
        <v>95</v>
      </c>
      <c r="I370">
        <v>6</v>
      </c>
      <c r="J370">
        <v>58588.63</v>
      </c>
      <c r="K370">
        <v>46698.01</v>
      </c>
      <c r="L370">
        <v>53104.9</v>
      </c>
      <c r="M370">
        <v>41110.79</v>
      </c>
      <c r="N370">
        <v>8.19</v>
      </c>
      <c r="O370">
        <v>7.03</v>
      </c>
      <c r="P370">
        <v>93</v>
      </c>
      <c r="Q370">
        <v>49503.71</v>
      </c>
      <c r="R370">
        <v>33188.22</v>
      </c>
      <c r="S370">
        <v>7.95</v>
      </c>
      <c r="T370">
        <v>6.9</v>
      </c>
      <c r="U370">
        <v>5.88</v>
      </c>
      <c r="V370">
        <v>1</v>
      </c>
      <c r="W370">
        <v>2.0354999999999999</v>
      </c>
      <c r="X370">
        <v>2.0108999999999999</v>
      </c>
      <c r="Y370">
        <v>2.0354999999999999</v>
      </c>
      <c r="Z370">
        <v>2.0108999999999999</v>
      </c>
      <c r="AA370" t="s">
        <v>57</v>
      </c>
      <c r="AB370" t="s">
        <v>196</v>
      </c>
      <c r="AC370">
        <v>2.944</v>
      </c>
      <c r="AD370" t="s">
        <v>1547</v>
      </c>
      <c r="AE370">
        <v>1.6022639999999999</v>
      </c>
      <c r="AF370">
        <v>2.0282</v>
      </c>
      <c r="AG370">
        <v>2.0108999999999999</v>
      </c>
      <c r="AH370">
        <v>2.0282</v>
      </c>
      <c r="AI370" t="s">
        <v>196</v>
      </c>
      <c r="AJ370" t="s">
        <v>196</v>
      </c>
      <c r="AK370" t="s">
        <v>1623</v>
      </c>
      <c r="AL370" t="s">
        <v>49</v>
      </c>
      <c r="AM370">
        <v>2.8454000000000002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2</v>
      </c>
      <c r="AT370">
        <v>0</v>
      </c>
      <c r="AU370" t="b">
        <v>0</v>
      </c>
      <c r="AV370" t="s">
        <v>49</v>
      </c>
    </row>
    <row r="371" spans="1:48" x14ac:dyDescent="0.25">
      <c r="A371" t="s">
        <v>168</v>
      </c>
      <c r="B371" t="s">
        <v>1668</v>
      </c>
      <c r="C371" t="s">
        <v>168</v>
      </c>
      <c r="D371" t="s">
        <v>60</v>
      </c>
      <c r="E371" t="s">
        <v>168</v>
      </c>
      <c r="F371" t="s">
        <v>2110</v>
      </c>
      <c r="G371" t="s">
        <v>196</v>
      </c>
      <c r="H371">
        <v>34</v>
      </c>
      <c r="I371">
        <v>2</v>
      </c>
      <c r="J371">
        <v>42415.73</v>
      </c>
      <c r="K371">
        <v>21910.23</v>
      </c>
      <c r="L371">
        <v>38073.230000000003</v>
      </c>
      <c r="M371">
        <v>18811.650000000001</v>
      </c>
      <c r="N371">
        <v>4.03</v>
      </c>
      <c r="O371">
        <v>2.71</v>
      </c>
      <c r="P371">
        <v>33</v>
      </c>
      <c r="Q371">
        <v>36898.01</v>
      </c>
      <c r="R371">
        <v>17822.55</v>
      </c>
      <c r="S371">
        <v>3.97</v>
      </c>
      <c r="T371">
        <v>2.72</v>
      </c>
      <c r="U371">
        <v>3.06</v>
      </c>
      <c r="V371">
        <v>1</v>
      </c>
      <c r="W371">
        <v>1.5170999999999999</v>
      </c>
      <c r="X371">
        <v>1.4987999999999999</v>
      </c>
      <c r="Y371">
        <v>1.5170999999999999</v>
      </c>
      <c r="Z371">
        <v>1.4987999999999999</v>
      </c>
      <c r="AA371" t="s">
        <v>59</v>
      </c>
      <c r="AB371" t="s">
        <v>196</v>
      </c>
      <c r="AC371">
        <v>1.8373999999999999</v>
      </c>
      <c r="AD371" t="s">
        <v>1548</v>
      </c>
      <c r="AE371">
        <v>1</v>
      </c>
      <c r="AF371">
        <v>1.5491999999999999</v>
      </c>
      <c r="AG371">
        <v>1.4987999999999999</v>
      </c>
      <c r="AH371">
        <v>1.5491999999999999</v>
      </c>
      <c r="AI371" t="s">
        <v>196</v>
      </c>
      <c r="AJ371" t="s">
        <v>196</v>
      </c>
      <c r="AK371" t="s">
        <v>1623</v>
      </c>
      <c r="AL371" t="s">
        <v>49</v>
      </c>
      <c r="AM371">
        <v>2.1734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1</v>
      </c>
      <c r="AT371">
        <v>0</v>
      </c>
      <c r="AU371" t="b">
        <v>0</v>
      </c>
      <c r="AV371" t="s">
        <v>49</v>
      </c>
    </row>
    <row r="372" spans="1:48" x14ac:dyDescent="0.25">
      <c r="A372" t="s">
        <v>169</v>
      </c>
      <c r="B372" t="s">
        <v>1668</v>
      </c>
      <c r="C372" t="s">
        <v>169</v>
      </c>
      <c r="D372" t="s">
        <v>56</v>
      </c>
      <c r="E372" t="s">
        <v>169</v>
      </c>
      <c r="F372" t="s">
        <v>2111</v>
      </c>
      <c r="G372" t="s">
        <v>14</v>
      </c>
      <c r="H372">
        <v>4</v>
      </c>
      <c r="I372">
        <v>0</v>
      </c>
      <c r="J372">
        <v>119265.78</v>
      </c>
      <c r="K372">
        <v>39543.64</v>
      </c>
      <c r="L372">
        <v>103390.39999999999</v>
      </c>
      <c r="M372">
        <v>31993.17</v>
      </c>
      <c r="N372">
        <v>4.25</v>
      </c>
      <c r="O372">
        <v>2.0499999999999998</v>
      </c>
      <c r="P372">
        <v>4</v>
      </c>
      <c r="Q372">
        <v>103390.39999999999</v>
      </c>
      <c r="R372">
        <v>31993.17</v>
      </c>
      <c r="S372">
        <v>8.3000000000000007</v>
      </c>
      <c r="T372">
        <v>2.0499999999999998</v>
      </c>
      <c r="U372">
        <v>6.6</v>
      </c>
      <c r="V372">
        <v>0</v>
      </c>
      <c r="W372">
        <v>4.2511000000000001</v>
      </c>
      <c r="X372">
        <v>5.0514999999999999</v>
      </c>
      <c r="Y372">
        <v>5.1132</v>
      </c>
      <c r="Z372">
        <v>5.0514999999999999</v>
      </c>
      <c r="AA372" t="s">
        <v>55</v>
      </c>
      <c r="AB372" t="s">
        <v>14</v>
      </c>
      <c r="AC372">
        <v>5.1132</v>
      </c>
      <c r="AD372" t="s">
        <v>1546</v>
      </c>
      <c r="AE372">
        <v>1.4733750000000001</v>
      </c>
      <c r="AF372">
        <v>5.2213000000000003</v>
      </c>
      <c r="AG372">
        <v>5.0514999999999999</v>
      </c>
      <c r="AH372">
        <v>5.2213000000000003</v>
      </c>
      <c r="AI372" t="s">
        <v>14</v>
      </c>
      <c r="AJ372" t="s">
        <v>14</v>
      </c>
      <c r="AK372" t="s">
        <v>1623</v>
      </c>
      <c r="AL372" t="s">
        <v>49</v>
      </c>
      <c r="AM372">
        <v>7.3250000000000002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 t="b">
        <v>0</v>
      </c>
      <c r="AV372" t="s">
        <v>49</v>
      </c>
    </row>
    <row r="373" spans="1:48" x14ac:dyDescent="0.25">
      <c r="A373" t="s">
        <v>170</v>
      </c>
      <c r="B373" t="s">
        <v>1668</v>
      </c>
      <c r="C373" t="s">
        <v>170</v>
      </c>
      <c r="D373" t="s">
        <v>58</v>
      </c>
      <c r="E373" t="s">
        <v>170</v>
      </c>
      <c r="F373" t="s">
        <v>2112</v>
      </c>
      <c r="G373" t="s">
        <v>196</v>
      </c>
      <c r="H373">
        <v>69</v>
      </c>
      <c r="I373">
        <v>6</v>
      </c>
      <c r="J373">
        <v>70893.42</v>
      </c>
      <c r="K373">
        <v>28351.49</v>
      </c>
      <c r="L373">
        <v>65491.08</v>
      </c>
      <c r="M373">
        <v>26103.14</v>
      </c>
      <c r="N373">
        <v>4.0599999999999996</v>
      </c>
      <c r="O373">
        <v>1.9</v>
      </c>
      <c r="P373">
        <v>69</v>
      </c>
      <c r="Q373">
        <v>65491.08</v>
      </c>
      <c r="R373">
        <v>26103.14</v>
      </c>
      <c r="S373">
        <v>4.0599999999999996</v>
      </c>
      <c r="T373">
        <v>1.9</v>
      </c>
      <c r="U373">
        <v>3.59</v>
      </c>
      <c r="V373">
        <v>1</v>
      </c>
      <c r="W373">
        <v>2.6928000000000001</v>
      </c>
      <c r="X373">
        <v>2.6602999999999999</v>
      </c>
      <c r="Y373">
        <v>2.6928000000000001</v>
      </c>
      <c r="Z373">
        <v>2.6602999999999999</v>
      </c>
      <c r="AA373" t="s">
        <v>57</v>
      </c>
      <c r="AB373" t="s">
        <v>196</v>
      </c>
      <c r="AC373">
        <v>3.4704000000000002</v>
      </c>
      <c r="AD373" t="s">
        <v>1547</v>
      </c>
      <c r="AE373">
        <v>1.243247</v>
      </c>
      <c r="AF373">
        <v>2.7496999999999998</v>
      </c>
      <c r="AG373">
        <v>2.6602999999999999</v>
      </c>
      <c r="AH373">
        <v>2.7496999999999998</v>
      </c>
      <c r="AI373" t="s">
        <v>196</v>
      </c>
      <c r="AJ373" t="s">
        <v>196</v>
      </c>
      <c r="AK373" t="s">
        <v>1623</v>
      </c>
      <c r="AL373" t="s">
        <v>49</v>
      </c>
      <c r="AM373">
        <v>3.8576000000000001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 t="b">
        <v>0</v>
      </c>
      <c r="AV373" t="s">
        <v>49</v>
      </c>
    </row>
    <row r="374" spans="1:48" x14ac:dyDescent="0.25">
      <c r="A374" t="s">
        <v>172</v>
      </c>
      <c r="B374" t="s">
        <v>1668</v>
      </c>
      <c r="C374" t="s">
        <v>172</v>
      </c>
      <c r="D374" t="s">
        <v>60</v>
      </c>
      <c r="E374" t="s">
        <v>172</v>
      </c>
      <c r="F374" t="s">
        <v>2113</v>
      </c>
      <c r="G374" t="s">
        <v>196</v>
      </c>
      <c r="H374">
        <v>48</v>
      </c>
      <c r="I374">
        <v>3</v>
      </c>
      <c r="J374">
        <v>56370.8</v>
      </c>
      <c r="K374">
        <v>24537.919999999998</v>
      </c>
      <c r="L374">
        <v>50477.67</v>
      </c>
      <c r="M374">
        <v>21110.799999999999</v>
      </c>
      <c r="N374">
        <v>2.38</v>
      </c>
      <c r="O374">
        <v>1.82</v>
      </c>
      <c r="P374">
        <v>45</v>
      </c>
      <c r="Q374">
        <v>47287.77</v>
      </c>
      <c r="R374">
        <v>17605.580000000002</v>
      </c>
      <c r="S374">
        <v>2.4</v>
      </c>
      <c r="T374">
        <v>1.87</v>
      </c>
      <c r="U374">
        <v>2.0299999999999998</v>
      </c>
      <c r="V374">
        <v>1</v>
      </c>
      <c r="W374">
        <v>1.9442999999999999</v>
      </c>
      <c r="X374">
        <v>1.9208000000000001</v>
      </c>
      <c r="Y374">
        <v>1.9442999999999999</v>
      </c>
      <c r="Z374">
        <v>1.9208000000000001</v>
      </c>
      <c r="AA374" t="s">
        <v>59</v>
      </c>
      <c r="AB374" t="s">
        <v>196</v>
      </c>
      <c r="AC374">
        <v>2.7913999999999999</v>
      </c>
      <c r="AD374" t="s">
        <v>1548</v>
      </c>
      <c r="AE374">
        <v>1</v>
      </c>
      <c r="AF374">
        <v>1.9854000000000001</v>
      </c>
      <c r="AG374">
        <v>1.9208000000000001</v>
      </c>
      <c r="AH374">
        <v>1.9854000000000001</v>
      </c>
      <c r="AI374" t="s">
        <v>196</v>
      </c>
      <c r="AJ374" t="s">
        <v>196</v>
      </c>
      <c r="AK374" t="s">
        <v>1623</v>
      </c>
      <c r="AL374" t="s">
        <v>49</v>
      </c>
      <c r="AM374">
        <v>2.7852999999999999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3</v>
      </c>
      <c r="AT374">
        <v>0</v>
      </c>
      <c r="AU374" t="b">
        <v>0</v>
      </c>
      <c r="AV374" t="s">
        <v>49</v>
      </c>
    </row>
    <row r="375" spans="1:48" x14ac:dyDescent="0.25">
      <c r="A375" t="s">
        <v>173</v>
      </c>
      <c r="B375" t="s">
        <v>1668</v>
      </c>
      <c r="C375" t="s">
        <v>173</v>
      </c>
      <c r="D375" t="s">
        <v>51</v>
      </c>
      <c r="E375" t="s">
        <v>173</v>
      </c>
      <c r="F375" t="s">
        <v>2114</v>
      </c>
      <c r="G375" t="s">
        <v>196</v>
      </c>
      <c r="H375">
        <v>44</v>
      </c>
      <c r="I375">
        <v>4</v>
      </c>
      <c r="J375">
        <v>75759.11</v>
      </c>
      <c r="K375">
        <v>29934.07</v>
      </c>
      <c r="L375">
        <v>69293.62</v>
      </c>
      <c r="M375">
        <v>26142.720000000001</v>
      </c>
      <c r="N375">
        <v>6</v>
      </c>
      <c r="O375">
        <v>6.25</v>
      </c>
      <c r="P375">
        <v>40</v>
      </c>
      <c r="Q375">
        <v>62833.14</v>
      </c>
      <c r="R375">
        <v>16950.400000000001</v>
      </c>
      <c r="S375">
        <v>4.8499999999999996</v>
      </c>
      <c r="T375">
        <v>5.2</v>
      </c>
      <c r="U375">
        <v>3.11</v>
      </c>
      <c r="V375">
        <v>1</v>
      </c>
      <c r="W375">
        <v>2.5834999999999999</v>
      </c>
      <c r="X375">
        <v>2.5522999999999998</v>
      </c>
      <c r="Y375">
        <v>2.5834999999999999</v>
      </c>
      <c r="Z375">
        <v>2.5522999999999998</v>
      </c>
      <c r="AA375" t="s">
        <v>50</v>
      </c>
      <c r="AB375" t="s">
        <v>196</v>
      </c>
      <c r="AC375">
        <v>3.1741999999999999</v>
      </c>
      <c r="AD375" t="s">
        <v>1544</v>
      </c>
      <c r="AE375">
        <v>1.5952360000000001</v>
      </c>
      <c r="AF375">
        <v>2.6381000000000001</v>
      </c>
      <c r="AG375">
        <v>2.5522999999999998</v>
      </c>
      <c r="AH375">
        <v>2.6381000000000001</v>
      </c>
      <c r="AI375" t="s">
        <v>196</v>
      </c>
      <c r="AJ375" t="s">
        <v>196</v>
      </c>
      <c r="AK375" t="s">
        <v>1621</v>
      </c>
      <c r="AL375" t="s">
        <v>49</v>
      </c>
      <c r="AM375">
        <v>3.7010000000000001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4</v>
      </c>
      <c r="AT375">
        <v>0</v>
      </c>
      <c r="AU375" t="b">
        <v>0</v>
      </c>
      <c r="AV375" t="s">
        <v>49</v>
      </c>
    </row>
    <row r="376" spans="1:48" x14ac:dyDescent="0.25">
      <c r="A376" t="s">
        <v>174</v>
      </c>
      <c r="B376" t="s">
        <v>1668</v>
      </c>
      <c r="C376" t="s">
        <v>174</v>
      </c>
      <c r="D376" t="s">
        <v>53</v>
      </c>
      <c r="E376" t="s">
        <v>174</v>
      </c>
      <c r="F376" t="s">
        <v>2115</v>
      </c>
      <c r="G376" t="s">
        <v>196</v>
      </c>
      <c r="H376">
        <v>1918</v>
      </c>
      <c r="I376">
        <v>82</v>
      </c>
      <c r="J376">
        <v>42207.44</v>
      </c>
      <c r="K376">
        <v>13940.88</v>
      </c>
      <c r="L376">
        <v>39903.85</v>
      </c>
      <c r="M376">
        <v>12437.69</v>
      </c>
      <c r="N376">
        <v>2.29</v>
      </c>
      <c r="O376">
        <v>1.59</v>
      </c>
      <c r="P376">
        <v>1886</v>
      </c>
      <c r="Q376">
        <v>39000.11</v>
      </c>
      <c r="R376">
        <v>10181.620000000001</v>
      </c>
      <c r="S376">
        <v>2.21</v>
      </c>
      <c r="T376">
        <v>1.1200000000000001</v>
      </c>
      <c r="U376">
        <v>1.97</v>
      </c>
      <c r="V376">
        <v>1</v>
      </c>
      <c r="W376">
        <v>1.6035999999999999</v>
      </c>
      <c r="X376">
        <v>1.5842000000000001</v>
      </c>
      <c r="Y376">
        <v>1.6035999999999999</v>
      </c>
      <c r="Z376">
        <v>1.5842000000000001</v>
      </c>
      <c r="AA376" t="s">
        <v>52</v>
      </c>
      <c r="AB376" t="s">
        <v>196</v>
      </c>
      <c r="AC376">
        <v>1.9898</v>
      </c>
      <c r="AD376" t="s">
        <v>1545</v>
      </c>
      <c r="AE376">
        <v>1</v>
      </c>
      <c r="AF376">
        <v>1.6374</v>
      </c>
      <c r="AG376">
        <v>1.5842000000000001</v>
      </c>
      <c r="AH376">
        <v>1.6374</v>
      </c>
      <c r="AI376" t="s">
        <v>196</v>
      </c>
      <c r="AJ376" t="s">
        <v>196</v>
      </c>
      <c r="AK376" t="s">
        <v>1621</v>
      </c>
      <c r="AL376" t="s">
        <v>49</v>
      </c>
      <c r="AM376">
        <v>2.2970999999999999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32</v>
      </c>
      <c r="AT376">
        <v>0</v>
      </c>
      <c r="AU376" t="b">
        <v>0</v>
      </c>
      <c r="AV376" t="s">
        <v>49</v>
      </c>
    </row>
    <row r="377" spans="1:48" x14ac:dyDescent="0.25">
      <c r="A377" t="s">
        <v>175</v>
      </c>
      <c r="B377" t="s">
        <v>1668</v>
      </c>
      <c r="C377" t="s">
        <v>175</v>
      </c>
      <c r="D377" t="s">
        <v>56</v>
      </c>
      <c r="E377" t="s">
        <v>175</v>
      </c>
      <c r="F377" t="s">
        <v>2116</v>
      </c>
      <c r="G377" t="s">
        <v>196</v>
      </c>
      <c r="H377">
        <v>18</v>
      </c>
      <c r="I377">
        <v>6</v>
      </c>
      <c r="J377">
        <v>93582.21</v>
      </c>
      <c r="K377">
        <v>74320.5</v>
      </c>
      <c r="L377">
        <v>85034.57</v>
      </c>
      <c r="M377">
        <v>65674.17</v>
      </c>
      <c r="N377">
        <v>8.67</v>
      </c>
      <c r="O377">
        <v>15.55</v>
      </c>
      <c r="P377">
        <v>16</v>
      </c>
      <c r="Q377">
        <v>66460.37</v>
      </c>
      <c r="R377">
        <v>41799.85</v>
      </c>
      <c r="S377">
        <v>3.38</v>
      </c>
      <c r="T377">
        <v>4.4800000000000004</v>
      </c>
      <c r="U377">
        <v>2.0499999999999998</v>
      </c>
      <c r="V377">
        <v>1</v>
      </c>
      <c r="W377">
        <v>2.7326999999999999</v>
      </c>
      <c r="X377">
        <v>2.6997</v>
      </c>
      <c r="Y377">
        <v>2.7326999999999999</v>
      </c>
      <c r="Z377">
        <v>2.6997</v>
      </c>
      <c r="AA377" t="s">
        <v>55</v>
      </c>
      <c r="AB377" t="s">
        <v>196</v>
      </c>
      <c r="AC377">
        <v>5.0106999999999999</v>
      </c>
      <c r="AD377" t="s">
        <v>1546</v>
      </c>
      <c r="AE377">
        <v>1.7003870000000001</v>
      </c>
      <c r="AF377">
        <v>2.7904</v>
      </c>
      <c r="AG377">
        <v>2.6997</v>
      </c>
      <c r="AH377">
        <v>2.7904</v>
      </c>
      <c r="AI377" t="s">
        <v>196</v>
      </c>
      <c r="AJ377" t="s">
        <v>196</v>
      </c>
      <c r="AK377" t="s">
        <v>1623</v>
      </c>
      <c r="AL377" t="s">
        <v>49</v>
      </c>
      <c r="AM377">
        <v>3.9146999999999998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2</v>
      </c>
      <c r="AT377">
        <v>0</v>
      </c>
      <c r="AU377" t="b">
        <v>0</v>
      </c>
      <c r="AV377" t="s">
        <v>49</v>
      </c>
    </row>
    <row r="378" spans="1:48" x14ac:dyDescent="0.25">
      <c r="A378" t="s">
        <v>176</v>
      </c>
      <c r="B378" t="s">
        <v>1668</v>
      </c>
      <c r="C378" t="s">
        <v>176</v>
      </c>
      <c r="D378" t="s">
        <v>58</v>
      </c>
      <c r="E378" t="s">
        <v>176</v>
      </c>
      <c r="F378" t="s">
        <v>2117</v>
      </c>
      <c r="G378" t="s">
        <v>196</v>
      </c>
      <c r="H378">
        <v>165</v>
      </c>
      <c r="I378">
        <v>6</v>
      </c>
      <c r="J378">
        <v>57885.9</v>
      </c>
      <c r="K378">
        <v>28657.97</v>
      </c>
      <c r="L378">
        <v>53742.48</v>
      </c>
      <c r="M378">
        <v>26276.63</v>
      </c>
      <c r="N378">
        <v>2.5</v>
      </c>
      <c r="O378">
        <v>2.74</v>
      </c>
      <c r="P378">
        <v>162</v>
      </c>
      <c r="Q378">
        <v>51977.89</v>
      </c>
      <c r="R378">
        <v>23022.639999999999</v>
      </c>
      <c r="S378">
        <v>2.38</v>
      </c>
      <c r="T378">
        <v>2.4</v>
      </c>
      <c r="U378">
        <v>1.76</v>
      </c>
      <c r="V378">
        <v>1</v>
      </c>
      <c r="W378">
        <v>2.1372</v>
      </c>
      <c r="X378">
        <v>2.1114000000000002</v>
      </c>
      <c r="Y378">
        <v>2.1372</v>
      </c>
      <c r="Z378">
        <v>2.1114000000000002</v>
      </c>
      <c r="AA378" t="s">
        <v>57</v>
      </c>
      <c r="AB378" t="s">
        <v>196</v>
      </c>
      <c r="AC378">
        <v>2.9468000000000001</v>
      </c>
      <c r="AD378" t="s">
        <v>1547</v>
      </c>
      <c r="AE378">
        <v>1.2418560000000001</v>
      </c>
      <c r="AF378">
        <v>2.1823999999999999</v>
      </c>
      <c r="AG378">
        <v>2.1114000000000002</v>
      </c>
      <c r="AH378">
        <v>2.1823999999999999</v>
      </c>
      <c r="AI378" t="s">
        <v>196</v>
      </c>
      <c r="AJ378" t="s">
        <v>196</v>
      </c>
      <c r="AK378" t="s">
        <v>1623</v>
      </c>
      <c r="AL378" t="s">
        <v>49</v>
      </c>
      <c r="AM378">
        <v>3.0617000000000001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3</v>
      </c>
      <c r="AT378">
        <v>0</v>
      </c>
      <c r="AU378" t="b">
        <v>0</v>
      </c>
      <c r="AV378" t="s">
        <v>49</v>
      </c>
    </row>
    <row r="379" spans="1:48" x14ac:dyDescent="0.25">
      <c r="A379" t="s">
        <v>177</v>
      </c>
      <c r="B379" t="s">
        <v>1668</v>
      </c>
      <c r="C379" t="s">
        <v>177</v>
      </c>
      <c r="D379" t="s">
        <v>60</v>
      </c>
      <c r="E379" t="s">
        <v>177</v>
      </c>
      <c r="F379" t="s">
        <v>2118</v>
      </c>
      <c r="G379" t="s">
        <v>196</v>
      </c>
      <c r="H379">
        <v>284</v>
      </c>
      <c r="I379">
        <v>0</v>
      </c>
      <c r="J379">
        <v>44856.43</v>
      </c>
      <c r="K379">
        <v>20148.18</v>
      </c>
      <c r="L379">
        <v>42169.38</v>
      </c>
      <c r="M379">
        <v>20689.37</v>
      </c>
      <c r="N379">
        <v>1.35</v>
      </c>
      <c r="O379">
        <v>0.88</v>
      </c>
      <c r="P379">
        <v>278</v>
      </c>
      <c r="Q379">
        <v>40242.11</v>
      </c>
      <c r="R379">
        <v>15905.88</v>
      </c>
      <c r="S379">
        <v>1.33</v>
      </c>
      <c r="T379">
        <v>0.87</v>
      </c>
      <c r="U379">
        <v>1.2</v>
      </c>
      <c r="V379">
        <v>1</v>
      </c>
      <c r="W379">
        <v>1.6546000000000001</v>
      </c>
      <c r="X379">
        <v>1.6346000000000001</v>
      </c>
      <c r="Y379">
        <v>1.6546000000000001</v>
      </c>
      <c r="Z379">
        <v>1.6346000000000001</v>
      </c>
      <c r="AA379" t="s">
        <v>59</v>
      </c>
      <c r="AB379" t="s">
        <v>196</v>
      </c>
      <c r="AC379">
        <v>2.3729</v>
      </c>
      <c r="AD379" t="s">
        <v>1548</v>
      </c>
      <c r="AE379">
        <v>1</v>
      </c>
      <c r="AF379">
        <v>1.6895</v>
      </c>
      <c r="AG379">
        <v>1.6346000000000001</v>
      </c>
      <c r="AH379">
        <v>1.6895</v>
      </c>
      <c r="AI379" t="s">
        <v>196</v>
      </c>
      <c r="AJ379" t="s">
        <v>196</v>
      </c>
      <c r="AK379" t="s">
        <v>1623</v>
      </c>
      <c r="AL379" t="s">
        <v>49</v>
      </c>
      <c r="AM379">
        <v>2.3702000000000001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6</v>
      </c>
      <c r="AT379">
        <v>0</v>
      </c>
      <c r="AU379" t="b">
        <v>0</v>
      </c>
      <c r="AV379" t="s">
        <v>49</v>
      </c>
    </row>
    <row r="380" spans="1:48" x14ac:dyDescent="0.25">
      <c r="A380" t="s">
        <v>178</v>
      </c>
      <c r="B380" t="s">
        <v>1668</v>
      </c>
      <c r="C380" t="s">
        <v>178</v>
      </c>
      <c r="D380" t="s">
        <v>56</v>
      </c>
      <c r="E380" t="s">
        <v>178</v>
      </c>
      <c r="F380" t="s">
        <v>2119</v>
      </c>
      <c r="G380" t="s">
        <v>196</v>
      </c>
      <c r="H380">
        <v>14</v>
      </c>
      <c r="I380">
        <v>7</v>
      </c>
      <c r="J380">
        <v>52377.22</v>
      </c>
      <c r="K380">
        <v>26320.67</v>
      </c>
      <c r="L380">
        <v>48449.120000000003</v>
      </c>
      <c r="M380">
        <v>23063.38</v>
      </c>
      <c r="N380">
        <v>9.36</v>
      </c>
      <c r="O380">
        <v>4.7300000000000004</v>
      </c>
      <c r="P380">
        <v>14</v>
      </c>
      <c r="Q380">
        <v>48449.120000000003</v>
      </c>
      <c r="R380">
        <v>23063.38</v>
      </c>
      <c r="S380">
        <v>9.36</v>
      </c>
      <c r="T380">
        <v>4.7300000000000004</v>
      </c>
      <c r="U380">
        <v>8.0500000000000007</v>
      </c>
      <c r="V380">
        <v>1</v>
      </c>
      <c r="W380">
        <v>1.9921</v>
      </c>
      <c r="X380">
        <v>1.9681</v>
      </c>
      <c r="Y380">
        <v>1.9921</v>
      </c>
      <c r="Z380">
        <v>1.9681</v>
      </c>
      <c r="AA380" t="s">
        <v>55</v>
      </c>
      <c r="AB380" t="s">
        <v>196</v>
      </c>
      <c r="AC380">
        <v>3.7951000000000001</v>
      </c>
      <c r="AD380" t="s">
        <v>1546</v>
      </c>
      <c r="AE380">
        <v>1.766149</v>
      </c>
      <c r="AF380">
        <v>2.0341999999999998</v>
      </c>
      <c r="AG380">
        <v>1.9681</v>
      </c>
      <c r="AH380">
        <v>2.0341999999999998</v>
      </c>
      <c r="AI380" t="s">
        <v>196</v>
      </c>
      <c r="AJ380" t="s">
        <v>196</v>
      </c>
      <c r="AK380" t="s">
        <v>1623</v>
      </c>
      <c r="AL380" t="s">
        <v>49</v>
      </c>
      <c r="AM380">
        <v>2.8538000000000001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 t="b">
        <v>0</v>
      </c>
      <c r="AV380" t="s">
        <v>49</v>
      </c>
    </row>
    <row r="381" spans="1:48" x14ac:dyDescent="0.25">
      <c r="A381" t="s">
        <v>179</v>
      </c>
      <c r="B381" t="s">
        <v>1668</v>
      </c>
      <c r="C381" t="s">
        <v>179</v>
      </c>
      <c r="D381" t="s">
        <v>58</v>
      </c>
      <c r="E381" t="s">
        <v>179</v>
      </c>
      <c r="F381" t="s">
        <v>2120</v>
      </c>
      <c r="G381" t="s">
        <v>196</v>
      </c>
      <c r="H381">
        <v>28</v>
      </c>
      <c r="I381">
        <v>7</v>
      </c>
      <c r="J381">
        <v>50113.38</v>
      </c>
      <c r="K381">
        <v>32604.03</v>
      </c>
      <c r="L381">
        <v>45502.19</v>
      </c>
      <c r="M381">
        <v>28431.47</v>
      </c>
      <c r="N381">
        <v>9.32</v>
      </c>
      <c r="O381">
        <v>7</v>
      </c>
      <c r="P381">
        <v>26</v>
      </c>
      <c r="Q381">
        <v>39319.94</v>
      </c>
      <c r="R381">
        <v>18078.599999999999</v>
      </c>
      <c r="S381">
        <v>7.81</v>
      </c>
      <c r="T381">
        <v>4.2300000000000004</v>
      </c>
      <c r="U381">
        <v>6.37</v>
      </c>
      <c r="V381">
        <v>1</v>
      </c>
      <c r="W381">
        <v>1.6167</v>
      </c>
      <c r="X381">
        <v>1.5972</v>
      </c>
      <c r="Y381">
        <v>1.6167</v>
      </c>
      <c r="Z381">
        <v>1.5972</v>
      </c>
      <c r="AA381" t="s">
        <v>57</v>
      </c>
      <c r="AB381" t="s">
        <v>196</v>
      </c>
      <c r="AC381">
        <v>2.1488</v>
      </c>
      <c r="AD381" t="s">
        <v>1547</v>
      </c>
      <c r="AE381">
        <v>1.8673850000000001</v>
      </c>
      <c r="AF381">
        <v>1.6509</v>
      </c>
      <c r="AG381">
        <v>1.5972</v>
      </c>
      <c r="AH381">
        <v>1.6509</v>
      </c>
      <c r="AI381" t="s">
        <v>196</v>
      </c>
      <c r="AJ381" t="s">
        <v>196</v>
      </c>
      <c r="AK381" t="s">
        <v>1623</v>
      </c>
      <c r="AL381" t="s">
        <v>49</v>
      </c>
      <c r="AM381">
        <v>2.3159999999999998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2</v>
      </c>
      <c r="AT381">
        <v>0</v>
      </c>
      <c r="AU381" t="b">
        <v>0</v>
      </c>
      <c r="AV381" t="s">
        <v>49</v>
      </c>
    </row>
    <row r="382" spans="1:48" x14ac:dyDescent="0.25">
      <c r="A382" t="s">
        <v>180</v>
      </c>
      <c r="B382" t="s">
        <v>1668</v>
      </c>
      <c r="C382" t="s">
        <v>180</v>
      </c>
      <c r="D382" t="s">
        <v>60</v>
      </c>
      <c r="E382" t="s">
        <v>180</v>
      </c>
      <c r="F382" t="s">
        <v>2121</v>
      </c>
      <c r="G382" t="s">
        <v>14</v>
      </c>
      <c r="H382">
        <v>9</v>
      </c>
      <c r="I382">
        <v>0</v>
      </c>
      <c r="J382">
        <v>34470.57</v>
      </c>
      <c r="K382">
        <v>18118.580000000002</v>
      </c>
      <c r="L382">
        <v>31585.68</v>
      </c>
      <c r="M382">
        <v>16502.509999999998</v>
      </c>
      <c r="N382">
        <v>7.56</v>
      </c>
      <c r="O382">
        <v>5.76</v>
      </c>
      <c r="P382">
        <v>9</v>
      </c>
      <c r="Q382">
        <v>31585.68</v>
      </c>
      <c r="R382">
        <v>16502.509999999998</v>
      </c>
      <c r="S382">
        <v>4</v>
      </c>
      <c r="T382">
        <v>5.76</v>
      </c>
      <c r="U382">
        <v>3.1</v>
      </c>
      <c r="V382">
        <v>0</v>
      </c>
      <c r="W382">
        <v>1.2987</v>
      </c>
      <c r="X382">
        <v>1.1368</v>
      </c>
      <c r="Y382">
        <v>1.1507000000000001</v>
      </c>
      <c r="Z382">
        <v>1.1368</v>
      </c>
      <c r="AA382" t="s">
        <v>59</v>
      </c>
      <c r="AB382" t="s">
        <v>14</v>
      </c>
      <c r="AC382">
        <v>1.1507000000000001</v>
      </c>
      <c r="AD382" t="s">
        <v>1548</v>
      </c>
      <c r="AE382">
        <v>1</v>
      </c>
      <c r="AF382">
        <v>1.175</v>
      </c>
      <c r="AG382">
        <v>1.1368</v>
      </c>
      <c r="AH382">
        <v>1.175</v>
      </c>
      <c r="AI382" t="s">
        <v>14</v>
      </c>
      <c r="AJ382" t="s">
        <v>14</v>
      </c>
      <c r="AK382" t="s">
        <v>1623</v>
      </c>
      <c r="AL382" t="s">
        <v>49</v>
      </c>
      <c r="AM382">
        <v>1.6484000000000001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 t="b">
        <v>0</v>
      </c>
      <c r="AV382" t="s">
        <v>49</v>
      </c>
    </row>
    <row r="383" spans="1:48" x14ac:dyDescent="0.25">
      <c r="A383" t="s">
        <v>181</v>
      </c>
      <c r="B383" t="s">
        <v>1668</v>
      </c>
      <c r="C383" t="s">
        <v>181</v>
      </c>
      <c r="D383" t="s">
        <v>56</v>
      </c>
      <c r="E383" t="s">
        <v>181</v>
      </c>
      <c r="F383" t="s">
        <v>2122</v>
      </c>
      <c r="G383" t="s">
        <v>196</v>
      </c>
      <c r="H383">
        <v>18</v>
      </c>
      <c r="I383">
        <v>0</v>
      </c>
      <c r="J383">
        <v>65569.33</v>
      </c>
      <c r="K383">
        <v>42942.879999999997</v>
      </c>
      <c r="L383">
        <v>57771.33</v>
      </c>
      <c r="M383">
        <v>38389.199999999997</v>
      </c>
      <c r="N383">
        <v>12.11</v>
      </c>
      <c r="O383">
        <v>8.69</v>
      </c>
      <c r="P383">
        <v>17</v>
      </c>
      <c r="Q383">
        <v>50261.33</v>
      </c>
      <c r="R383">
        <v>23349.94</v>
      </c>
      <c r="S383">
        <v>11.59</v>
      </c>
      <c r="T383">
        <v>8.66</v>
      </c>
      <c r="U383">
        <v>9.67</v>
      </c>
      <c r="V383">
        <v>1</v>
      </c>
      <c r="W383">
        <v>2.0666000000000002</v>
      </c>
      <c r="X383">
        <v>2.0417000000000001</v>
      </c>
      <c r="Y383">
        <v>2.0666000000000002</v>
      </c>
      <c r="Z383">
        <v>2.0417000000000001</v>
      </c>
      <c r="AA383" t="s">
        <v>55</v>
      </c>
      <c r="AB383" t="s">
        <v>196</v>
      </c>
      <c r="AC383">
        <v>3.1383999999999999</v>
      </c>
      <c r="AD383" t="s">
        <v>1546</v>
      </c>
      <c r="AE383">
        <v>1.3769739999999999</v>
      </c>
      <c r="AF383">
        <v>2.1103000000000001</v>
      </c>
      <c r="AG383">
        <v>2.0417000000000001</v>
      </c>
      <c r="AH383">
        <v>2.1103000000000001</v>
      </c>
      <c r="AI383" t="s">
        <v>196</v>
      </c>
      <c r="AJ383" t="s">
        <v>196</v>
      </c>
      <c r="AK383" t="s">
        <v>1623</v>
      </c>
      <c r="AL383" t="s">
        <v>49</v>
      </c>
      <c r="AM383">
        <v>2.9605000000000001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1</v>
      </c>
      <c r="AT383">
        <v>0</v>
      </c>
      <c r="AU383" t="b">
        <v>0</v>
      </c>
      <c r="AV383" t="s">
        <v>49</v>
      </c>
    </row>
    <row r="384" spans="1:48" x14ac:dyDescent="0.25">
      <c r="A384" t="s">
        <v>182</v>
      </c>
      <c r="B384" t="s">
        <v>1668</v>
      </c>
      <c r="C384" t="s">
        <v>182</v>
      </c>
      <c r="D384" t="s">
        <v>58</v>
      </c>
      <c r="E384" t="s">
        <v>182</v>
      </c>
      <c r="F384" t="s">
        <v>2123</v>
      </c>
      <c r="G384" t="s">
        <v>196</v>
      </c>
      <c r="H384">
        <v>72</v>
      </c>
      <c r="I384">
        <v>4</v>
      </c>
      <c r="J384">
        <v>52290.68</v>
      </c>
      <c r="K384">
        <v>26968.22</v>
      </c>
      <c r="L384">
        <v>46154.91</v>
      </c>
      <c r="M384">
        <v>23711.26</v>
      </c>
      <c r="N384">
        <v>9.64</v>
      </c>
      <c r="O384">
        <v>10.07</v>
      </c>
      <c r="P384">
        <v>71</v>
      </c>
      <c r="Q384">
        <v>44362.26</v>
      </c>
      <c r="R384">
        <v>18405.55</v>
      </c>
      <c r="S384">
        <v>8.9</v>
      </c>
      <c r="T384">
        <v>7.98</v>
      </c>
      <c r="U384">
        <v>6.79</v>
      </c>
      <c r="V384">
        <v>1</v>
      </c>
      <c r="W384">
        <v>1.8240000000000001</v>
      </c>
      <c r="X384">
        <v>1.802</v>
      </c>
      <c r="Y384">
        <v>1.8240000000000001</v>
      </c>
      <c r="Z384">
        <v>1.802</v>
      </c>
      <c r="AA384" t="s">
        <v>57</v>
      </c>
      <c r="AB384" t="s">
        <v>196</v>
      </c>
      <c r="AC384">
        <v>2.2791999999999999</v>
      </c>
      <c r="AD384" t="s">
        <v>1547</v>
      </c>
      <c r="AE384">
        <v>1.267631</v>
      </c>
      <c r="AF384">
        <v>1.8626</v>
      </c>
      <c r="AG384">
        <v>1.802</v>
      </c>
      <c r="AH384">
        <v>1.8626</v>
      </c>
      <c r="AI384" t="s">
        <v>196</v>
      </c>
      <c r="AJ384" t="s">
        <v>196</v>
      </c>
      <c r="AK384" t="s">
        <v>1623</v>
      </c>
      <c r="AL384" t="s">
        <v>49</v>
      </c>
      <c r="AM384">
        <v>2.613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1</v>
      </c>
      <c r="AT384">
        <v>0</v>
      </c>
      <c r="AU384" t="b">
        <v>0</v>
      </c>
      <c r="AV384" t="s">
        <v>49</v>
      </c>
    </row>
    <row r="385" spans="1:48" x14ac:dyDescent="0.25">
      <c r="A385" t="s">
        <v>183</v>
      </c>
      <c r="B385" t="s">
        <v>1668</v>
      </c>
      <c r="C385" t="s">
        <v>183</v>
      </c>
      <c r="D385" t="s">
        <v>60</v>
      </c>
      <c r="E385" t="s">
        <v>183</v>
      </c>
      <c r="F385" t="s">
        <v>2124</v>
      </c>
      <c r="G385" t="s">
        <v>196</v>
      </c>
      <c r="H385">
        <v>17</v>
      </c>
      <c r="I385">
        <v>1</v>
      </c>
      <c r="J385">
        <v>45973.59</v>
      </c>
      <c r="K385">
        <v>26678.62</v>
      </c>
      <c r="L385">
        <v>39792.449999999997</v>
      </c>
      <c r="M385">
        <v>21699.26</v>
      </c>
      <c r="N385">
        <v>5.59</v>
      </c>
      <c r="O385">
        <v>4.9000000000000004</v>
      </c>
      <c r="P385">
        <v>17</v>
      </c>
      <c r="Q385">
        <v>39792.449999999997</v>
      </c>
      <c r="R385">
        <v>21699.26</v>
      </c>
      <c r="S385">
        <v>5.59</v>
      </c>
      <c r="T385">
        <v>4.9000000000000004</v>
      </c>
      <c r="U385">
        <v>4.16</v>
      </c>
      <c r="V385">
        <v>1</v>
      </c>
      <c r="W385">
        <v>1.6362000000000001</v>
      </c>
      <c r="X385">
        <v>1.6165</v>
      </c>
      <c r="Y385">
        <v>1.6362000000000001</v>
      </c>
      <c r="Z385">
        <v>1.6165</v>
      </c>
      <c r="AA385" t="s">
        <v>59</v>
      </c>
      <c r="AB385" t="s">
        <v>196</v>
      </c>
      <c r="AC385">
        <v>1.798</v>
      </c>
      <c r="AD385" t="s">
        <v>1548</v>
      </c>
      <c r="AE385">
        <v>1</v>
      </c>
      <c r="AF385">
        <v>1.6708000000000001</v>
      </c>
      <c r="AG385">
        <v>1.6165</v>
      </c>
      <c r="AH385">
        <v>1.6708000000000001</v>
      </c>
      <c r="AI385" t="s">
        <v>196</v>
      </c>
      <c r="AJ385" t="s">
        <v>196</v>
      </c>
      <c r="AK385" t="s">
        <v>1623</v>
      </c>
      <c r="AL385" t="s">
        <v>49</v>
      </c>
      <c r="AM385">
        <v>2.3439999999999999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 t="b">
        <v>0</v>
      </c>
      <c r="AV385" t="s">
        <v>49</v>
      </c>
    </row>
    <row r="386" spans="1:48" x14ac:dyDescent="0.25">
      <c r="A386" t="s">
        <v>184</v>
      </c>
      <c r="B386" t="s">
        <v>1668</v>
      </c>
      <c r="C386" t="s">
        <v>184</v>
      </c>
      <c r="D386" t="s">
        <v>56</v>
      </c>
      <c r="E386" t="s">
        <v>184</v>
      </c>
      <c r="F386" t="s">
        <v>2125</v>
      </c>
      <c r="G386" t="s">
        <v>196</v>
      </c>
      <c r="H386">
        <v>44</v>
      </c>
      <c r="I386">
        <v>8</v>
      </c>
      <c r="J386">
        <v>92255.98</v>
      </c>
      <c r="K386">
        <v>66525.94</v>
      </c>
      <c r="L386">
        <v>85835.23</v>
      </c>
      <c r="M386">
        <v>59897.99</v>
      </c>
      <c r="N386">
        <v>10.34</v>
      </c>
      <c r="O386">
        <v>9.7100000000000009</v>
      </c>
      <c r="P386">
        <v>42</v>
      </c>
      <c r="Q386">
        <v>75934.55</v>
      </c>
      <c r="R386">
        <v>37730.269999999997</v>
      </c>
      <c r="S386">
        <v>8.83</v>
      </c>
      <c r="T386">
        <v>6.28</v>
      </c>
      <c r="U386">
        <v>6.97</v>
      </c>
      <c r="V386">
        <v>1</v>
      </c>
      <c r="W386">
        <v>3.1221999999999999</v>
      </c>
      <c r="X386">
        <v>3.0844999999999998</v>
      </c>
      <c r="Y386">
        <v>3.1221999999999999</v>
      </c>
      <c r="Z386">
        <v>3.0844999999999998</v>
      </c>
      <c r="AA386" t="s">
        <v>55</v>
      </c>
      <c r="AB386" t="s">
        <v>196</v>
      </c>
      <c r="AC386">
        <v>3.0304000000000002</v>
      </c>
      <c r="AD386" t="s">
        <v>1546</v>
      </c>
      <c r="AE386">
        <v>1.469427</v>
      </c>
      <c r="AF386">
        <v>3.0278999999999998</v>
      </c>
      <c r="AG386">
        <v>3.0844999999999998</v>
      </c>
      <c r="AH386">
        <v>3.0278999999999998</v>
      </c>
      <c r="AI386" t="s">
        <v>196</v>
      </c>
      <c r="AJ386" t="s">
        <v>196</v>
      </c>
      <c r="AK386" t="s">
        <v>1623</v>
      </c>
      <c r="AL386" t="s">
        <v>49</v>
      </c>
      <c r="AM386">
        <v>4.2477999999999998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2</v>
      </c>
      <c r="AT386">
        <v>0</v>
      </c>
      <c r="AU386" t="b">
        <v>0</v>
      </c>
      <c r="AV386" t="s">
        <v>49</v>
      </c>
    </row>
    <row r="387" spans="1:48" x14ac:dyDescent="0.25">
      <c r="A387" t="s">
        <v>185</v>
      </c>
      <c r="B387" t="s">
        <v>1668</v>
      </c>
      <c r="C387" t="s">
        <v>185</v>
      </c>
      <c r="D387" t="s">
        <v>58</v>
      </c>
      <c r="E387" t="s">
        <v>185</v>
      </c>
      <c r="F387" t="s">
        <v>2126</v>
      </c>
      <c r="G387" t="s">
        <v>196</v>
      </c>
      <c r="H387">
        <v>162</v>
      </c>
      <c r="I387">
        <v>12</v>
      </c>
      <c r="J387">
        <v>50811.41</v>
      </c>
      <c r="K387">
        <v>30265.11</v>
      </c>
      <c r="L387">
        <v>45889.33</v>
      </c>
      <c r="M387">
        <v>26816.25</v>
      </c>
      <c r="N387">
        <v>5.44</v>
      </c>
      <c r="O387">
        <v>4.5599999999999996</v>
      </c>
      <c r="P387">
        <v>158</v>
      </c>
      <c r="Q387">
        <v>43087.8</v>
      </c>
      <c r="R387">
        <v>20151.32</v>
      </c>
      <c r="S387">
        <v>5.15</v>
      </c>
      <c r="T387">
        <v>3.61</v>
      </c>
      <c r="U387">
        <v>4.07</v>
      </c>
      <c r="V387">
        <v>1</v>
      </c>
      <c r="W387">
        <v>1.7716000000000001</v>
      </c>
      <c r="X387">
        <v>1.7502</v>
      </c>
      <c r="Y387">
        <v>1.7716000000000001</v>
      </c>
      <c r="Z387">
        <v>1.7502</v>
      </c>
      <c r="AA387" t="s">
        <v>57</v>
      </c>
      <c r="AB387" t="s">
        <v>196</v>
      </c>
      <c r="AC387">
        <v>2.0623</v>
      </c>
      <c r="AD387" t="s">
        <v>1547</v>
      </c>
      <c r="AE387">
        <v>1.238991</v>
      </c>
      <c r="AF387">
        <v>1.8089999999999999</v>
      </c>
      <c r="AG387">
        <v>1.7502</v>
      </c>
      <c r="AH387">
        <v>1.8089999999999999</v>
      </c>
      <c r="AI387" t="s">
        <v>196</v>
      </c>
      <c r="AJ387" t="s">
        <v>196</v>
      </c>
      <c r="AK387" t="s">
        <v>1623</v>
      </c>
      <c r="AL387" t="s">
        <v>49</v>
      </c>
      <c r="AM387">
        <v>2.5377999999999998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4</v>
      </c>
      <c r="AT387">
        <v>0</v>
      </c>
      <c r="AU387" t="b">
        <v>0</v>
      </c>
      <c r="AV387" t="s">
        <v>49</v>
      </c>
    </row>
    <row r="388" spans="1:48" x14ac:dyDescent="0.25">
      <c r="A388" t="s">
        <v>186</v>
      </c>
      <c r="B388" t="s">
        <v>1668</v>
      </c>
      <c r="C388" t="s">
        <v>186</v>
      </c>
      <c r="D388" t="s">
        <v>60</v>
      </c>
      <c r="E388" t="s">
        <v>186</v>
      </c>
      <c r="F388" t="s">
        <v>2127</v>
      </c>
      <c r="G388" t="s">
        <v>196</v>
      </c>
      <c r="H388">
        <v>142</v>
      </c>
      <c r="I388">
        <v>8</v>
      </c>
      <c r="J388">
        <v>31760.84</v>
      </c>
      <c r="K388">
        <v>16154.05</v>
      </c>
      <c r="L388">
        <v>29431.72</v>
      </c>
      <c r="M388">
        <v>14833.75</v>
      </c>
      <c r="N388">
        <v>2.5099999999999998</v>
      </c>
      <c r="O388">
        <v>1.43</v>
      </c>
      <c r="P388">
        <v>139</v>
      </c>
      <c r="Q388">
        <v>28199.27</v>
      </c>
      <c r="R388">
        <v>12360.78</v>
      </c>
      <c r="S388">
        <v>2.4700000000000002</v>
      </c>
      <c r="T388">
        <v>1.4</v>
      </c>
      <c r="U388">
        <v>2.1</v>
      </c>
      <c r="V388">
        <v>1</v>
      </c>
      <c r="W388">
        <v>1.1595</v>
      </c>
      <c r="X388">
        <v>1.1455</v>
      </c>
      <c r="Y388">
        <v>1.1595</v>
      </c>
      <c r="Z388">
        <v>1.1455</v>
      </c>
      <c r="AA388" t="s">
        <v>59</v>
      </c>
      <c r="AB388" t="s">
        <v>196</v>
      </c>
      <c r="AC388">
        <v>1.6645000000000001</v>
      </c>
      <c r="AD388" t="s">
        <v>1548</v>
      </c>
      <c r="AE388">
        <v>1</v>
      </c>
      <c r="AF388">
        <v>1.1839999999999999</v>
      </c>
      <c r="AG388">
        <v>1.1455</v>
      </c>
      <c r="AH388">
        <v>1.1839999999999999</v>
      </c>
      <c r="AI388" t="s">
        <v>196</v>
      </c>
      <c r="AJ388" t="s">
        <v>196</v>
      </c>
      <c r="AK388" t="s">
        <v>1623</v>
      </c>
      <c r="AL388" t="s">
        <v>49</v>
      </c>
      <c r="AM388">
        <v>1.661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3</v>
      </c>
      <c r="AT388">
        <v>0</v>
      </c>
      <c r="AU388" t="b">
        <v>0</v>
      </c>
      <c r="AV388" t="s">
        <v>49</v>
      </c>
    </row>
    <row r="389" spans="1:48" x14ac:dyDescent="0.25">
      <c r="A389" t="s">
        <v>187</v>
      </c>
      <c r="B389" t="s">
        <v>1668</v>
      </c>
      <c r="C389" t="s">
        <v>187</v>
      </c>
      <c r="D389" t="s">
        <v>49</v>
      </c>
      <c r="E389" t="s">
        <v>187</v>
      </c>
      <c r="F389" t="s">
        <v>2128</v>
      </c>
      <c r="G389" t="s">
        <v>196</v>
      </c>
      <c r="H389">
        <v>108</v>
      </c>
      <c r="I389">
        <v>4</v>
      </c>
      <c r="J389">
        <v>47588.95</v>
      </c>
      <c r="K389">
        <v>22000.62</v>
      </c>
      <c r="L389">
        <v>43566.46</v>
      </c>
      <c r="M389">
        <v>19275.29</v>
      </c>
      <c r="N389">
        <v>2.02</v>
      </c>
      <c r="O389">
        <v>1.53</v>
      </c>
      <c r="P389">
        <v>107</v>
      </c>
      <c r="Q389">
        <v>42787.86</v>
      </c>
      <c r="R389">
        <v>17593.71</v>
      </c>
      <c r="S389">
        <v>1.99</v>
      </c>
      <c r="T389">
        <v>1.51</v>
      </c>
      <c r="U389">
        <v>1.63</v>
      </c>
      <c r="V389">
        <v>1</v>
      </c>
      <c r="W389">
        <v>1.7593000000000001</v>
      </c>
      <c r="X389">
        <v>1.7381</v>
      </c>
      <c r="Y389">
        <v>1.7593000000000001</v>
      </c>
      <c r="Z389">
        <v>1.7381</v>
      </c>
      <c r="AA389" t="s">
        <v>54</v>
      </c>
      <c r="AB389" t="s">
        <v>196</v>
      </c>
      <c r="AC389">
        <v>2.3835000000000002</v>
      </c>
      <c r="AD389" t="s">
        <v>54</v>
      </c>
      <c r="AE389">
        <v>1</v>
      </c>
      <c r="AF389">
        <v>1.7965</v>
      </c>
      <c r="AG389">
        <v>1.7381</v>
      </c>
      <c r="AH389">
        <v>1.7965</v>
      </c>
      <c r="AI389" t="s">
        <v>196</v>
      </c>
      <c r="AJ389" t="s">
        <v>196</v>
      </c>
      <c r="AK389" t="s">
        <v>54</v>
      </c>
      <c r="AL389" t="s">
        <v>49</v>
      </c>
      <c r="AM389">
        <v>2.5203000000000002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1</v>
      </c>
      <c r="AT389">
        <v>0</v>
      </c>
      <c r="AU389" t="b">
        <v>0</v>
      </c>
      <c r="AV389" t="s">
        <v>49</v>
      </c>
    </row>
    <row r="390" spans="1:48" x14ac:dyDescent="0.25">
      <c r="A390" t="s">
        <v>188</v>
      </c>
      <c r="B390" t="s">
        <v>1668</v>
      </c>
      <c r="C390" t="s">
        <v>188</v>
      </c>
      <c r="D390" t="s">
        <v>56</v>
      </c>
      <c r="E390" t="s">
        <v>188</v>
      </c>
      <c r="F390" t="s">
        <v>2129</v>
      </c>
      <c r="G390" t="s">
        <v>14</v>
      </c>
      <c r="H390">
        <v>4</v>
      </c>
      <c r="I390">
        <v>0</v>
      </c>
      <c r="J390">
        <v>92425.14</v>
      </c>
      <c r="K390">
        <v>60696.57</v>
      </c>
      <c r="L390">
        <v>83410.570000000007</v>
      </c>
      <c r="M390">
        <v>52078.23</v>
      </c>
      <c r="N390">
        <v>11.75</v>
      </c>
      <c r="O390">
        <v>7.33</v>
      </c>
      <c r="P390">
        <v>4</v>
      </c>
      <c r="Q390">
        <v>83410.570000000007</v>
      </c>
      <c r="R390">
        <v>52078.23</v>
      </c>
      <c r="S390">
        <v>9.6</v>
      </c>
      <c r="T390">
        <v>7.33</v>
      </c>
      <c r="U390">
        <v>8</v>
      </c>
      <c r="V390">
        <v>0</v>
      </c>
      <c r="W390">
        <v>3.4296000000000002</v>
      </c>
      <c r="X390">
        <v>3.2642000000000002</v>
      </c>
      <c r="Y390">
        <v>3.3041</v>
      </c>
      <c r="Z390">
        <v>3.2642000000000002</v>
      </c>
      <c r="AA390" t="s">
        <v>55</v>
      </c>
      <c r="AB390" t="s">
        <v>14</v>
      </c>
      <c r="AC390">
        <v>3.3041</v>
      </c>
      <c r="AD390" t="s">
        <v>1546</v>
      </c>
      <c r="AE390">
        <v>1.4894069999999999</v>
      </c>
      <c r="AF390">
        <v>3.3738999999999999</v>
      </c>
      <c r="AG390">
        <v>3.2642000000000002</v>
      </c>
      <c r="AH390">
        <v>3.3738999999999999</v>
      </c>
      <c r="AI390" t="s">
        <v>14</v>
      </c>
      <c r="AJ390" t="s">
        <v>14</v>
      </c>
      <c r="AK390" t="s">
        <v>1623</v>
      </c>
      <c r="AL390" t="s">
        <v>49</v>
      </c>
      <c r="AM390">
        <v>4.7332000000000001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 t="b">
        <v>0</v>
      </c>
      <c r="AV390" t="s">
        <v>49</v>
      </c>
    </row>
    <row r="391" spans="1:48" x14ac:dyDescent="0.25">
      <c r="A391" t="s">
        <v>189</v>
      </c>
      <c r="B391" t="s">
        <v>1668</v>
      </c>
      <c r="C391" t="s">
        <v>189</v>
      </c>
      <c r="D391" t="s">
        <v>58</v>
      </c>
      <c r="E391" t="s">
        <v>189</v>
      </c>
      <c r="F391" t="s">
        <v>2130</v>
      </c>
      <c r="G391" t="s">
        <v>196</v>
      </c>
      <c r="H391">
        <v>12</v>
      </c>
      <c r="I391">
        <v>1</v>
      </c>
      <c r="J391">
        <v>58966.37</v>
      </c>
      <c r="K391">
        <v>43514.81</v>
      </c>
      <c r="L391">
        <v>53284.4</v>
      </c>
      <c r="M391">
        <v>37780.51</v>
      </c>
      <c r="N391">
        <v>11</v>
      </c>
      <c r="O391">
        <v>10.23</v>
      </c>
      <c r="P391">
        <v>11</v>
      </c>
      <c r="Q391">
        <v>44196.56</v>
      </c>
      <c r="R391">
        <v>23792.04</v>
      </c>
      <c r="S391">
        <v>8.18</v>
      </c>
      <c r="T391">
        <v>4.34</v>
      </c>
      <c r="U391">
        <v>7.14</v>
      </c>
      <c r="V391">
        <v>1</v>
      </c>
      <c r="W391">
        <v>1.8171999999999999</v>
      </c>
      <c r="X391">
        <v>1.7952999999999999</v>
      </c>
      <c r="Y391">
        <v>1.8171999999999999</v>
      </c>
      <c r="Z391">
        <v>1.7952999999999999</v>
      </c>
      <c r="AA391" t="s">
        <v>57</v>
      </c>
      <c r="AB391" t="s">
        <v>196</v>
      </c>
      <c r="AC391">
        <v>2.2183999999999999</v>
      </c>
      <c r="AD391" t="s">
        <v>1547</v>
      </c>
      <c r="AE391">
        <v>1.344322</v>
      </c>
      <c r="AF391">
        <v>1.8555999999999999</v>
      </c>
      <c r="AG391">
        <v>1.7952999999999999</v>
      </c>
      <c r="AH391">
        <v>1.8555999999999999</v>
      </c>
      <c r="AI391" t="s">
        <v>196</v>
      </c>
      <c r="AJ391" t="s">
        <v>196</v>
      </c>
      <c r="AK391" t="s">
        <v>1623</v>
      </c>
      <c r="AL391" t="s">
        <v>49</v>
      </c>
      <c r="AM391">
        <v>2.6032000000000002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1</v>
      </c>
      <c r="AT391">
        <v>0</v>
      </c>
      <c r="AU391" t="b">
        <v>0</v>
      </c>
      <c r="AV391" t="s">
        <v>49</v>
      </c>
    </row>
    <row r="392" spans="1:48" x14ac:dyDescent="0.25">
      <c r="A392" t="s">
        <v>190</v>
      </c>
      <c r="B392" t="s">
        <v>1668</v>
      </c>
      <c r="C392" t="s">
        <v>190</v>
      </c>
      <c r="D392" t="s">
        <v>60</v>
      </c>
      <c r="E392" t="s">
        <v>190</v>
      </c>
      <c r="F392" t="s">
        <v>2131</v>
      </c>
      <c r="G392" t="s">
        <v>196</v>
      </c>
      <c r="H392">
        <v>13</v>
      </c>
      <c r="I392">
        <v>0</v>
      </c>
      <c r="J392">
        <v>34951.43</v>
      </c>
      <c r="K392">
        <v>14037.19</v>
      </c>
      <c r="L392">
        <v>31679.57</v>
      </c>
      <c r="M392">
        <v>11457.24</v>
      </c>
      <c r="N392">
        <v>4.6900000000000004</v>
      </c>
      <c r="O392">
        <v>1.77</v>
      </c>
      <c r="P392">
        <v>12</v>
      </c>
      <c r="Q392">
        <v>28822.18</v>
      </c>
      <c r="R392">
        <v>6005.54</v>
      </c>
      <c r="S392">
        <v>4.33</v>
      </c>
      <c r="T392">
        <v>1.31</v>
      </c>
      <c r="U392">
        <v>4.12</v>
      </c>
      <c r="V392">
        <v>1</v>
      </c>
      <c r="W392">
        <v>1.1851</v>
      </c>
      <c r="X392">
        <v>1.1708000000000001</v>
      </c>
      <c r="Y392">
        <v>1.1851</v>
      </c>
      <c r="Z392">
        <v>1.1708000000000001</v>
      </c>
      <c r="AA392" t="s">
        <v>59</v>
      </c>
      <c r="AB392" t="s">
        <v>196</v>
      </c>
      <c r="AC392">
        <v>1.6501999999999999</v>
      </c>
      <c r="AD392" t="s">
        <v>1548</v>
      </c>
      <c r="AE392">
        <v>1</v>
      </c>
      <c r="AF392">
        <v>1.2101999999999999</v>
      </c>
      <c r="AG392">
        <v>1.1708000000000001</v>
      </c>
      <c r="AH392">
        <v>1.2101999999999999</v>
      </c>
      <c r="AI392" t="s">
        <v>196</v>
      </c>
      <c r="AJ392" t="s">
        <v>196</v>
      </c>
      <c r="AK392" t="s">
        <v>1623</v>
      </c>
      <c r="AL392" t="s">
        <v>49</v>
      </c>
      <c r="AM392">
        <v>1.6978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1</v>
      </c>
      <c r="AT392">
        <v>0</v>
      </c>
      <c r="AU392" t="b">
        <v>0</v>
      </c>
      <c r="AV392" t="s">
        <v>49</v>
      </c>
    </row>
    <row r="393" spans="1:48" x14ac:dyDescent="0.25">
      <c r="A393" t="s">
        <v>191</v>
      </c>
      <c r="B393" t="s">
        <v>1668</v>
      </c>
      <c r="C393" t="s">
        <v>191</v>
      </c>
      <c r="D393" t="s">
        <v>51</v>
      </c>
      <c r="E393" t="s">
        <v>191</v>
      </c>
      <c r="F393" t="s">
        <v>2132</v>
      </c>
      <c r="G393" t="s">
        <v>196</v>
      </c>
      <c r="H393">
        <v>24</v>
      </c>
      <c r="I393">
        <v>2</v>
      </c>
      <c r="J393">
        <v>53531.19</v>
      </c>
      <c r="K393">
        <v>42158.04</v>
      </c>
      <c r="L393">
        <v>49085.06</v>
      </c>
      <c r="M393">
        <v>37621.71</v>
      </c>
      <c r="N393">
        <v>6.25</v>
      </c>
      <c r="O393">
        <v>4.45</v>
      </c>
      <c r="P393">
        <v>22</v>
      </c>
      <c r="Q393">
        <v>39800.36</v>
      </c>
      <c r="R393">
        <v>22380.91</v>
      </c>
      <c r="S393">
        <v>5.64</v>
      </c>
      <c r="T393">
        <v>4.13</v>
      </c>
      <c r="U393">
        <v>4.25</v>
      </c>
      <c r="V393">
        <v>1</v>
      </c>
      <c r="W393">
        <v>1.6365000000000001</v>
      </c>
      <c r="X393">
        <v>1.6168</v>
      </c>
      <c r="Y393">
        <v>1.6365000000000001</v>
      </c>
      <c r="Z393">
        <v>1.6168</v>
      </c>
      <c r="AA393" t="s">
        <v>50</v>
      </c>
      <c r="AB393" t="s">
        <v>196</v>
      </c>
      <c r="AC393">
        <v>2.1124999999999998</v>
      </c>
      <c r="AD393" t="s">
        <v>1549</v>
      </c>
      <c r="AE393">
        <v>1.6282570000000001</v>
      </c>
      <c r="AF393">
        <v>1.6711</v>
      </c>
      <c r="AG393">
        <v>1.6168</v>
      </c>
      <c r="AH393">
        <v>1.6711</v>
      </c>
      <c r="AI393" t="s">
        <v>196</v>
      </c>
      <c r="AJ393" t="s">
        <v>196</v>
      </c>
      <c r="AK393" t="s">
        <v>1621</v>
      </c>
      <c r="AL393" t="s">
        <v>49</v>
      </c>
      <c r="AM393">
        <v>2.3443999999999998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2</v>
      </c>
      <c r="AT393">
        <v>0</v>
      </c>
      <c r="AU393" t="b">
        <v>0</v>
      </c>
      <c r="AV393" t="s">
        <v>49</v>
      </c>
    </row>
    <row r="394" spans="1:48" x14ac:dyDescent="0.25">
      <c r="A394" t="s">
        <v>192</v>
      </c>
      <c r="B394" t="s">
        <v>1668</v>
      </c>
      <c r="C394" t="s">
        <v>192</v>
      </c>
      <c r="D394" t="s">
        <v>53</v>
      </c>
      <c r="E394" t="s">
        <v>192</v>
      </c>
      <c r="F394" t="s">
        <v>2133</v>
      </c>
      <c r="G394" t="s">
        <v>196</v>
      </c>
      <c r="H394">
        <v>20</v>
      </c>
      <c r="I394">
        <v>2</v>
      </c>
      <c r="J394">
        <v>28636.26</v>
      </c>
      <c r="K394">
        <v>19843.57</v>
      </c>
      <c r="L394">
        <v>26205.02</v>
      </c>
      <c r="M394">
        <v>17110.62</v>
      </c>
      <c r="N394">
        <v>3.2</v>
      </c>
      <c r="O394">
        <v>4.33</v>
      </c>
      <c r="P394">
        <v>19</v>
      </c>
      <c r="Q394">
        <v>22807.97</v>
      </c>
      <c r="R394">
        <v>8796.81</v>
      </c>
      <c r="S394">
        <v>2.2599999999999998</v>
      </c>
      <c r="T394">
        <v>1.48</v>
      </c>
      <c r="U394">
        <v>1.85</v>
      </c>
      <c r="V394">
        <v>1</v>
      </c>
      <c r="W394">
        <v>0.93779999999999997</v>
      </c>
      <c r="X394">
        <v>0.92649999999999999</v>
      </c>
      <c r="Y394">
        <v>0.93779999999999997</v>
      </c>
      <c r="Z394">
        <v>0.92649999999999999</v>
      </c>
      <c r="AA394" t="s">
        <v>52</v>
      </c>
      <c r="AB394" t="s">
        <v>196</v>
      </c>
      <c r="AC394">
        <v>1.2974000000000001</v>
      </c>
      <c r="AD394" t="s">
        <v>1550</v>
      </c>
      <c r="AE394">
        <v>1</v>
      </c>
      <c r="AF394">
        <v>0.95760000000000001</v>
      </c>
      <c r="AG394">
        <v>0.92649999999999999</v>
      </c>
      <c r="AH394">
        <v>0.95760000000000001</v>
      </c>
      <c r="AI394" t="s">
        <v>196</v>
      </c>
      <c r="AJ394" t="s">
        <v>196</v>
      </c>
      <c r="AK394" t="s">
        <v>1621</v>
      </c>
      <c r="AL394" t="s">
        <v>49</v>
      </c>
      <c r="AM394">
        <v>1.3433999999999999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1</v>
      </c>
      <c r="AT394">
        <v>0</v>
      </c>
      <c r="AU394" t="b">
        <v>0</v>
      </c>
      <c r="AV394" t="s">
        <v>49</v>
      </c>
    </row>
    <row r="395" spans="1:48" x14ac:dyDescent="0.25">
      <c r="A395" t="s">
        <v>864</v>
      </c>
      <c r="B395" t="s">
        <v>1668</v>
      </c>
      <c r="C395" t="s">
        <v>864</v>
      </c>
      <c r="D395" t="s">
        <v>56</v>
      </c>
      <c r="E395" t="s">
        <v>864</v>
      </c>
      <c r="F395" t="s">
        <v>2134</v>
      </c>
      <c r="G395" t="s">
        <v>196</v>
      </c>
      <c r="H395">
        <v>45</v>
      </c>
      <c r="I395">
        <v>4</v>
      </c>
      <c r="J395">
        <v>85608.95</v>
      </c>
      <c r="K395">
        <v>74212.899999999994</v>
      </c>
      <c r="L395">
        <v>77948.929999999993</v>
      </c>
      <c r="M395">
        <v>63606.1</v>
      </c>
      <c r="N395">
        <v>6.76</v>
      </c>
      <c r="O395">
        <v>5.94</v>
      </c>
      <c r="P395">
        <v>42</v>
      </c>
      <c r="Q395">
        <v>64481.84</v>
      </c>
      <c r="R395">
        <v>37226.81</v>
      </c>
      <c r="S395">
        <v>5.93</v>
      </c>
      <c r="T395">
        <v>4.8899999999999997</v>
      </c>
      <c r="U395">
        <v>4.74</v>
      </c>
      <c r="V395">
        <v>1</v>
      </c>
      <c r="W395">
        <v>2.6513</v>
      </c>
      <c r="X395">
        <v>2.6193</v>
      </c>
      <c r="Y395">
        <v>2.6513</v>
      </c>
      <c r="Z395">
        <v>2.6193</v>
      </c>
      <c r="AA395" t="s">
        <v>55</v>
      </c>
      <c r="AB395" t="s">
        <v>196</v>
      </c>
      <c r="AC395">
        <v>3.3904999999999998</v>
      </c>
      <c r="AD395" t="s">
        <v>1546</v>
      </c>
      <c r="AE395">
        <v>1.5095050000000001</v>
      </c>
      <c r="AF395">
        <v>2.5106000000000002</v>
      </c>
      <c r="AG395">
        <v>2.6193</v>
      </c>
      <c r="AH395">
        <v>2.5106000000000002</v>
      </c>
      <c r="AI395" t="s">
        <v>196</v>
      </c>
      <c r="AJ395" t="s">
        <v>196</v>
      </c>
      <c r="AK395" t="s">
        <v>1623</v>
      </c>
      <c r="AL395" t="s">
        <v>49</v>
      </c>
      <c r="AM395">
        <v>3.5221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3</v>
      </c>
      <c r="AT395">
        <v>0</v>
      </c>
      <c r="AU395" t="b">
        <v>0</v>
      </c>
      <c r="AV395" t="s">
        <v>49</v>
      </c>
    </row>
    <row r="396" spans="1:48" x14ac:dyDescent="0.25">
      <c r="A396" t="s">
        <v>865</v>
      </c>
      <c r="B396" t="s">
        <v>1668</v>
      </c>
      <c r="C396" t="s">
        <v>865</v>
      </c>
      <c r="D396" t="s">
        <v>58</v>
      </c>
      <c r="E396" t="s">
        <v>865</v>
      </c>
      <c r="F396" t="s">
        <v>2135</v>
      </c>
      <c r="G396" t="s">
        <v>196</v>
      </c>
      <c r="H396">
        <v>151</v>
      </c>
      <c r="I396">
        <v>12</v>
      </c>
      <c r="J396">
        <v>53210.19</v>
      </c>
      <c r="K396">
        <v>33304.25</v>
      </c>
      <c r="L396">
        <v>49059.26</v>
      </c>
      <c r="M396">
        <v>29461.81</v>
      </c>
      <c r="N396">
        <v>5.3</v>
      </c>
      <c r="O396">
        <v>8.7899999999999991</v>
      </c>
      <c r="P396">
        <v>148</v>
      </c>
      <c r="Q396">
        <v>46954.92</v>
      </c>
      <c r="R396">
        <v>25657.9</v>
      </c>
      <c r="S396">
        <v>4.51</v>
      </c>
      <c r="T396">
        <v>3.59</v>
      </c>
      <c r="U396">
        <v>3.45</v>
      </c>
      <c r="V396">
        <v>1</v>
      </c>
      <c r="W396">
        <v>1.9307000000000001</v>
      </c>
      <c r="X396">
        <v>1.9074</v>
      </c>
      <c r="Y396">
        <v>1.9307000000000001</v>
      </c>
      <c r="Z396">
        <v>1.9074</v>
      </c>
      <c r="AA396" t="s">
        <v>57</v>
      </c>
      <c r="AB396" t="s">
        <v>196</v>
      </c>
      <c r="AC396">
        <v>2.2461000000000002</v>
      </c>
      <c r="AD396" t="s">
        <v>1547</v>
      </c>
      <c r="AE396">
        <v>1.280632</v>
      </c>
      <c r="AF396">
        <v>1.9715</v>
      </c>
      <c r="AG396">
        <v>1.9074</v>
      </c>
      <c r="AH396">
        <v>1.9715</v>
      </c>
      <c r="AI396" t="s">
        <v>196</v>
      </c>
      <c r="AJ396" t="s">
        <v>196</v>
      </c>
      <c r="AK396" t="s">
        <v>1623</v>
      </c>
      <c r="AL396" t="s">
        <v>49</v>
      </c>
      <c r="AM396">
        <v>2.7658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3</v>
      </c>
      <c r="AT396">
        <v>0</v>
      </c>
      <c r="AU396" t="b">
        <v>0</v>
      </c>
      <c r="AV396" t="s">
        <v>49</v>
      </c>
    </row>
    <row r="397" spans="1:48" x14ac:dyDescent="0.25">
      <c r="A397" t="s">
        <v>866</v>
      </c>
      <c r="B397" t="s">
        <v>1668</v>
      </c>
      <c r="C397" t="s">
        <v>866</v>
      </c>
      <c r="D397" t="s">
        <v>60</v>
      </c>
      <c r="E397" t="s">
        <v>866</v>
      </c>
      <c r="F397" t="s">
        <v>2136</v>
      </c>
      <c r="G397" t="s">
        <v>196</v>
      </c>
      <c r="H397">
        <v>280</v>
      </c>
      <c r="I397">
        <v>6</v>
      </c>
      <c r="J397">
        <v>32426.03</v>
      </c>
      <c r="K397">
        <v>18526.689999999999</v>
      </c>
      <c r="L397">
        <v>29999.07</v>
      </c>
      <c r="M397">
        <v>17209.400000000001</v>
      </c>
      <c r="N397">
        <v>2.15</v>
      </c>
      <c r="O397">
        <v>1.53</v>
      </c>
      <c r="P397">
        <v>274</v>
      </c>
      <c r="Q397">
        <v>28502.75</v>
      </c>
      <c r="R397">
        <v>14004.19</v>
      </c>
      <c r="S397">
        <v>2.08</v>
      </c>
      <c r="T397">
        <v>1.39</v>
      </c>
      <c r="U397">
        <v>1.8</v>
      </c>
      <c r="V397">
        <v>1</v>
      </c>
      <c r="W397">
        <v>1.1719999999999999</v>
      </c>
      <c r="X397">
        <v>1.1578999999999999</v>
      </c>
      <c r="Y397">
        <v>1.1719999999999999</v>
      </c>
      <c r="Z397">
        <v>1.1578999999999999</v>
      </c>
      <c r="AA397" t="s">
        <v>59</v>
      </c>
      <c r="AB397" t="s">
        <v>196</v>
      </c>
      <c r="AC397">
        <v>1.7539</v>
      </c>
      <c r="AD397" t="s">
        <v>1548</v>
      </c>
      <c r="AE397">
        <v>1</v>
      </c>
      <c r="AF397">
        <v>1.1968000000000001</v>
      </c>
      <c r="AG397">
        <v>1.1578999999999999</v>
      </c>
      <c r="AH397">
        <v>1.1968000000000001</v>
      </c>
      <c r="AI397" t="s">
        <v>196</v>
      </c>
      <c r="AJ397" t="s">
        <v>196</v>
      </c>
      <c r="AK397" t="s">
        <v>1623</v>
      </c>
      <c r="AL397" t="s">
        <v>49</v>
      </c>
      <c r="AM397">
        <v>1.679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6</v>
      </c>
      <c r="AT397">
        <v>0</v>
      </c>
      <c r="AU397" t="b">
        <v>0</v>
      </c>
      <c r="AV397" t="s">
        <v>49</v>
      </c>
    </row>
    <row r="398" spans="1:48" x14ac:dyDescent="0.25">
      <c r="A398" t="s">
        <v>867</v>
      </c>
      <c r="B398" t="s">
        <v>1668</v>
      </c>
      <c r="C398" t="s">
        <v>867</v>
      </c>
      <c r="D398" t="s">
        <v>56</v>
      </c>
      <c r="E398" t="s">
        <v>867</v>
      </c>
      <c r="F398" t="s">
        <v>2137</v>
      </c>
      <c r="G398" t="s">
        <v>14</v>
      </c>
      <c r="H398">
        <v>3</v>
      </c>
      <c r="I398">
        <v>0</v>
      </c>
      <c r="J398">
        <v>75166.48</v>
      </c>
      <c r="K398">
        <v>28744.080000000002</v>
      </c>
      <c r="L398">
        <v>66784.179999999993</v>
      </c>
      <c r="M398">
        <v>25551.69</v>
      </c>
      <c r="N398">
        <v>7.33</v>
      </c>
      <c r="O398">
        <v>4.5</v>
      </c>
      <c r="P398">
        <v>3</v>
      </c>
      <c r="Q398">
        <v>66784.179999999993</v>
      </c>
      <c r="R398">
        <v>25551.69</v>
      </c>
      <c r="S398">
        <v>9.8000000000000007</v>
      </c>
      <c r="T398">
        <v>4.5</v>
      </c>
      <c r="U398">
        <v>7.3</v>
      </c>
      <c r="V398">
        <v>0</v>
      </c>
      <c r="W398">
        <v>2.746</v>
      </c>
      <c r="X398">
        <v>3.4205000000000001</v>
      </c>
      <c r="Y398">
        <v>3.4622999999999999</v>
      </c>
      <c r="Z398">
        <v>3.4205000000000001</v>
      </c>
      <c r="AA398" t="s">
        <v>55</v>
      </c>
      <c r="AB398" t="s">
        <v>61</v>
      </c>
      <c r="AC398">
        <v>3.4622999999999999</v>
      </c>
      <c r="AD398" t="s">
        <v>1546</v>
      </c>
      <c r="AE398">
        <v>1.7656689999999999</v>
      </c>
      <c r="AF398">
        <v>3.5354999999999999</v>
      </c>
      <c r="AG398">
        <v>3.4205000000000001</v>
      </c>
      <c r="AH398">
        <v>3.5354999999999999</v>
      </c>
      <c r="AI398" t="s">
        <v>14</v>
      </c>
      <c r="AJ398" t="s">
        <v>14</v>
      </c>
      <c r="AK398" t="s">
        <v>1624</v>
      </c>
      <c r="AL398" t="s">
        <v>49</v>
      </c>
      <c r="AM398">
        <v>4.96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 t="b">
        <v>0</v>
      </c>
      <c r="AV398" t="s">
        <v>49</v>
      </c>
    </row>
    <row r="399" spans="1:48" x14ac:dyDescent="0.25">
      <c r="A399" t="s">
        <v>869</v>
      </c>
      <c r="B399" t="s">
        <v>1668</v>
      </c>
      <c r="C399" t="s">
        <v>869</v>
      </c>
      <c r="D399" t="s">
        <v>58</v>
      </c>
      <c r="E399" t="s">
        <v>869</v>
      </c>
      <c r="F399" t="s">
        <v>2138</v>
      </c>
      <c r="G399" t="s">
        <v>196</v>
      </c>
      <c r="H399">
        <v>15</v>
      </c>
      <c r="I399">
        <v>1</v>
      </c>
      <c r="J399">
        <v>55964.53</v>
      </c>
      <c r="K399">
        <v>41204.519999999997</v>
      </c>
      <c r="L399">
        <v>49652.68</v>
      </c>
      <c r="M399">
        <v>36503.769999999997</v>
      </c>
      <c r="N399">
        <v>6.53</v>
      </c>
      <c r="O399">
        <v>9.51</v>
      </c>
      <c r="P399">
        <v>13</v>
      </c>
      <c r="Q399">
        <v>36576.92</v>
      </c>
      <c r="R399">
        <v>15406.81</v>
      </c>
      <c r="S399">
        <v>3.62</v>
      </c>
      <c r="T399">
        <v>1.9</v>
      </c>
      <c r="U399">
        <v>3.07</v>
      </c>
      <c r="V399">
        <v>1</v>
      </c>
      <c r="W399">
        <v>1.5039</v>
      </c>
      <c r="X399">
        <v>1.4858</v>
      </c>
      <c r="Y399">
        <v>1.5039</v>
      </c>
      <c r="Z399">
        <v>1.5936999999999999</v>
      </c>
      <c r="AA399" t="s">
        <v>62</v>
      </c>
      <c r="AB399" t="s">
        <v>63</v>
      </c>
      <c r="AC399">
        <v>1.9609000000000001</v>
      </c>
      <c r="AD399" t="s">
        <v>1547</v>
      </c>
      <c r="AE399">
        <v>1.3664810000000001</v>
      </c>
      <c r="AF399">
        <v>1.9410000000000001</v>
      </c>
      <c r="AG399">
        <v>1.8778999999999999</v>
      </c>
      <c r="AH399">
        <v>1.9410000000000001</v>
      </c>
      <c r="AI399" t="s">
        <v>1579</v>
      </c>
      <c r="AJ399" t="s">
        <v>1579</v>
      </c>
      <c r="AK399" t="s">
        <v>1624</v>
      </c>
      <c r="AL399" t="s">
        <v>49</v>
      </c>
      <c r="AM399">
        <v>2.7229999999999999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2</v>
      </c>
      <c r="AT399">
        <v>0</v>
      </c>
      <c r="AU399" t="b">
        <v>0</v>
      </c>
      <c r="AV399" t="s">
        <v>49</v>
      </c>
    </row>
    <row r="400" spans="1:48" x14ac:dyDescent="0.25">
      <c r="A400" t="s">
        <v>870</v>
      </c>
      <c r="B400" t="s">
        <v>1668</v>
      </c>
      <c r="C400" t="s">
        <v>870</v>
      </c>
      <c r="D400" t="s">
        <v>60</v>
      </c>
      <c r="E400" t="s">
        <v>869</v>
      </c>
      <c r="F400" t="s">
        <v>2139</v>
      </c>
      <c r="G400" t="s">
        <v>196</v>
      </c>
      <c r="H400">
        <v>15</v>
      </c>
      <c r="I400">
        <v>0</v>
      </c>
      <c r="J400">
        <v>51594.85</v>
      </c>
      <c r="K400">
        <v>35585.64</v>
      </c>
      <c r="L400">
        <v>47116.14</v>
      </c>
      <c r="M400">
        <v>31726.42</v>
      </c>
      <c r="N400">
        <v>2.4700000000000002</v>
      </c>
      <c r="O400">
        <v>1.63</v>
      </c>
      <c r="P400">
        <v>14</v>
      </c>
      <c r="Q400">
        <v>41697.32</v>
      </c>
      <c r="R400">
        <v>25258.83</v>
      </c>
      <c r="S400">
        <v>2.57</v>
      </c>
      <c r="T400">
        <v>1.64</v>
      </c>
      <c r="U400">
        <v>2.09</v>
      </c>
      <c r="V400">
        <v>1</v>
      </c>
      <c r="W400">
        <v>1.7144999999999999</v>
      </c>
      <c r="X400">
        <v>1.6938</v>
      </c>
      <c r="Y400">
        <v>1.7144999999999999</v>
      </c>
      <c r="Z400">
        <v>1.5936999999999999</v>
      </c>
      <c r="AA400" t="s">
        <v>64</v>
      </c>
      <c r="AB400" t="s">
        <v>63</v>
      </c>
      <c r="AC400">
        <v>1.4350000000000001</v>
      </c>
      <c r="AD400" t="s">
        <v>1548</v>
      </c>
      <c r="AE400">
        <v>1</v>
      </c>
      <c r="AF400">
        <v>1.3745000000000001</v>
      </c>
      <c r="AG400">
        <v>1.3298000000000001</v>
      </c>
      <c r="AH400">
        <v>1.3745000000000001</v>
      </c>
      <c r="AI400" t="s">
        <v>1579</v>
      </c>
      <c r="AJ400" t="s">
        <v>1579</v>
      </c>
      <c r="AK400" t="s">
        <v>1624</v>
      </c>
      <c r="AL400" t="s">
        <v>49</v>
      </c>
      <c r="AM400">
        <v>1.9282999999999999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1</v>
      </c>
      <c r="AT400">
        <v>0</v>
      </c>
      <c r="AU400" t="b">
        <v>0</v>
      </c>
      <c r="AV400" t="s">
        <v>49</v>
      </c>
    </row>
    <row r="401" spans="1:48" x14ac:dyDescent="0.25">
      <c r="A401" t="s">
        <v>871</v>
      </c>
      <c r="B401" t="s">
        <v>1668</v>
      </c>
      <c r="C401" t="s">
        <v>871</v>
      </c>
      <c r="D401" t="s">
        <v>51</v>
      </c>
      <c r="E401" t="s">
        <v>871</v>
      </c>
      <c r="F401" t="s">
        <v>2140</v>
      </c>
      <c r="G401" t="s">
        <v>196</v>
      </c>
      <c r="H401">
        <v>11</v>
      </c>
      <c r="I401">
        <v>1</v>
      </c>
      <c r="J401">
        <v>73627.960000000006</v>
      </c>
      <c r="K401">
        <v>43751.56</v>
      </c>
      <c r="L401">
        <v>63494.76</v>
      </c>
      <c r="M401">
        <v>36464.39</v>
      </c>
      <c r="N401">
        <v>10.18</v>
      </c>
      <c r="O401">
        <v>9.49</v>
      </c>
      <c r="P401">
        <v>11</v>
      </c>
      <c r="Q401">
        <v>63494.76</v>
      </c>
      <c r="R401">
        <v>36464.39</v>
      </c>
      <c r="S401">
        <v>10.18</v>
      </c>
      <c r="T401">
        <v>9.49</v>
      </c>
      <c r="U401">
        <v>6.1</v>
      </c>
      <c r="V401">
        <v>1</v>
      </c>
      <c r="W401">
        <v>2.6107</v>
      </c>
      <c r="X401">
        <v>2.5792000000000002</v>
      </c>
      <c r="Y401">
        <v>2.6107</v>
      </c>
      <c r="Z401">
        <v>2.5792000000000002</v>
      </c>
      <c r="AA401" t="s">
        <v>50</v>
      </c>
      <c r="AB401" t="s">
        <v>196</v>
      </c>
      <c r="AC401">
        <v>2.278</v>
      </c>
      <c r="AD401" t="s">
        <v>1549</v>
      </c>
      <c r="AE401">
        <v>2.0353819999999998</v>
      </c>
      <c r="AF401">
        <v>2.6659000000000002</v>
      </c>
      <c r="AG401">
        <v>2.5792000000000002</v>
      </c>
      <c r="AH401">
        <v>2.6659000000000002</v>
      </c>
      <c r="AI401" t="s">
        <v>196</v>
      </c>
      <c r="AJ401" t="s">
        <v>196</v>
      </c>
      <c r="AK401" t="s">
        <v>1621</v>
      </c>
      <c r="AL401" t="s">
        <v>49</v>
      </c>
      <c r="AM401">
        <v>3.74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 t="b">
        <v>0</v>
      </c>
      <c r="AV401" t="s">
        <v>49</v>
      </c>
    </row>
    <row r="402" spans="1:48" x14ac:dyDescent="0.25">
      <c r="A402" t="s">
        <v>872</v>
      </c>
      <c r="B402" t="s">
        <v>1668</v>
      </c>
      <c r="C402" t="s">
        <v>872</v>
      </c>
      <c r="D402" t="s">
        <v>53</v>
      </c>
      <c r="E402" t="s">
        <v>872</v>
      </c>
      <c r="F402" t="s">
        <v>2141</v>
      </c>
      <c r="G402" t="s">
        <v>14</v>
      </c>
      <c r="H402">
        <v>7</v>
      </c>
      <c r="I402">
        <v>0</v>
      </c>
      <c r="J402">
        <v>33142.730000000003</v>
      </c>
      <c r="K402">
        <v>13741</v>
      </c>
      <c r="L402">
        <v>29592.62</v>
      </c>
      <c r="M402">
        <v>12476.76</v>
      </c>
      <c r="N402">
        <v>4.8600000000000003</v>
      </c>
      <c r="O402">
        <v>7.47</v>
      </c>
      <c r="P402">
        <v>7</v>
      </c>
      <c r="Q402">
        <v>29592.62</v>
      </c>
      <c r="R402">
        <v>12476.76</v>
      </c>
      <c r="S402">
        <v>2.6</v>
      </c>
      <c r="T402">
        <v>7.47</v>
      </c>
      <c r="U402">
        <v>2.1</v>
      </c>
      <c r="V402">
        <v>0</v>
      </c>
      <c r="W402">
        <v>1.2168000000000001</v>
      </c>
      <c r="X402">
        <v>1.1056999999999999</v>
      </c>
      <c r="Y402">
        <v>1.1192</v>
      </c>
      <c r="Z402">
        <v>1.1056999999999999</v>
      </c>
      <c r="AA402" t="s">
        <v>52</v>
      </c>
      <c r="AB402" t="s">
        <v>14</v>
      </c>
      <c r="AC402">
        <v>1.1192</v>
      </c>
      <c r="AD402" t="s">
        <v>1550</v>
      </c>
      <c r="AE402">
        <v>1</v>
      </c>
      <c r="AF402">
        <v>1.1429</v>
      </c>
      <c r="AG402">
        <v>1.1056999999999999</v>
      </c>
      <c r="AH402">
        <v>1.1429</v>
      </c>
      <c r="AI402" t="s">
        <v>14</v>
      </c>
      <c r="AJ402" t="s">
        <v>14</v>
      </c>
      <c r="AK402" t="s">
        <v>1621</v>
      </c>
      <c r="AL402" t="s">
        <v>49</v>
      </c>
      <c r="AM402">
        <v>1.6033999999999999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 t="b">
        <v>0</v>
      </c>
      <c r="AV402" t="s">
        <v>49</v>
      </c>
    </row>
    <row r="403" spans="1:48" x14ac:dyDescent="0.25">
      <c r="A403" t="s">
        <v>873</v>
      </c>
      <c r="B403" t="s">
        <v>1668</v>
      </c>
      <c r="C403" t="s">
        <v>873</v>
      </c>
      <c r="D403" t="s">
        <v>56</v>
      </c>
      <c r="E403" t="s">
        <v>873</v>
      </c>
      <c r="F403" t="s">
        <v>2142</v>
      </c>
      <c r="G403" t="s">
        <v>196</v>
      </c>
      <c r="H403">
        <v>22</v>
      </c>
      <c r="I403">
        <v>2</v>
      </c>
      <c r="J403">
        <v>64657.5</v>
      </c>
      <c r="K403">
        <v>39109.01</v>
      </c>
      <c r="L403">
        <v>57309.56</v>
      </c>
      <c r="M403">
        <v>32829.839999999997</v>
      </c>
      <c r="N403">
        <v>11.09</v>
      </c>
      <c r="O403">
        <v>7.35</v>
      </c>
      <c r="P403">
        <v>20</v>
      </c>
      <c r="Q403">
        <v>49875.45</v>
      </c>
      <c r="R403">
        <v>23890.23</v>
      </c>
      <c r="S403">
        <v>10</v>
      </c>
      <c r="T403">
        <v>6.8</v>
      </c>
      <c r="U403">
        <v>7.97</v>
      </c>
      <c r="V403">
        <v>1</v>
      </c>
      <c r="W403">
        <v>2.0507</v>
      </c>
      <c r="X403">
        <v>2.0259999999999998</v>
      </c>
      <c r="Y403">
        <v>2.0507</v>
      </c>
      <c r="Z403">
        <v>2.0259999999999998</v>
      </c>
      <c r="AA403" t="s">
        <v>55</v>
      </c>
      <c r="AB403" t="s">
        <v>196</v>
      </c>
      <c r="AC403">
        <v>3.0680000000000001</v>
      </c>
      <c r="AD403" t="s">
        <v>1546</v>
      </c>
      <c r="AE403">
        <v>1.818182</v>
      </c>
      <c r="AF403">
        <v>2.0941000000000001</v>
      </c>
      <c r="AG403">
        <v>2.0259999999999998</v>
      </c>
      <c r="AH403">
        <v>2.0941000000000001</v>
      </c>
      <c r="AI403" t="s">
        <v>196</v>
      </c>
      <c r="AJ403" t="s">
        <v>196</v>
      </c>
      <c r="AK403" t="s">
        <v>1623</v>
      </c>
      <c r="AL403" t="s">
        <v>49</v>
      </c>
      <c r="AM403">
        <v>2.9378000000000002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2</v>
      </c>
      <c r="AT403">
        <v>0</v>
      </c>
      <c r="AU403" t="b">
        <v>0</v>
      </c>
      <c r="AV403" t="s">
        <v>49</v>
      </c>
    </row>
    <row r="404" spans="1:48" x14ac:dyDescent="0.25">
      <c r="A404" t="s">
        <v>874</v>
      </c>
      <c r="B404" t="s">
        <v>1668</v>
      </c>
      <c r="C404" t="s">
        <v>874</v>
      </c>
      <c r="D404" t="s">
        <v>58</v>
      </c>
      <c r="E404" t="s">
        <v>874</v>
      </c>
      <c r="F404" t="s">
        <v>2143</v>
      </c>
      <c r="G404" t="s">
        <v>196</v>
      </c>
      <c r="H404">
        <v>76</v>
      </c>
      <c r="I404">
        <v>4</v>
      </c>
      <c r="J404">
        <v>36840.449999999997</v>
      </c>
      <c r="K404">
        <v>29708.78</v>
      </c>
      <c r="L404">
        <v>33383.56</v>
      </c>
      <c r="M404">
        <v>26069.1</v>
      </c>
      <c r="N404">
        <v>5.18</v>
      </c>
      <c r="O404">
        <v>4.17</v>
      </c>
      <c r="P404">
        <v>74</v>
      </c>
      <c r="Q404">
        <v>30178.63</v>
      </c>
      <c r="R404">
        <v>17144.099999999999</v>
      </c>
      <c r="S404">
        <v>4.95</v>
      </c>
      <c r="T404">
        <v>3.52</v>
      </c>
      <c r="U404">
        <v>3.92</v>
      </c>
      <c r="V404">
        <v>1</v>
      </c>
      <c r="W404">
        <v>1.2408999999999999</v>
      </c>
      <c r="X404">
        <v>1.2259</v>
      </c>
      <c r="Y404">
        <v>1.2408999999999999</v>
      </c>
      <c r="Z404">
        <v>1.2259</v>
      </c>
      <c r="AA404" t="s">
        <v>57</v>
      </c>
      <c r="AB404" t="s">
        <v>196</v>
      </c>
      <c r="AC404">
        <v>1.6874</v>
      </c>
      <c r="AD404" t="s">
        <v>1547</v>
      </c>
      <c r="AE404">
        <v>1.306948</v>
      </c>
      <c r="AF404">
        <v>1.2670999999999999</v>
      </c>
      <c r="AG404">
        <v>1.2259</v>
      </c>
      <c r="AH404">
        <v>1.2670999999999999</v>
      </c>
      <c r="AI404" t="s">
        <v>196</v>
      </c>
      <c r="AJ404" t="s">
        <v>196</v>
      </c>
      <c r="AK404" t="s">
        <v>1623</v>
      </c>
      <c r="AL404" t="s">
        <v>49</v>
      </c>
      <c r="AM404">
        <v>1.7776000000000001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2</v>
      </c>
      <c r="AT404">
        <v>0</v>
      </c>
      <c r="AU404" t="b">
        <v>0</v>
      </c>
      <c r="AV404" t="s">
        <v>49</v>
      </c>
    </row>
    <row r="405" spans="1:48" x14ac:dyDescent="0.25">
      <c r="A405" t="s">
        <v>875</v>
      </c>
      <c r="B405" t="s">
        <v>1668</v>
      </c>
      <c r="C405" t="s">
        <v>875</v>
      </c>
      <c r="D405" t="s">
        <v>60</v>
      </c>
      <c r="E405" t="s">
        <v>875</v>
      </c>
      <c r="F405" t="s">
        <v>2144</v>
      </c>
      <c r="G405" t="s">
        <v>196</v>
      </c>
      <c r="H405">
        <v>54</v>
      </c>
      <c r="I405">
        <v>3</v>
      </c>
      <c r="J405">
        <v>30093.439999999999</v>
      </c>
      <c r="K405">
        <v>25007.78</v>
      </c>
      <c r="L405">
        <v>27005.93</v>
      </c>
      <c r="M405">
        <v>22658.75</v>
      </c>
      <c r="N405">
        <v>2.63</v>
      </c>
      <c r="O405">
        <v>1.84</v>
      </c>
      <c r="P405">
        <v>53</v>
      </c>
      <c r="Q405">
        <v>24671.84</v>
      </c>
      <c r="R405">
        <v>15129.92</v>
      </c>
      <c r="S405">
        <v>2.66</v>
      </c>
      <c r="T405">
        <v>1.84</v>
      </c>
      <c r="U405">
        <v>2.14</v>
      </c>
      <c r="V405">
        <v>1</v>
      </c>
      <c r="W405">
        <v>1.0144</v>
      </c>
      <c r="X405">
        <v>1.0022</v>
      </c>
      <c r="Y405">
        <v>1.0144</v>
      </c>
      <c r="Z405">
        <v>1.0022</v>
      </c>
      <c r="AA405" t="s">
        <v>59</v>
      </c>
      <c r="AB405" t="s">
        <v>196</v>
      </c>
      <c r="AC405">
        <v>1.2910999999999999</v>
      </c>
      <c r="AD405" t="s">
        <v>1548</v>
      </c>
      <c r="AE405">
        <v>1</v>
      </c>
      <c r="AF405">
        <v>1.0359</v>
      </c>
      <c r="AG405">
        <v>1.0022</v>
      </c>
      <c r="AH405">
        <v>1.0359</v>
      </c>
      <c r="AI405" t="s">
        <v>196</v>
      </c>
      <c r="AJ405" t="s">
        <v>196</v>
      </c>
      <c r="AK405" t="s">
        <v>1623</v>
      </c>
      <c r="AL405" t="s">
        <v>49</v>
      </c>
      <c r="AM405">
        <v>1.4533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1</v>
      </c>
      <c r="AT405">
        <v>0</v>
      </c>
      <c r="AU405" t="b">
        <v>0</v>
      </c>
      <c r="AV405" t="s">
        <v>49</v>
      </c>
    </row>
    <row r="406" spans="1:48" x14ac:dyDescent="0.25">
      <c r="A406" t="s">
        <v>876</v>
      </c>
      <c r="B406" t="s">
        <v>1668</v>
      </c>
      <c r="C406" t="s">
        <v>876</v>
      </c>
      <c r="D406" t="s">
        <v>56</v>
      </c>
      <c r="E406" t="s">
        <v>876</v>
      </c>
      <c r="F406" t="s">
        <v>2145</v>
      </c>
      <c r="G406" t="s">
        <v>196</v>
      </c>
      <c r="H406">
        <v>13</v>
      </c>
      <c r="I406">
        <v>0</v>
      </c>
      <c r="J406">
        <v>47655.82</v>
      </c>
      <c r="K406">
        <v>37175.25</v>
      </c>
      <c r="L406">
        <v>44004.98</v>
      </c>
      <c r="M406">
        <v>33123.43</v>
      </c>
      <c r="N406">
        <v>7.62</v>
      </c>
      <c r="O406">
        <v>5.6</v>
      </c>
      <c r="P406">
        <v>12</v>
      </c>
      <c r="Q406">
        <v>36067.69</v>
      </c>
      <c r="R406">
        <v>19224.599999999999</v>
      </c>
      <c r="S406">
        <v>6.25</v>
      </c>
      <c r="T406">
        <v>3.11</v>
      </c>
      <c r="U406">
        <v>5.54</v>
      </c>
      <c r="V406">
        <v>1</v>
      </c>
      <c r="W406">
        <v>1.4830000000000001</v>
      </c>
      <c r="X406">
        <v>1.4651000000000001</v>
      </c>
      <c r="Y406">
        <v>1.4830000000000001</v>
      </c>
      <c r="Z406">
        <v>1.4651000000000001</v>
      </c>
      <c r="AA406" t="s">
        <v>55</v>
      </c>
      <c r="AB406" t="s">
        <v>196</v>
      </c>
      <c r="AC406">
        <v>2.5621999999999998</v>
      </c>
      <c r="AD406" t="s">
        <v>1546</v>
      </c>
      <c r="AE406">
        <v>1.4814689999999999</v>
      </c>
      <c r="AF406">
        <v>1.5143</v>
      </c>
      <c r="AG406">
        <v>1.4651000000000001</v>
      </c>
      <c r="AH406">
        <v>1.5143</v>
      </c>
      <c r="AI406" t="s">
        <v>196</v>
      </c>
      <c r="AJ406" t="s">
        <v>196</v>
      </c>
      <c r="AK406" t="s">
        <v>1623</v>
      </c>
      <c r="AL406" t="s">
        <v>49</v>
      </c>
      <c r="AM406">
        <v>2.1244000000000001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1</v>
      </c>
      <c r="AT406">
        <v>0</v>
      </c>
      <c r="AU406" t="b">
        <v>0</v>
      </c>
      <c r="AV406" t="s">
        <v>49</v>
      </c>
    </row>
    <row r="407" spans="1:48" x14ac:dyDescent="0.25">
      <c r="A407" t="s">
        <v>877</v>
      </c>
      <c r="B407" t="s">
        <v>1668</v>
      </c>
      <c r="C407" t="s">
        <v>877</v>
      </c>
      <c r="D407" t="s">
        <v>58</v>
      </c>
      <c r="E407" t="s">
        <v>877</v>
      </c>
      <c r="F407" t="s">
        <v>2146</v>
      </c>
      <c r="G407" t="s">
        <v>196</v>
      </c>
      <c r="H407">
        <v>55</v>
      </c>
      <c r="I407">
        <v>0</v>
      </c>
      <c r="J407">
        <v>38067.15</v>
      </c>
      <c r="K407">
        <v>22450.03</v>
      </c>
      <c r="L407">
        <v>35330.68</v>
      </c>
      <c r="M407">
        <v>19923.650000000001</v>
      </c>
      <c r="N407">
        <v>6.84</v>
      </c>
      <c r="O407">
        <v>4.8600000000000003</v>
      </c>
      <c r="P407">
        <v>54</v>
      </c>
      <c r="Q407">
        <v>33883.49</v>
      </c>
      <c r="R407">
        <v>17003.310000000001</v>
      </c>
      <c r="S407">
        <v>6.52</v>
      </c>
      <c r="T407">
        <v>4.3</v>
      </c>
      <c r="U407">
        <v>5.35</v>
      </c>
      <c r="V407">
        <v>1</v>
      </c>
      <c r="W407">
        <v>1.3932</v>
      </c>
      <c r="X407">
        <v>1.3764000000000001</v>
      </c>
      <c r="Y407">
        <v>1.3932</v>
      </c>
      <c r="Z407">
        <v>1.3764000000000001</v>
      </c>
      <c r="AA407" t="s">
        <v>57</v>
      </c>
      <c r="AB407" t="s">
        <v>196</v>
      </c>
      <c r="AC407">
        <v>1.7295</v>
      </c>
      <c r="AD407" t="s">
        <v>1547</v>
      </c>
      <c r="AE407">
        <v>1.094759</v>
      </c>
      <c r="AF407">
        <v>1.4227000000000001</v>
      </c>
      <c r="AG407">
        <v>1.3764000000000001</v>
      </c>
      <c r="AH407">
        <v>1.4227000000000001</v>
      </c>
      <c r="AI407" t="s">
        <v>196</v>
      </c>
      <c r="AJ407" t="s">
        <v>196</v>
      </c>
      <c r="AK407" t="s">
        <v>1623</v>
      </c>
      <c r="AL407" t="s">
        <v>49</v>
      </c>
      <c r="AM407">
        <v>1.9959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1</v>
      </c>
      <c r="AT407">
        <v>0</v>
      </c>
      <c r="AU407" t="b">
        <v>0</v>
      </c>
      <c r="AV407" t="s">
        <v>49</v>
      </c>
    </row>
    <row r="408" spans="1:48" x14ac:dyDescent="0.25">
      <c r="A408" t="s">
        <v>878</v>
      </c>
      <c r="B408" t="s">
        <v>1668</v>
      </c>
      <c r="C408" t="s">
        <v>878</v>
      </c>
      <c r="D408" t="s">
        <v>60</v>
      </c>
      <c r="E408" t="s">
        <v>878</v>
      </c>
      <c r="F408" t="s">
        <v>2147</v>
      </c>
      <c r="G408" t="s">
        <v>196</v>
      </c>
      <c r="H408">
        <v>44</v>
      </c>
      <c r="I408">
        <v>1</v>
      </c>
      <c r="J408">
        <v>35103.11</v>
      </c>
      <c r="K408">
        <v>22487.919999999998</v>
      </c>
      <c r="L408">
        <v>32516.34</v>
      </c>
      <c r="M408">
        <v>20905.400000000001</v>
      </c>
      <c r="N408">
        <v>3.41</v>
      </c>
      <c r="O408">
        <v>3.9</v>
      </c>
      <c r="P408">
        <v>41</v>
      </c>
      <c r="Q408">
        <v>28186.6</v>
      </c>
      <c r="R408">
        <v>13691.43</v>
      </c>
      <c r="S408">
        <v>2.9</v>
      </c>
      <c r="T408">
        <v>1.53</v>
      </c>
      <c r="U408">
        <v>2.56</v>
      </c>
      <c r="V408">
        <v>1</v>
      </c>
      <c r="W408">
        <v>1.159</v>
      </c>
      <c r="X408">
        <v>1.145</v>
      </c>
      <c r="Y408">
        <v>1.159</v>
      </c>
      <c r="Z408">
        <v>1.145</v>
      </c>
      <c r="AA408" t="s">
        <v>59</v>
      </c>
      <c r="AB408" t="s">
        <v>196</v>
      </c>
      <c r="AC408">
        <v>1.5798000000000001</v>
      </c>
      <c r="AD408" t="s">
        <v>1548</v>
      </c>
      <c r="AE408">
        <v>1</v>
      </c>
      <c r="AF408">
        <v>1.1835</v>
      </c>
      <c r="AG408">
        <v>1.145</v>
      </c>
      <c r="AH408">
        <v>1.1835</v>
      </c>
      <c r="AI408" t="s">
        <v>196</v>
      </c>
      <c r="AJ408" t="s">
        <v>196</v>
      </c>
      <c r="AK408" t="s">
        <v>1623</v>
      </c>
      <c r="AL408" t="s">
        <v>49</v>
      </c>
      <c r="AM408">
        <v>1.6603000000000001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3</v>
      </c>
      <c r="AT408">
        <v>0</v>
      </c>
      <c r="AU408" t="b">
        <v>0</v>
      </c>
      <c r="AV408" t="s">
        <v>49</v>
      </c>
    </row>
    <row r="409" spans="1:48" x14ac:dyDescent="0.25">
      <c r="A409" t="s">
        <v>0</v>
      </c>
      <c r="B409" t="s">
        <v>1668</v>
      </c>
      <c r="C409" t="s">
        <v>0</v>
      </c>
      <c r="D409" t="s">
        <v>49</v>
      </c>
      <c r="E409" t="s">
        <v>0</v>
      </c>
      <c r="F409" t="s">
        <v>2148</v>
      </c>
      <c r="G409" t="s">
        <v>196</v>
      </c>
      <c r="H409">
        <v>11</v>
      </c>
      <c r="I409">
        <v>0</v>
      </c>
      <c r="J409">
        <v>28230.36</v>
      </c>
      <c r="K409">
        <v>10729.45</v>
      </c>
      <c r="L409">
        <v>24647.71</v>
      </c>
      <c r="M409">
        <v>9393.66</v>
      </c>
      <c r="N409">
        <v>4</v>
      </c>
      <c r="O409">
        <v>2.04</v>
      </c>
      <c r="P409">
        <v>11</v>
      </c>
      <c r="Q409">
        <v>24647.71</v>
      </c>
      <c r="R409">
        <v>9393.66</v>
      </c>
      <c r="S409">
        <v>4</v>
      </c>
      <c r="T409">
        <v>2.04</v>
      </c>
      <c r="U409">
        <v>3.34</v>
      </c>
      <c r="V409">
        <v>1</v>
      </c>
      <c r="W409">
        <v>1.0134000000000001</v>
      </c>
      <c r="X409">
        <v>1.0012000000000001</v>
      </c>
      <c r="Y409">
        <v>1.0134000000000001</v>
      </c>
      <c r="Z409">
        <v>1.0012000000000001</v>
      </c>
      <c r="AA409" t="s">
        <v>54</v>
      </c>
      <c r="AB409" t="s">
        <v>196</v>
      </c>
      <c r="AC409">
        <v>1.4103000000000001</v>
      </c>
      <c r="AD409" t="s">
        <v>54</v>
      </c>
      <c r="AE409">
        <v>1</v>
      </c>
      <c r="AF409">
        <v>1.0348999999999999</v>
      </c>
      <c r="AG409">
        <v>1.0012000000000001</v>
      </c>
      <c r="AH409">
        <v>1.0348999999999999</v>
      </c>
      <c r="AI409" t="s">
        <v>196</v>
      </c>
      <c r="AJ409" t="s">
        <v>196</v>
      </c>
      <c r="AK409" t="s">
        <v>54</v>
      </c>
      <c r="AL409" t="s">
        <v>49</v>
      </c>
      <c r="AM409">
        <v>1.4519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 t="b">
        <v>0</v>
      </c>
      <c r="AV409" t="s">
        <v>49</v>
      </c>
    </row>
    <row r="410" spans="1:48" x14ac:dyDescent="0.25">
      <c r="A410" t="s">
        <v>1</v>
      </c>
      <c r="B410" t="s">
        <v>1668</v>
      </c>
      <c r="C410" t="s">
        <v>1</v>
      </c>
      <c r="D410" t="s">
        <v>51</v>
      </c>
      <c r="E410" t="s">
        <v>1</v>
      </c>
      <c r="F410" t="s">
        <v>2149</v>
      </c>
      <c r="G410" t="s">
        <v>14</v>
      </c>
      <c r="H410">
        <v>8</v>
      </c>
      <c r="I410">
        <v>0</v>
      </c>
      <c r="J410">
        <v>38389.629999999997</v>
      </c>
      <c r="K410">
        <v>16172.41</v>
      </c>
      <c r="L410">
        <v>34005.919999999998</v>
      </c>
      <c r="M410">
        <v>13025.55</v>
      </c>
      <c r="N410">
        <v>3.75</v>
      </c>
      <c r="O410">
        <v>1.48</v>
      </c>
      <c r="P410">
        <v>8</v>
      </c>
      <c r="Q410">
        <v>34005.919999999998</v>
      </c>
      <c r="R410">
        <v>13025.55</v>
      </c>
      <c r="S410">
        <v>5.9</v>
      </c>
      <c r="T410">
        <v>1.48</v>
      </c>
      <c r="U410">
        <v>4.5</v>
      </c>
      <c r="V410">
        <v>0</v>
      </c>
      <c r="W410">
        <v>1.3982000000000001</v>
      </c>
      <c r="X410">
        <v>1.9191</v>
      </c>
      <c r="Y410">
        <v>1.9424999999999999</v>
      </c>
      <c r="Z410">
        <v>1.9191</v>
      </c>
      <c r="AA410" t="s">
        <v>50</v>
      </c>
      <c r="AB410" t="s">
        <v>14</v>
      </c>
      <c r="AC410">
        <v>1.9424999999999999</v>
      </c>
      <c r="AD410" t="s">
        <v>1549</v>
      </c>
      <c r="AE410">
        <v>1.3420620000000001</v>
      </c>
      <c r="AF410">
        <v>1.9836</v>
      </c>
      <c r="AG410">
        <v>1.9191</v>
      </c>
      <c r="AH410">
        <v>1.9836</v>
      </c>
      <c r="AI410" t="s">
        <v>14</v>
      </c>
      <c r="AJ410" t="s">
        <v>14</v>
      </c>
      <c r="AK410" t="s">
        <v>1621</v>
      </c>
      <c r="AL410" t="s">
        <v>49</v>
      </c>
      <c r="AM410">
        <v>2.7827999999999999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 t="b">
        <v>0</v>
      </c>
      <c r="AV410" t="s">
        <v>49</v>
      </c>
    </row>
    <row r="411" spans="1:48" x14ac:dyDescent="0.25">
      <c r="A411" t="s">
        <v>2</v>
      </c>
      <c r="B411" t="s">
        <v>1668</v>
      </c>
      <c r="C411" t="s">
        <v>2</v>
      </c>
      <c r="D411" t="s">
        <v>53</v>
      </c>
      <c r="E411" t="s">
        <v>2</v>
      </c>
      <c r="F411" t="s">
        <v>2150</v>
      </c>
      <c r="G411" t="s">
        <v>14</v>
      </c>
      <c r="H411">
        <v>8</v>
      </c>
      <c r="I411">
        <v>0</v>
      </c>
      <c r="J411">
        <v>29624.39</v>
      </c>
      <c r="K411">
        <v>10198.42</v>
      </c>
      <c r="L411">
        <v>25930.31</v>
      </c>
      <c r="M411">
        <v>8178.57</v>
      </c>
      <c r="N411">
        <v>1</v>
      </c>
      <c r="O411">
        <v>0</v>
      </c>
      <c r="P411">
        <v>7</v>
      </c>
      <c r="Q411">
        <v>23472.7</v>
      </c>
      <c r="R411">
        <v>5303.38</v>
      </c>
      <c r="S411">
        <v>2.6</v>
      </c>
      <c r="T411">
        <v>0</v>
      </c>
      <c r="U411">
        <v>2.1</v>
      </c>
      <c r="V411">
        <v>0</v>
      </c>
      <c r="W411">
        <v>0.96509999999999996</v>
      </c>
      <c r="X411">
        <v>1.4298999999999999</v>
      </c>
      <c r="Y411">
        <v>1.4474</v>
      </c>
      <c r="Z411">
        <v>1.4298999999999999</v>
      </c>
      <c r="AA411" t="s">
        <v>52</v>
      </c>
      <c r="AB411" t="s">
        <v>14</v>
      </c>
      <c r="AC411">
        <v>1.4474</v>
      </c>
      <c r="AD411" t="s">
        <v>1550</v>
      </c>
      <c r="AE411">
        <v>1</v>
      </c>
      <c r="AF411">
        <v>1.478</v>
      </c>
      <c r="AG411">
        <v>1.4298999999999999</v>
      </c>
      <c r="AH411">
        <v>1.478</v>
      </c>
      <c r="AI411" t="s">
        <v>14</v>
      </c>
      <c r="AJ411" t="s">
        <v>14</v>
      </c>
      <c r="AK411" t="s">
        <v>1621</v>
      </c>
      <c r="AL411" t="s">
        <v>49</v>
      </c>
      <c r="AM411">
        <v>2.0735000000000001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1</v>
      </c>
      <c r="AT411">
        <v>0</v>
      </c>
      <c r="AU411" t="b">
        <v>0</v>
      </c>
      <c r="AV411" t="s">
        <v>49</v>
      </c>
    </row>
    <row r="412" spans="1:48" x14ac:dyDescent="0.25">
      <c r="A412" t="s">
        <v>4</v>
      </c>
      <c r="B412" t="s">
        <v>1668</v>
      </c>
      <c r="C412" t="s">
        <v>4</v>
      </c>
      <c r="D412" t="s">
        <v>49</v>
      </c>
      <c r="E412" t="s">
        <v>4</v>
      </c>
      <c r="F412" t="s">
        <v>2151</v>
      </c>
      <c r="G412" t="s">
        <v>14</v>
      </c>
      <c r="H412">
        <v>2</v>
      </c>
      <c r="I412">
        <v>0</v>
      </c>
      <c r="J412">
        <v>30955.05</v>
      </c>
      <c r="K412">
        <v>0</v>
      </c>
      <c r="L412">
        <v>27525.1</v>
      </c>
      <c r="M412">
        <v>0</v>
      </c>
      <c r="N412">
        <v>1</v>
      </c>
      <c r="O412">
        <v>0</v>
      </c>
      <c r="P412">
        <v>2</v>
      </c>
      <c r="Q412">
        <v>27525.1</v>
      </c>
      <c r="R412">
        <v>0</v>
      </c>
      <c r="S412">
        <v>5.6</v>
      </c>
      <c r="T412">
        <v>0</v>
      </c>
      <c r="U412">
        <v>4.4000000000000004</v>
      </c>
      <c r="V412">
        <v>0</v>
      </c>
      <c r="W412">
        <v>0</v>
      </c>
      <c r="X412">
        <v>1.6500999999999999</v>
      </c>
      <c r="Y412">
        <v>1.6702999999999999</v>
      </c>
      <c r="Z412">
        <v>1.6500999999999999</v>
      </c>
      <c r="AA412" t="s">
        <v>54</v>
      </c>
      <c r="AB412" t="s">
        <v>14</v>
      </c>
      <c r="AC412">
        <v>1.6702999999999999</v>
      </c>
      <c r="AD412" t="s">
        <v>54</v>
      </c>
      <c r="AE412">
        <v>1</v>
      </c>
      <c r="AF412">
        <v>1.7056</v>
      </c>
      <c r="AG412">
        <v>1.6500999999999999</v>
      </c>
      <c r="AH412">
        <v>1.7056</v>
      </c>
      <c r="AI412" t="s">
        <v>14</v>
      </c>
      <c r="AJ412" t="s">
        <v>14</v>
      </c>
      <c r="AK412" t="s">
        <v>54</v>
      </c>
      <c r="AL412" t="s">
        <v>49</v>
      </c>
      <c r="AM412">
        <v>2.3927999999999998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 t="b">
        <v>0</v>
      </c>
      <c r="AV412" t="s">
        <v>49</v>
      </c>
    </row>
    <row r="413" spans="1:48" x14ac:dyDescent="0.25">
      <c r="A413" t="s">
        <v>5</v>
      </c>
      <c r="B413" t="s">
        <v>1668</v>
      </c>
      <c r="C413" t="s">
        <v>5</v>
      </c>
      <c r="D413" t="s">
        <v>56</v>
      </c>
      <c r="E413" t="s">
        <v>5</v>
      </c>
      <c r="F413" t="s">
        <v>2152</v>
      </c>
      <c r="G413" t="s">
        <v>14</v>
      </c>
      <c r="H413">
        <v>4</v>
      </c>
      <c r="I413">
        <v>0</v>
      </c>
      <c r="J413">
        <v>71579.59</v>
      </c>
      <c r="K413">
        <v>21813.59</v>
      </c>
      <c r="L413">
        <v>66338.100000000006</v>
      </c>
      <c r="M413">
        <v>25471.52</v>
      </c>
      <c r="N413">
        <v>7</v>
      </c>
      <c r="O413">
        <v>4.53</v>
      </c>
      <c r="P413">
        <v>4</v>
      </c>
      <c r="Q413">
        <v>66338.100000000006</v>
      </c>
      <c r="R413">
        <v>25471.52</v>
      </c>
      <c r="S413">
        <v>6.3</v>
      </c>
      <c r="T413">
        <v>4.53</v>
      </c>
      <c r="U413">
        <v>5</v>
      </c>
      <c r="V413">
        <v>0</v>
      </c>
      <c r="W413">
        <v>2.7275999999999998</v>
      </c>
      <c r="X413">
        <v>2.6993999999999998</v>
      </c>
      <c r="Y413">
        <v>2.7324000000000002</v>
      </c>
      <c r="Z413">
        <v>2.6993999999999998</v>
      </c>
      <c r="AA413" t="s">
        <v>55</v>
      </c>
      <c r="AB413" t="s">
        <v>14</v>
      </c>
      <c r="AC413">
        <v>2.7324000000000002</v>
      </c>
      <c r="AD413" t="s">
        <v>1546</v>
      </c>
      <c r="AE413">
        <v>1.4791319999999999</v>
      </c>
      <c r="AF413">
        <v>2.7900999999999998</v>
      </c>
      <c r="AG413">
        <v>2.6993999999999998</v>
      </c>
      <c r="AH413">
        <v>2.7900999999999998</v>
      </c>
      <c r="AI413" t="s">
        <v>14</v>
      </c>
      <c r="AJ413" t="s">
        <v>14</v>
      </c>
      <c r="AK413" t="s">
        <v>1623</v>
      </c>
      <c r="AL413" t="s">
        <v>49</v>
      </c>
      <c r="AM413">
        <v>3.9142000000000001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 t="b">
        <v>0</v>
      </c>
      <c r="AV413" t="s">
        <v>49</v>
      </c>
    </row>
    <row r="414" spans="1:48" x14ac:dyDescent="0.25">
      <c r="A414" t="s">
        <v>6</v>
      </c>
      <c r="B414" t="s">
        <v>1668</v>
      </c>
      <c r="C414" t="s">
        <v>6</v>
      </c>
      <c r="D414" t="s">
        <v>58</v>
      </c>
      <c r="E414" t="s">
        <v>6</v>
      </c>
      <c r="F414" t="s">
        <v>2153</v>
      </c>
      <c r="G414" t="s">
        <v>196</v>
      </c>
      <c r="H414">
        <v>25</v>
      </c>
      <c r="I414">
        <v>0</v>
      </c>
      <c r="J414">
        <v>44937.3</v>
      </c>
      <c r="K414">
        <v>23806.41</v>
      </c>
      <c r="L414">
        <v>40980.44</v>
      </c>
      <c r="M414">
        <v>21154.85</v>
      </c>
      <c r="N414">
        <v>3.4</v>
      </c>
      <c r="O414">
        <v>2.2599999999999998</v>
      </c>
      <c r="P414">
        <v>24</v>
      </c>
      <c r="Q414">
        <v>37747.760000000002</v>
      </c>
      <c r="R414">
        <v>14315.03</v>
      </c>
      <c r="S414">
        <v>3.21</v>
      </c>
      <c r="T414">
        <v>2.1</v>
      </c>
      <c r="U414">
        <v>2.63</v>
      </c>
      <c r="V414">
        <v>1</v>
      </c>
      <c r="W414">
        <v>1.5521</v>
      </c>
      <c r="X414">
        <v>1.5334000000000001</v>
      </c>
      <c r="Y414">
        <v>1.5521</v>
      </c>
      <c r="Z414">
        <v>1.5334000000000001</v>
      </c>
      <c r="AA414" t="s">
        <v>57</v>
      </c>
      <c r="AB414" t="s">
        <v>196</v>
      </c>
      <c r="AC414">
        <v>1.8472999999999999</v>
      </c>
      <c r="AD414" t="s">
        <v>1547</v>
      </c>
      <c r="AE414">
        <v>1.213652</v>
      </c>
      <c r="AF414">
        <v>1.5849</v>
      </c>
      <c r="AG414">
        <v>1.5334000000000001</v>
      </c>
      <c r="AH414">
        <v>1.5849</v>
      </c>
      <c r="AI414" t="s">
        <v>196</v>
      </c>
      <c r="AJ414" t="s">
        <v>196</v>
      </c>
      <c r="AK414" t="s">
        <v>1623</v>
      </c>
      <c r="AL414" t="s">
        <v>49</v>
      </c>
      <c r="AM414">
        <v>2.2235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1</v>
      </c>
      <c r="AT414">
        <v>0</v>
      </c>
      <c r="AU414" t="b">
        <v>0</v>
      </c>
      <c r="AV414" t="s">
        <v>49</v>
      </c>
    </row>
    <row r="415" spans="1:48" x14ac:dyDescent="0.25">
      <c r="A415" t="s">
        <v>68</v>
      </c>
      <c r="B415" t="s">
        <v>1668</v>
      </c>
      <c r="C415" t="s">
        <v>68</v>
      </c>
      <c r="D415" t="s">
        <v>60</v>
      </c>
      <c r="E415" t="s">
        <v>68</v>
      </c>
      <c r="F415" t="s">
        <v>2154</v>
      </c>
      <c r="G415" t="s">
        <v>196</v>
      </c>
      <c r="H415">
        <v>39</v>
      </c>
      <c r="I415">
        <v>0</v>
      </c>
      <c r="J415">
        <v>27691.73</v>
      </c>
      <c r="K415">
        <v>13662.1</v>
      </c>
      <c r="L415">
        <v>25426.73</v>
      </c>
      <c r="M415">
        <v>13512.53</v>
      </c>
      <c r="N415">
        <v>1.82</v>
      </c>
      <c r="O415">
        <v>0.98</v>
      </c>
      <c r="P415">
        <v>37</v>
      </c>
      <c r="Q415">
        <v>23082.98</v>
      </c>
      <c r="R415">
        <v>8695.73</v>
      </c>
      <c r="S415">
        <v>1.73</v>
      </c>
      <c r="T415">
        <v>0.92</v>
      </c>
      <c r="U415">
        <v>1.53</v>
      </c>
      <c r="V415">
        <v>1</v>
      </c>
      <c r="W415">
        <v>0.94910000000000005</v>
      </c>
      <c r="X415">
        <v>0.93759999999999999</v>
      </c>
      <c r="Y415">
        <v>0.94910000000000005</v>
      </c>
      <c r="Z415">
        <v>0.93759999999999999</v>
      </c>
      <c r="AA415" t="s">
        <v>59</v>
      </c>
      <c r="AB415" t="s">
        <v>196</v>
      </c>
      <c r="AC415">
        <v>1.5221</v>
      </c>
      <c r="AD415" t="s">
        <v>1548</v>
      </c>
      <c r="AE415">
        <v>1</v>
      </c>
      <c r="AF415">
        <v>0.96909999999999996</v>
      </c>
      <c r="AG415">
        <v>0.93759999999999999</v>
      </c>
      <c r="AH415">
        <v>0.96909999999999996</v>
      </c>
      <c r="AI415" t="s">
        <v>196</v>
      </c>
      <c r="AJ415" t="s">
        <v>196</v>
      </c>
      <c r="AK415" t="s">
        <v>1623</v>
      </c>
      <c r="AL415" t="s">
        <v>49</v>
      </c>
      <c r="AM415">
        <v>1.3595999999999999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2</v>
      </c>
      <c r="AT415">
        <v>0</v>
      </c>
      <c r="AU415" t="b">
        <v>0</v>
      </c>
      <c r="AV415" t="s">
        <v>49</v>
      </c>
    </row>
    <row r="416" spans="1:48" x14ac:dyDescent="0.25">
      <c r="A416" t="s">
        <v>69</v>
      </c>
      <c r="B416" t="s">
        <v>1668</v>
      </c>
      <c r="C416" t="s">
        <v>69</v>
      </c>
      <c r="D416" t="s">
        <v>51</v>
      </c>
      <c r="E416" t="s">
        <v>69</v>
      </c>
      <c r="F416" t="s">
        <v>2155</v>
      </c>
      <c r="G416" t="s">
        <v>196</v>
      </c>
      <c r="H416">
        <v>36</v>
      </c>
      <c r="I416">
        <v>0</v>
      </c>
      <c r="J416">
        <v>31891.5</v>
      </c>
      <c r="K416">
        <v>25823.75</v>
      </c>
      <c r="L416">
        <v>28692.31</v>
      </c>
      <c r="M416">
        <v>23787.51</v>
      </c>
      <c r="N416">
        <v>5.33</v>
      </c>
      <c r="O416">
        <v>6.93</v>
      </c>
      <c r="P416">
        <v>33</v>
      </c>
      <c r="Q416">
        <v>22447.38</v>
      </c>
      <c r="R416">
        <v>11831.06</v>
      </c>
      <c r="S416">
        <v>3.42</v>
      </c>
      <c r="T416">
        <v>2.76</v>
      </c>
      <c r="U416">
        <v>2.68</v>
      </c>
      <c r="V416">
        <v>1</v>
      </c>
      <c r="W416">
        <v>0.92300000000000004</v>
      </c>
      <c r="X416">
        <v>0.91190000000000004</v>
      </c>
      <c r="Y416">
        <v>0.92300000000000004</v>
      </c>
      <c r="Z416">
        <v>0.91190000000000004</v>
      </c>
      <c r="AA416" t="s">
        <v>50</v>
      </c>
      <c r="AB416" t="s">
        <v>196</v>
      </c>
      <c r="AC416">
        <v>1.6395999999999999</v>
      </c>
      <c r="AD416" t="s">
        <v>1549</v>
      </c>
      <c r="AE416">
        <v>1.6399280000000001</v>
      </c>
      <c r="AF416">
        <v>0.9425</v>
      </c>
      <c r="AG416">
        <v>0.91190000000000004</v>
      </c>
      <c r="AH416">
        <v>0.9425</v>
      </c>
      <c r="AI416" t="s">
        <v>196</v>
      </c>
      <c r="AJ416" t="s">
        <v>196</v>
      </c>
      <c r="AK416" t="s">
        <v>1621</v>
      </c>
      <c r="AL416" t="s">
        <v>49</v>
      </c>
      <c r="AM416">
        <v>1.3222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3</v>
      </c>
      <c r="AT416">
        <v>0</v>
      </c>
      <c r="AU416" t="b">
        <v>0</v>
      </c>
      <c r="AV416" t="s">
        <v>49</v>
      </c>
    </row>
    <row r="417" spans="1:48" x14ac:dyDescent="0.25">
      <c r="A417" t="s">
        <v>71</v>
      </c>
      <c r="B417" t="s">
        <v>1668</v>
      </c>
      <c r="C417" t="s">
        <v>71</v>
      </c>
      <c r="D417" t="s">
        <v>53</v>
      </c>
      <c r="E417" t="s">
        <v>71</v>
      </c>
      <c r="F417" t="s">
        <v>2156</v>
      </c>
      <c r="G417" t="s">
        <v>196</v>
      </c>
      <c r="H417">
        <v>21</v>
      </c>
      <c r="I417">
        <v>0</v>
      </c>
      <c r="J417">
        <v>22189.279999999999</v>
      </c>
      <c r="K417">
        <v>13026.71</v>
      </c>
      <c r="L417">
        <v>19359.939999999999</v>
      </c>
      <c r="M417">
        <v>11227.52</v>
      </c>
      <c r="N417">
        <v>2.62</v>
      </c>
      <c r="O417">
        <v>1.36</v>
      </c>
      <c r="P417">
        <v>20</v>
      </c>
      <c r="Q417">
        <v>17210.490000000002</v>
      </c>
      <c r="R417">
        <v>5944.51</v>
      </c>
      <c r="S417">
        <v>2.6</v>
      </c>
      <c r="T417">
        <v>1.39</v>
      </c>
      <c r="U417">
        <v>2.21</v>
      </c>
      <c r="V417">
        <v>1</v>
      </c>
      <c r="W417">
        <v>0.70760000000000001</v>
      </c>
      <c r="X417">
        <v>0.69910000000000005</v>
      </c>
      <c r="Y417">
        <v>0.70760000000000001</v>
      </c>
      <c r="Z417">
        <v>0.69910000000000005</v>
      </c>
      <c r="AA417" t="s">
        <v>52</v>
      </c>
      <c r="AB417" t="s">
        <v>196</v>
      </c>
      <c r="AC417">
        <v>0.99980000000000002</v>
      </c>
      <c r="AD417" t="s">
        <v>1550</v>
      </c>
      <c r="AE417">
        <v>1</v>
      </c>
      <c r="AF417">
        <v>0.72260000000000002</v>
      </c>
      <c r="AG417">
        <v>0.69910000000000005</v>
      </c>
      <c r="AH417">
        <v>0.72260000000000002</v>
      </c>
      <c r="AI417" t="s">
        <v>196</v>
      </c>
      <c r="AJ417" t="s">
        <v>196</v>
      </c>
      <c r="AK417" t="s">
        <v>1621</v>
      </c>
      <c r="AL417" t="s">
        <v>49</v>
      </c>
      <c r="AM417">
        <v>1.0137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1</v>
      </c>
      <c r="AT417">
        <v>0</v>
      </c>
      <c r="AU417" t="b">
        <v>0</v>
      </c>
      <c r="AV417" t="s">
        <v>49</v>
      </c>
    </row>
    <row r="418" spans="1:48" x14ac:dyDescent="0.25">
      <c r="A418" t="s">
        <v>72</v>
      </c>
      <c r="B418" t="s">
        <v>1668</v>
      </c>
      <c r="C418" t="s">
        <v>72</v>
      </c>
      <c r="D418" t="s">
        <v>56</v>
      </c>
      <c r="E418" t="s">
        <v>72</v>
      </c>
      <c r="F418" t="s">
        <v>2157</v>
      </c>
      <c r="G418" t="s">
        <v>196</v>
      </c>
      <c r="H418">
        <v>22</v>
      </c>
      <c r="I418">
        <v>4</v>
      </c>
      <c r="J418">
        <v>126152.51</v>
      </c>
      <c r="K418">
        <v>102793.26</v>
      </c>
      <c r="L418">
        <v>112592.82</v>
      </c>
      <c r="M418">
        <v>90995.13</v>
      </c>
      <c r="N418">
        <v>12.32</v>
      </c>
      <c r="O418">
        <v>11.19</v>
      </c>
      <c r="P418">
        <v>19</v>
      </c>
      <c r="Q418">
        <v>82226.27</v>
      </c>
      <c r="R418">
        <v>53152.91</v>
      </c>
      <c r="S418">
        <v>10.79</v>
      </c>
      <c r="T418">
        <v>11.3</v>
      </c>
      <c r="U418">
        <v>7.69</v>
      </c>
      <c r="V418">
        <v>1</v>
      </c>
      <c r="W418">
        <v>3.3809</v>
      </c>
      <c r="X418">
        <v>3.3401000000000001</v>
      </c>
      <c r="Y418">
        <v>3.3809</v>
      </c>
      <c r="Z418">
        <v>3.3401000000000001</v>
      </c>
      <c r="AA418" t="s">
        <v>55</v>
      </c>
      <c r="AB418" t="s">
        <v>196</v>
      </c>
      <c r="AC418">
        <v>3.0819999999999999</v>
      </c>
      <c r="AD418" t="s">
        <v>1546</v>
      </c>
      <c r="AE418">
        <v>1.634666</v>
      </c>
      <c r="AF418">
        <v>3.0733999999999999</v>
      </c>
      <c r="AG418">
        <v>3.3401000000000001</v>
      </c>
      <c r="AH418">
        <v>3.0733999999999999</v>
      </c>
      <c r="AI418" t="s">
        <v>196</v>
      </c>
      <c r="AJ418" t="s">
        <v>196</v>
      </c>
      <c r="AK418" t="s">
        <v>1623</v>
      </c>
      <c r="AL418" t="s">
        <v>49</v>
      </c>
      <c r="AM418">
        <v>4.3117000000000001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3</v>
      </c>
      <c r="AT418">
        <v>0</v>
      </c>
      <c r="AU418" t="b">
        <v>0</v>
      </c>
      <c r="AV418" t="s">
        <v>49</v>
      </c>
    </row>
    <row r="419" spans="1:48" x14ac:dyDescent="0.25">
      <c r="A419" t="s">
        <v>73</v>
      </c>
      <c r="B419" t="s">
        <v>1668</v>
      </c>
      <c r="C419" t="s">
        <v>73</v>
      </c>
      <c r="D419" t="s">
        <v>58</v>
      </c>
      <c r="E419" t="s">
        <v>73</v>
      </c>
      <c r="F419" t="s">
        <v>2158</v>
      </c>
      <c r="G419" t="s">
        <v>196</v>
      </c>
      <c r="H419">
        <v>64</v>
      </c>
      <c r="I419">
        <v>5</v>
      </c>
      <c r="J419">
        <v>65391.26</v>
      </c>
      <c r="K419">
        <v>38945.269999999997</v>
      </c>
      <c r="L419">
        <v>58408.52</v>
      </c>
      <c r="M419">
        <v>34476.86</v>
      </c>
      <c r="N419">
        <v>6.13</v>
      </c>
      <c r="O419">
        <v>6.24</v>
      </c>
      <c r="P419">
        <v>63</v>
      </c>
      <c r="Q419">
        <v>56717.34</v>
      </c>
      <c r="R419">
        <v>32007.41</v>
      </c>
      <c r="S419">
        <v>5.51</v>
      </c>
      <c r="T419">
        <v>3.89</v>
      </c>
      <c r="U419">
        <v>4.12</v>
      </c>
      <c r="V419">
        <v>1</v>
      </c>
      <c r="W419">
        <v>2.3321000000000001</v>
      </c>
      <c r="X419">
        <v>2.3039999999999998</v>
      </c>
      <c r="Y419">
        <v>2.3321000000000001</v>
      </c>
      <c r="Z419">
        <v>2.3039999999999998</v>
      </c>
      <c r="AA419" t="s">
        <v>57</v>
      </c>
      <c r="AB419" t="s">
        <v>196</v>
      </c>
      <c r="AC419">
        <v>1.8854</v>
      </c>
      <c r="AD419" t="s">
        <v>1547</v>
      </c>
      <c r="AE419">
        <v>1.3653409999999999</v>
      </c>
      <c r="AF419">
        <v>2.3814000000000002</v>
      </c>
      <c r="AG419">
        <v>2.3039999999999998</v>
      </c>
      <c r="AH419">
        <v>2.3814000000000002</v>
      </c>
      <c r="AI419" t="s">
        <v>196</v>
      </c>
      <c r="AJ419" t="s">
        <v>196</v>
      </c>
      <c r="AK419" t="s">
        <v>1623</v>
      </c>
      <c r="AL419" t="s">
        <v>49</v>
      </c>
      <c r="AM419">
        <v>3.3409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1</v>
      </c>
      <c r="AT419">
        <v>0</v>
      </c>
      <c r="AU419" t="b">
        <v>0</v>
      </c>
      <c r="AV419" t="s">
        <v>49</v>
      </c>
    </row>
    <row r="420" spans="1:48" x14ac:dyDescent="0.25">
      <c r="A420" t="s">
        <v>74</v>
      </c>
      <c r="B420" t="s">
        <v>1668</v>
      </c>
      <c r="C420" t="s">
        <v>74</v>
      </c>
      <c r="D420" t="s">
        <v>60</v>
      </c>
      <c r="E420" t="s">
        <v>74</v>
      </c>
      <c r="F420" t="s">
        <v>2159</v>
      </c>
      <c r="G420" t="s">
        <v>196</v>
      </c>
      <c r="H420">
        <v>90</v>
      </c>
      <c r="I420">
        <v>1</v>
      </c>
      <c r="J420">
        <v>35727.58</v>
      </c>
      <c r="K420">
        <v>25895.69</v>
      </c>
      <c r="L420">
        <v>32598.2</v>
      </c>
      <c r="M420">
        <v>22909.66</v>
      </c>
      <c r="N420">
        <v>2.23</v>
      </c>
      <c r="O420">
        <v>1.48</v>
      </c>
      <c r="P420">
        <v>89</v>
      </c>
      <c r="Q420">
        <v>31103.64</v>
      </c>
      <c r="R420">
        <v>18158.11</v>
      </c>
      <c r="S420">
        <v>2.15</v>
      </c>
      <c r="T420">
        <v>1.24</v>
      </c>
      <c r="U420">
        <v>1.84</v>
      </c>
      <c r="V420">
        <v>1</v>
      </c>
      <c r="W420">
        <v>1.2788999999999999</v>
      </c>
      <c r="X420">
        <v>1.2635000000000001</v>
      </c>
      <c r="Y420">
        <v>1.2788999999999999</v>
      </c>
      <c r="Z420">
        <v>1.2635000000000001</v>
      </c>
      <c r="AA420" t="s">
        <v>59</v>
      </c>
      <c r="AB420" t="s">
        <v>196</v>
      </c>
      <c r="AC420">
        <v>1.3809</v>
      </c>
      <c r="AD420" t="s">
        <v>1548</v>
      </c>
      <c r="AE420">
        <v>1</v>
      </c>
      <c r="AF420">
        <v>1.306</v>
      </c>
      <c r="AG420">
        <v>1.2635000000000001</v>
      </c>
      <c r="AH420">
        <v>1.306</v>
      </c>
      <c r="AI420" t="s">
        <v>196</v>
      </c>
      <c r="AJ420" t="s">
        <v>196</v>
      </c>
      <c r="AK420" t="s">
        <v>1623</v>
      </c>
      <c r="AL420" t="s">
        <v>49</v>
      </c>
      <c r="AM420">
        <v>1.8322000000000001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1</v>
      </c>
      <c r="AT420">
        <v>0</v>
      </c>
      <c r="AU420" t="b">
        <v>0</v>
      </c>
      <c r="AV420" t="s">
        <v>49</v>
      </c>
    </row>
    <row r="421" spans="1:48" x14ac:dyDescent="0.25">
      <c r="A421" t="s">
        <v>1593</v>
      </c>
      <c r="B421" t="s">
        <v>1668</v>
      </c>
      <c r="C421" t="s">
        <v>1593</v>
      </c>
      <c r="D421" t="s">
        <v>56</v>
      </c>
      <c r="E421" t="s">
        <v>1593</v>
      </c>
      <c r="F421" t="s">
        <v>2160</v>
      </c>
      <c r="G421" t="s">
        <v>196</v>
      </c>
      <c r="H421">
        <v>12</v>
      </c>
      <c r="I421">
        <v>3</v>
      </c>
      <c r="J421">
        <v>55194.32</v>
      </c>
      <c r="K421">
        <v>26748.95</v>
      </c>
      <c r="L421">
        <v>50269.07</v>
      </c>
      <c r="M421">
        <v>25201.34</v>
      </c>
      <c r="N421">
        <v>4.33</v>
      </c>
      <c r="O421">
        <v>6.9</v>
      </c>
      <c r="P421">
        <v>11</v>
      </c>
      <c r="Q421">
        <v>44111.58</v>
      </c>
      <c r="R421">
        <v>15422.96</v>
      </c>
      <c r="S421">
        <v>2.4500000000000002</v>
      </c>
      <c r="T421">
        <v>3.09</v>
      </c>
      <c r="U421">
        <v>1.67</v>
      </c>
      <c r="V421">
        <v>1</v>
      </c>
      <c r="W421">
        <v>1.8137000000000001</v>
      </c>
      <c r="X421">
        <v>1.7918000000000001</v>
      </c>
      <c r="Y421">
        <v>1.8137000000000001</v>
      </c>
      <c r="Z421">
        <v>1.7918000000000001</v>
      </c>
      <c r="AA421" t="s">
        <v>55</v>
      </c>
      <c r="AB421" t="s">
        <v>196</v>
      </c>
      <c r="AC421">
        <v>3.1002000000000001</v>
      </c>
      <c r="AD421" t="s">
        <v>1546</v>
      </c>
      <c r="AE421">
        <v>1.664984</v>
      </c>
      <c r="AF421">
        <v>1.8520000000000001</v>
      </c>
      <c r="AG421">
        <v>1.7918000000000001</v>
      </c>
      <c r="AH421">
        <v>1.8520000000000001</v>
      </c>
      <c r="AI421" t="s">
        <v>196</v>
      </c>
      <c r="AJ421" t="s">
        <v>196</v>
      </c>
      <c r="AK421" t="s">
        <v>1623</v>
      </c>
      <c r="AL421" t="s">
        <v>49</v>
      </c>
      <c r="AM421">
        <v>2.5981999999999998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1</v>
      </c>
      <c r="AT421">
        <v>0</v>
      </c>
      <c r="AU421" t="b">
        <v>0</v>
      </c>
      <c r="AV421" t="s">
        <v>49</v>
      </c>
    </row>
    <row r="422" spans="1:48" x14ac:dyDescent="0.25">
      <c r="A422" t="s">
        <v>1595</v>
      </c>
      <c r="B422" t="s">
        <v>1668</v>
      </c>
      <c r="C422" t="s">
        <v>1595</v>
      </c>
      <c r="D422" t="s">
        <v>58</v>
      </c>
      <c r="E422" t="s">
        <v>1595</v>
      </c>
      <c r="F422" t="s">
        <v>2161</v>
      </c>
      <c r="G422" t="s">
        <v>196</v>
      </c>
      <c r="H422">
        <v>48</v>
      </c>
      <c r="I422">
        <v>1</v>
      </c>
      <c r="J422">
        <v>49457.36</v>
      </c>
      <c r="K422">
        <v>32899.040000000001</v>
      </c>
      <c r="L422">
        <v>44830.46</v>
      </c>
      <c r="M422">
        <v>28076.720000000001</v>
      </c>
      <c r="N422">
        <v>5.63</v>
      </c>
      <c r="O422">
        <v>7.42</v>
      </c>
      <c r="P422">
        <v>45</v>
      </c>
      <c r="Q422">
        <v>40385.99</v>
      </c>
      <c r="R422">
        <v>22855.83</v>
      </c>
      <c r="S422">
        <v>4.5599999999999996</v>
      </c>
      <c r="T422">
        <v>4.16</v>
      </c>
      <c r="U422">
        <v>3.3</v>
      </c>
      <c r="V422">
        <v>1</v>
      </c>
      <c r="W422">
        <v>1.6606000000000001</v>
      </c>
      <c r="X422">
        <v>1.6406000000000001</v>
      </c>
      <c r="Y422">
        <v>1.6606000000000001</v>
      </c>
      <c r="Z422">
        <v>1.6406000000000001</v>
      </c>
      <c r="AA422" t="s">
        <v>57</v>
      </c>
      <c r="AB422" t="s">
        <v>196</v>
      </c>
      <c r="AC422">
        <v>1.8620000000000001</v>
      </c>
      <c r="AD422" t="s">
        <v>1547</v>
      </c>
      <c r="AE422">
        <v>1.4169389999999999</v>
      </c>
      <c r="AF422">
        <v>1.6957</v>
      </c>
      <c r="AG422">
        <v>1.6406000000000001</v>
      </c>
      <c r="AH422">
        <v>1.6957</v>
      </c>
      <c r="AI422" t="s">
        <v>196</v>
      </c>
      <c r="AJ422" t="s">
        <v>196</v>
      </c>
      <c r="AK422" t="s">
        <v>1623</v>
      </c>
      <c r="AL422" t="s">
        <v>49</v>
      </c>
      <c r="AM422">
        <v>2.3788999999999998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3</v>
      </c>
      <c r="AT422">
        <v>0</v>
      </c>
      <c r="AU422" t="b">
        <v>0</v>
      </c>
      <c r="AV422" t="s">
        <v>49</v>
      </c>
    </row>
    <row r="423" spans="1:48" x14ac:dyDescent="0.25">
      <c r="A423" t="s">
        <v>1597</v>
      </c>
      <c r="B423" t="s">
        <v>1668</v>
      </c>
      <c r="C423" t="s">
        <v>1597</v>
      </c>
      <c r="D423" t="s">
        <v>60</v>
      </c>
      <c r="E423" t="s">
        <v>1597</v>
      </c>
      <c r="F423" t="s">
        <v>2162</v>
      </c>
      <c r="G423" t="s">
        <v>196</v>
      </c>
      <c r="H423">
        <v>57</v>
      </c>
      <c r="I423">
        <v>1</v>
      </c>
      <c r="J423">
        <v>34170.36</v>
      </c>
      <c r="K423">
        <v>19814.919999999998</v>
      </c>
      <c r="L423">
        <v>31220.14</v>
      </c>
      <c r="M423">
        <v>18035.04</v>
      </c>
      <c r="N423">
        <v>2</v>
      </c>
      <c r="O423">
        <v>1.27</v>
      </c>
      <c r="P423">
        <v>56</v>
      </c>
      <c r="Q423">
        <v>30055.71</v>
      </c>
      <c r="R423">
        <v>15930.63</v>
      </c>
      <c r="S423">
        <v>2.02</v>
      </c>
      <c r="T423">
        <v>1.27</v>
      </c>
      <c r="U423">
        <v>1.74</v>
      </c>
      <c r="V423">
        <v>1</v>
      </c>
      <c r="W423">
        <v>1.2358</v>
      </c>
      <c r="X423">
        <v>1.2209000000000001</v>
      </c>
      <c r="Y423">
        <v>1.2358</v>
      </c>
      <c r="Z423">
        <v>1.2209000000000001</v>
      </c>
      <c r="AA423" t="s">
        <v>59</v>
      </c>
      <c r="AB423" t="s">
        <v>196</v>
      </c>
      <c r="AC423">
        <v>1.3141</v>
      </c>
      <c r="AD423" t="s">
        <v>1548</v>
      </c>
      <c r="AE423">
        <v>1</v>
      </c>
      <c r="AF423">
        <v>1.2619</v>
      </c>
      <c r="AG423">
        <v>1.2209000000000001</v>
      </c>
      <c r="AH423">
        <v>1.2619</v>
      </c>
      <c r="AI423" t="s">
        <v>196</v>
      </c>
      <c r="AJ423" t="s">
        <v>196</v>
      </c>
      <c r="AK423" t="s">
        <v>1623</v>
      </c>
      <c r="AL423" t="s">
        <v>49</v>
      </c>
      <c r="AM423">
        <v>1.7703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1</v>
      </c>
      <c r="AT423">
        <v>0</v>
      </c>
      <c r="AU423" t="b">
        <v>0</v>
      </c>
      <c r="AV423" t="s">
        <v>49</v>
      </c>
    </row>
    <row r="424" spans="1:48" x14ac:dyDescent="0.25">
      <c r="A424" t="s">
        <v>832</v>
      </c>
      <c r="B424" t="s">
        <v>1668</v>
      </c>
      <c r="C424" t="s">
        <v>832</v>
      </c>
      <c r="D424" t="s">
        <v>51</v>
      </c>
      <c r="E424" t="s">
        <v>832</v>
      </c>
      <c r="F424" t="s">
        <v>2163</v>
      </c>
      <c r="G424" t="s">
        <v>14</v>
      </c>
      <c r="H424">
        <v>1</v>
      </c>
      <c r="I424">
        <v>0</v>
      </c>
      <c r="J424">
        <v>19201.75</v>
      </c>
      <c r="K424">
        <v>0</v>
      </c>
      <c r="L424">
        <v>19167.64</v>
      </c>
      <c r="M424">
        <v>0</v>
      </c>
      <c r="N424">
        <v>3</v>
      </c>
      <c r="O424">
        <v>0</v>
      </c>
      <c r="P424">
        <v>1</v>
      </c>
      <c r="Q424">
        <v>19167.64</v>
      </c>
      <c r="R424">
        <v>0</v>
      </c>
      <c r="S424">
        <v>5.7</v>
      </c>
      <c r="T424">
        <v>0</v>
      </c>
      <c r="U424">
        <v>4.2</v>
      </c>
      <c r="V424">
        <v>0</v>
      </c>
      <c r="W424">
        <v>0</v>
      </c>
      <c r="X424">
        <v>1.512</v>
      </c>
      <c r="Y424">
        <v>1.5305</v>
      </c>
      <c r="Z424">
        <v>1.512</v>
      </c>
      <c r="AA424" t="s">
        <v>50</v>
      </c>
      <c r="AB424" t="s">
        <v>14</v>
      </c>
      <c r="AC424">
        <v>1.5305</v>
      </c>
      <c r="AD424" t="s">
        <v>1544</v>
      </c>
      <c r="AE424">
        <v>1.973565</v>
      </c>
      <c r="AF424">
        <v>1.5628</v>
      </c>
      <c r="AG424">
        <v>1.512</v>
      </c>
      <c r="AH424">
        <v>1.5628</v>
      </c>
      <c r="AI424" t="s">
        <v>14</v>
      </c>
      <c r="AJ424" t="s">
        <v>14</v>
      </c>
      <c r="AK424" t="s">
        <v>1621</v>
      </c>
      <c r="AL424" t="s">
        <v>49</v>
      </c>
      <c r="AM424">
        <v>2.1924999999999999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 t="b">
        <v>0</v>
      </c>
      <c r="AV424" t="s">
        <v>49</v>
      </c>
    </row>
    <row r="425" spans="1:48" x14ac:dyDescent="0.25">
      <c r="A425" t="s">
        <v>833</v>
      </c>
      <c r="B425" t="s">
        <v>1668</v>
      </c>
      <c r="C425" t="s">
        <v>833</v>
      </c>
      <c r="D425" t="s">
        <v>53</v>
      </c>
      <c r="E425" t="s">
        <v>833</v>
      </c>
      <c r="F425" t="s">
        <v>2164</v>
      </c>
      <c r="G425" t="s">
        <v>196</v>
      </c>
      <c r="H425">
        <v>24</v>
      </c>
      <c r="I425">
        <v>0</v>
      </c>
      <c r="J425">
        <v>11229.58</v>
      </c>
      <c r="K425">
        <v>6436.44</v>
      </c>
      <c r="L425">
        <v>9952.25</v>
      </c>
      <c r="M425">
        <v>5356.31</v>
      </c>
      <c r="N425">
        <v>1.29</v>
      </c>
      <c r="O425">
        <v>0.54</v>
      </c>
      <c r="P425">
        <v>24</v>
      </c>
      <c r="Q425">
        <v>9952.25</v>
      </c>
      <c r="R425">
        <v>5356.31</v>
      </c>
      <c r="S425">
        <v>1.29</v>
      </c>
      <c r="T425">
        <v>0.54</v>
      </c>
      <c r="U425">
        <v>1.21</v>
      </c>
      <c r="V425">
        <v>1</v>
      </c>
      <c r="W425">
        <v>0.40920000000000001</v>
      </c>
      <c r="X425">
        <v>0.40429999999999999</v>
      </c>
      <c r="Y425">
        <v>0.40920000000000001</v>
      </c>
      <c r="Z425">
        <v>0.40429999999999999</v>
      </c>
      <c r="AA425" t="s">
        <v>52</v>
      </c>
      <c r="AB425" t="s">
        <v>196</v>
      </c>
      <c r="AC425">
        <v>0.77549999999999997</v>
      </c>
      <c r="AD425" t="s">
        <v>1545</v>
      </c>
      <c r="AE425">
        <v>1</v>
      </c>
      <c r="AF425">
        <v>0.41789999999999999</v>
      </c>
      <c r="AG425">
        <v>0.40429999999999999</v>
      </c>
      <c r="AH425">
        <v>0.41789999999999999</v>
      </c>
      <c r="AI425" t="s">
        <v>196</v>
      </c>
      <c r="AJ425" t="s">
        <v>196</v>
      </c>
      <c r="AK425" t="s">
        <v>1621</v>
      </c>
      <c r="AL425" t="s">
        <v>49</v>
      </c>
      <c r="AM425">
        <v>0.58630000000000004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 t="b">
        <v>0</v>
      </c>
      <c r="AV425" t="s">
        <v>49</v>
      </c>
    </row>
    <row r="426" spans="1:48" x14ac:dyDescent="0.25">
      <c r="A426" t="s">
        <v>834</v>
      </c>
      <c r="B426" t="s">
        <v>1668</v>
      </c>
      <c r="C426" t="s">
        <v>834</v>
      </c>
      <c r="D426" t="s">
        <v>51</v>
      </c>
      <c r="E426" t="s">
        <v>834</v>
      </c>
      <c r="F426" t="s">
        <v>2165</v>
      </c>
      <c r="G426" t="s">
        <v>14</v>
      </c>
      <c r="H426">
        <v>6</v>
      </c>
      <c r="I426">
        <v>0</v>
      </c>
      <c r="J426">
        <v>31908.6</v>
      </c>
      <c r="K426">
        <v>16133.14</v>
      </c>
      <c r="L426">
        <v>31192.21</v>
      </c>
      <c r="M426">
        <v>13099.47</v>
      </c>
      <c r="N426">
        <v>4.83</v>
      </c>
      <c r="O426">
        <v>1.86</v>
      </c>
      <c r="P426">
        <v>6</v>
      </c>
      <c r="Q426">
        <v>31192.21</v>
      </c>
      <c r="R426">
        <v>13099.47</v>
      </c>
      <c r="S426">
        <v>4.9000000000000004</v>
      </c>
      <c r="T426">
        <v>1.86</v>
      </c>
      <c r="U426">
        <v>3.8</v>
      </c>
      <c r="V426">
        <v>0</v>
      </c>
      <c r="W426">
        <v>1.2825</v>
      </c>
      <c r="X426">
        <v>1.2397</v>
      </c>
      <c r="Y426">
        <v>1.2547999999999999</v>
      </c>
      <c r="Z426">
        <v>1.2397</v>
      </c>
      <c r="AA426" t="s">
        <v>50</v>
      </c>
      <c r="AB426" t="s">
        <v>14</v>
      </c>
      <c r="AC426">
        <v>1.2547999999999999</v>
      </c>
      <c r="AD426" t="s">
        <v>1544</v>
      </c>
      <c r="AE426">
        <v>1.6575960000000001</v>
      </c>
      <c r="AF426">
        <v>1.2814000000000001</v>
      </c>
      <c r="AG426">
        <v>1.2397</v>
      </c>
      <c r="AH426">
        <v>1.2814000000000001</v>
      </c>
      <c r="AI426" t="s">
        <v>14</v>
      </c>
      <c r="AJ426" t="s">
        <v>14</v>
      </c>
      <c r="AK426" t="s">
        <v>1621</v>
      </c>
      <c r="AL426" t="s">
        <v>49</v>
      </c>
      <c r="AM426">
        <v>1.7977000000000001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 t="b">
        <v>0</v>
      </c>
      <c r="AV426" t="s">
        <v>49</v>
      </c>
    </row>
    <row r="427" spans="1:48" x14ac:dyDescent="0.25">
      <c r="A427" t="s">
        <v>835</v>
      </c>
      <c r="B427" t="s">
        <v>1668</v>
      </c>
      <c r="C427" t="s">
        <v>835</v>
      </c>
      <c r="D427" t="s">
        <v>53</v>
      </c>
      <c r="E427" t="s">
        <v>835</v>
      </c>
      <c r="F427" t="s">
        <v>2166</v>
      </c>
      <c r="G427" t="s">
        <v>196</v>
      </c>
      <c r="H427">
        <v>21</v>
      </c>
      <c r="I427">
        <v>1</v>
      </c>
      <c r="J427">
        <v>24251.66</v>
      </c>
      <c r="K427">
        <v>18266.310000000001</v>
      </c>
      <c r="L427">
        <v>21538.9</v>
      </c>
      <c r="M427">
        <v>14941.66</v>
      </c>
      <c r="N427">
        <v>4.71</v>
      </c>
      <c r="O427">
        <v>3.93</v>
      </c>
      <c r="P427">
        <v>20</v>
      </c>
      <c r="Q427">
        <v>19828.03</v>
      </c>
      <c r="R427">
        <v>13150.94</v>
      </c>
      <c r="S427">
        <v>4.1500000000000004</v>
      </c>
      <c r="T427">
        <v>3.09</v>
      </c>
      <c r="U427">
        <v>3.17</v>
      </c>
      <c r="V427">
        <v>1</v>
      </c>
      <c r="W427">
        <v>0.81530000000000002</v>
      </c>
      <c r="X427">
        <v>0.80549999999999999</v>
      </c>
      <c r="Y427">
        <v>0.81530000000000002</v>
      </c>
      <c r="Z427">
        <v>0.80549999999999999</v>
      </c>
      <c r="AA427" t="s">
        <v>52</v>
      </c>
      <c r="AB427" t="s">
        <v>196</v>
      </c>
      <c r="AC427">
        <v>0.75700000000000001</v>
      </c>
      <c r="AD427" t="s">
        <v>1545</v>
      </c>
      <c r="AE427">
        <v>1</v>
      </c>
      <c r="AF427">
        <v>0.83260000000000001</v>
      </c>
      <c r="AG427">
        <v>0.80549999999999999</v>
      </c>
      <c r="AH427">
        <v>0.83260000000000001</v>
      </c>
      <c r="AI427" t="s">
        <v>196</v>
      </c>
      <c r="AJ427" t="s">
        <v>196</v>
      </c>
      <c r="AK427" t="s">
        <v>1621</v>
      </c>
      <c r="AL427" t="s">
        <v>49</v>
      </c>
      <c r="AM427">
        <v>1.1680999999999999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1</v>
      </c>
      <c r="AT427">
        <v>0</v>
      </c>
      <c r="AU427" t="b">
        <v>0</v>
      </c>
      <c r="AV427" t="s">
        <v>49</v>
      </c>
    </row>
    <row r="428" spans="1:48" x14ac:dyDescent="0.25">
      <c r="A428" t="s">
        <v>836</v>
      </c>
      <c r="B428" t="s">
        <v>1668</v>
      </c>
      <c r="C428" t="s">
        <v>836</v>
      </c>
      <c r="D428" t="s">
        <v>51</v>
      </c>
      <c r="E428" t="s">
        <v>836</v>
      </c>
      <c r="F428" t="s">
        <v>2167</v>
      </c>
      <c r="G428" t="s">
        <v>14</v>
      </c>
      <c r="H428">
        <v>3</v>
      </c>
      <c r="I428">
        <v>0</v>
      </c>
      <c r="J428">
        <v>25436.77</v>
      </c>
      <c r="K428">
        <v>9897.73</v>
      </c>
      <c r="L428">
        <v>21826.41</v>
      </c>
      <c r="M428">
        <v>7322.3</v>
      </c>
      <c r="N428">
        <v>4</v>
      </c>
      <c r="O428">
        <v>2.4500000000000002</v>
      </c>
      <c r="P428">
        <v>3</v>
      </c>
      <c r="Q428">
        <v>21826.41</v>
      </c>
      <c r="R428">
        <v>7322.3</v>
      </c>
      <c r="S428">
        <v>3.7</v>
      </c>
      <c r="T428">
        <v>2.4500000000000002</v>
      </c>
      <c r="U428">
        <v>3.1</v>
      </c>
      <c r="V428">
        <v>0</v>
      </c>
      <c r="W428">
        <v>0.89739999999999998</v>
      </c>
      <c r="X428">
        <v>0.89949999999999997</v>
      </c>
      <c r="Y428">
        <v>0.91049999999999998</v>
      </c>
      <c r="Z428">
        <v>0.89949999999999997</v>
      </c>
      <c r="AA428" t="s">
        <v>50</v>
      </c>
      <c r="AB428" t="s">
        <v>14</v>
      </c>
      <c r="AC428">
        <v>0.91049999999999998</v>
      </c>
      <c r="AD428" t="s">
        <v>1549</v>
      </c>
      <c r="AE428">
        <v>1.252407</v>
      </c>
      <c r="AF428">
        <v>0.92969999999999997</v>
      </c>
      <c r="AG428">
        <v>0.89949999999999997</v>
      </c>
      <c r="AH428">
        <v>0.92969999999999997</v>
      </c>
      <c r="AI428" t="s">
        <v>14</v>
      </c>
      <c r="AJ428" t="s">
        <v>14</v>
      </c>
      <c r="AK428" t="s">
        <v>1621</v>
      </c>
      <c r="AL428" t="s">
        <v>49</v>
      </c>
      <c r="AM428">
        <v>1.3043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 t="b">
        <v>0</v>
      </c>
      <c r="AV428" t="s">
        <v>49</v>
      </c>
    </row>
    <row r="429" spans="1:48" x14ac:dyDescent="0.25">
      <c r="A429" t="s">
        <v>837</v>
      </c>
      <c r="B429" t="s">
        <v>1668</v>
      </c>
      <c r="C429" t="s">
        <v>837</v>
      </c>
      <c r="D429" t="s">
        <v>53</v>
      </c>
      <c r="E429" t="s">
        <v>837</v>
      </c>
      <c r="F429" t="s">
        <v>2168</v>
      </c>
      <c r="G429" t="s">
        <v>14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2.9</v>
      </c>
      <c r="T429">
        <v>0</v>
      </c>
      <c r="U429">
        <v>2.5</v>
      </c>
      <c r="V429">
        <v>0</v>
      </c>
      <c r="W429">
        <v>0</v>
      </c>
      <c r="X429">
        <v>0.71819999999999995</v>
      </c>
      <c r="Y429">
        <v>0.72699999999999998</v>
      </c>
      <c r="Z429">
        <v>0.71819999999999995</v>
      </c>
      <c r="AA429" t="s">
        <v>52</v>
      </c>
      <c r="AB429" t="s">
        <v>14</v>
      </c>
      <c r="AC429">
        <v>0.72699999999999998</v>
      </c>
      <c r="AD429" t="s">
        <v>1550</v>
      </c>
      <c r="AE429">
        <v>1</v>
      </c>
      <c r="AF429">
        <v>0.71819999999999995</v>
      </c>
      <c r="AG429">
        <v>0.71819999999999995</v>
      </c>
      <c r="AH429">
        <v>0.71819999999999995</v>
      </c>
      <c r="AI429" t="s">
        <v>14</v>
      </c>
      <c r="AJ429" t="s">
        <v>14</v>
      </c>
      <c r="AK429" t="s">
        <v>1621</v>
      </c>
      <c r="AL429" t="s">
        <v>49</v>
      </c>
      <c r="AM429">
        <v>1.0076000000000001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 t="b">
        <v>0</v>
      </c>
      <c r="AV429" t="s">
        <v>49</v>
      </c>
    </row>
    <row r="430" spans="1:48" x14ac:dyDescent="0.25">
      <c r="A430" t="s">
        <v>838</v>
      </c>
      <c r="B430" t="s">
        <v>1668</v>
      </c>
      <c r="C430" t="s">
        <v>838</v>
      </c>
      <c r="D430" t="s">
        <v>56</v>
      </c>
      <c r="E430" t="s">
        <v>838</v>
      </c>
      <c r="F430" t="s">
        <v>2169</v>
      </c>
      <c r="G430" t="s">
        <v>196</v>
      </c>
      <c r="H430">
        <v>28</v>
      </c>
      <c r="I430">
        <v>8</v>
      </c>
      <c r="J430">
        <v>35889.519999999997</v>
      </c>
      <c r="K430">
        <v>28786.58</v>
      </c>
      <c r="L430">
        <v>32391.67</v>
      </c>
      <c r="M430">
        <v>24954.799999999999</v>
      </c>
      <c r="N430">
        <v>9.9600000000000009</v>
      </c>
      <c r="O430">
        <v>9.14</v>
      </c>
      <c r="P430">
        <v>26</v>
      </c>
      <c r="Q430">
        <v>27515.8</v>
      </c>
      <c r="R430">
        <v>18345.38</v>
      </c>
      <c r="S430">
        <v>8.5399999999999991</v>
      </c>
      <c r="T430">
        <v>6.88</v>
      </c>
      <c r="U430">
        <v>6.5</v>
      </c>
      <c r="V430">
        <v>1</v>
      </c>
      <c r="W430">
        <v>1.1314</v>
      </c>
      <c r="X430">
        <v>1.1176999999999999</v>
      </c>
      <c r="Y430">
        <v>1.1314</v>
      </c>
      <c r="Z430">
        <v>1.1176999999999999</v>
      </c>
      <c r="AA430" t="s">
        <v>55</v>
      </c>
      <c r="AB430" t="s">
        <v>196</v>
      </c>
      <c r="AC430">
        <v>2.0192000000000001</v>
      </c>
      <c r="AD430" t="s">
        <v>1546</v>
      </c>
      <c r="AE430">
        <v>1.556943</v>
      </c>
      <c r="AF430">
        <v>1.1553</v>
      </c>
      <c r="AG430">
        <v>1.1176999999999999</v>
      </c>
      <c r="AH430">
        <v>1.1553</v>
      </c>
      <c r="AI430" t="s">
        <v>196</v>
      </c>
      <c r="AJ430" t="s">
        <v>196</v>
      </c>
      <c r="AK430" t="s">
        <v>1623</v>
      </c>
      <c r="AL430" t="s">
        <v>49</v>
      </c>
      <c r="AM430">
        <v>1.6208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2</v>
      </c>
      <c r="AT430">
        <v>0</v>
      </c>
      <c r="AU430" t="b">
        <v>0</v>
      </c>
      <c r="AV430" t="s">
        <v>49</v>
      </c>
    </row>
    <row r="431" spans="1:48" x14ac:dyDescent="0.25">
      <c r="A431" t="s">
        <v>839</v>
      </c>
      <c r="B431" t="s">
        <v>1668</v>
      </c>
      <c r="C431" t="s">
        <v>839</v>
      </c>
      <c r="D431" t="s">
        <v>58</v>
      </c>
      <c r="E431" t="s">
        <v>839</v>
      </c>
      <c r="F431" t="s">
        <v>2170</v>
      </c>
      <c r="G431" t="s">
        <v>196</v>
      </c>
      <c r="H431">
        <v>84</v>
      </c>
      <c r="I431">
        <v>7</v>
      </c>
      <c r="J431">
        <v>25943.13</v>
      </c>
      <c r="K431">
        <v>25710.97</v>
      </c>
      <c r="L431">
        <v>23943</v>
      </c>
      <c r="M431">
        <v>22534.87</v>
      </c>
      <c r="N431">
        <v>6.62</v>
      </c>
      <c r="O431">
        <v>7.88</v>
      </c>
      <c r="P431">
        <v>81</v>
      </c>
      <c r="Q431">
        <v>20556.82</v>
      </c>
      <c r="R431">
        <v>13735.05</v>
      </c>
      <c r="S431">
        <v>5.42</v>
      </c>
      <c r="T431">
        <v>4.51</v>
      </c>
      <c r="U431">
        <v>4.24</v>
      </c>
      <c r="V431">
        <v>1</v>
      </c>
      <c r="W431">
        <v>0.84519999999999995</v>
      </c>
      <c r="X431">
        <v>0.83499999999999996</v>
      </c>
      <c r="Y431">
        <v>0.84519999999999995</v>
      </c>
      <c r="Z431">
        <v>0.83499999999999996</v>
      </c>
      <c r="AA431" t="s">
        <v>57</v>
      </c>
      <c r="AB431" t="s">
        <v>196</v>
      </c>
      <c r="AC431">
        <v>1.2968999999999999</v>
      </c>
      <c r="AD431" t="s">
        <v>1547</v>
      </c>
      <c r="AE431">
        <v>1.4692419999999999</v>
      </c>
      <c r="AF431">
        <v>0.86309999999999998</v>
      </c>
      <c r="AG431">
        <v>0.83499999999999996</v>
      </c>
      <c r="AH431">
        <v>0.86309999999999998</v>
      </c>
      <c r="AI431" t="s">
        <v>196</v>
      </c>
      <c r="AJ431" t="s">
        <v>196</v>
      </c>
      <c r="AK431" t="s">
        <v>1623</v>
      </c>
      <c r="AL431" t="s">
        <v>49</v>
      </c>
      <c r="AM431">
        <v>1.2108000000000001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3</v>
      </c>
      <c r="AT431">
        <v>0</v>
      </c>
      <c r="AU431" t="b">
        <v>0</v>
      </c>
      <c r="AV431" t="s">
        <v>49</v>
      </c>
    </row>
    <row r="432" spans="1:48" x14ac:dyDescent="0.25">
      <c r="A432" t="s">
        <v>577</v>
      </c>
      <c r="B432" t="s">
        <v>1668</v>
      </c>
      <c r="C432" t="s">
        <v>577</v>
      </c>
      <c r="D432" t="s">
        <v>60</v>
      </c>
      <c r="E432" t="s">
        <v>577</v>
      </c>
      <c r="F432" t="s">
        <v>2171</v>
      </c>
      <c r="G432" t="s">
        <v>196</v>
      </c>
      <c r="H432">
        <v>27</v>
      </c>
      <c r="I432">
        <v>3</v>
      </c>
      <c r="J432">
        <v>20131.23</v>
      </c>
      <c r="K432">
        <v>24704.67</v>
      </c>
      <c r="L432">
        <v>18102.46</v>
      </c>
      <c r="M432">
        <v>21540.639999999999</v>
      </c>
      <c r="N432">
        <v>4.8099999999999996</v>
      </c>
      <c r="O432">
        <v>7.56</v>
      </c>
      <c r="P432">
        <v>26</v>
      </c>
      <c r="Q432">
        <v>14200.9</v>
      </c>
      <c r="R432">
        <v>8417.0400000000009</v>
      </c>
      <c r="S432">
        <v>3.38</v>
      </c>
      <c r="T432">
        <v>2.04</v>
      </c>
      <c r="U432">
        <v>2.78</v>
      </c>
      <c r="V432">
        <v>1</v>
      </c>
      <c r="W432">
        <v>0.58389999999999997</v>
      </c>
      <c r="X432">
        <v>0.57689999999999997</v>
      </c>
      <c r="Y432">
        <v>0.58389999999999997</v>
      </c>
      <c r="Z432">
        <v>0.57689999999999997</v>
      </c>
      <c r="AA432" t="s">
        <v>59</v>
      </c>
      <c r="AB432" t="s">
        <v>196</v>
      </c>
      <c r="AC432">
        <v>0.88270000000000004</v>
      </c>
      <c r="AD432" t="s">
        <v>1548</v>
      </c>
      <c r="AE432">
        <v>1</v>
      </c>
      <c r="AF432">
        <v>0.59630000000000005</v>
      </c>
      <c r="AG432">
        <v>0.57689999999999997</v>
      </c>
      <c r="AH432">
        <v>0.59630000000000005</v>
      </c>
      <c r="AI432" t="s">
        <v>196</v>
      </c>
      <c r="AJ432" t="s">
        <v>196</v>
      </c>
      <c r="AK432" t="s">
        <v>1623</v>
      </c>
      <c r="AL432" t="s">
        <v>49</v>
      </c>
      <c r="AM432">
        <v>0.83650000000000002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1</v>
      </c>
      <c r="AT432">
        <v>0</v>
      </c>
      <c r="AU432" t="b">
        <v>0</v>
      </c>
      <c r="AV432" t="s">
        <v>49</v>
      </c>
    </row>
    <row r="433" spans="1:48" x14ac:dyDescent="0.25">
      <c r="A433" t="s">
        <v>578</v>
      </c>
      <c r="B433" t="s">
        <v>1668</v>
      </c>
      <c r="C433" t="s">
        <v>578</v>
      </c>
      <c r="D433" t="s">
        <v>56</v>
      </c>
      <c r="E433" t="s">
        <v>578</v>
      </c>
      <c r="F433" t="s">
        <v>2172</v>
      </c>
      <c r="G433" t="s">
        <v>14</v>
      </c>
      <c r="H433">
        <v>8</v>
      </c>
      <c r="I433">
        <v>2</v>
      </c>
      <c r="J433">
        <v>61214.46</v>
      </c>
      <c r="K433">
        <v>25371.759999999998</v>
      </c>
      <c r="L433">
        <v>56604.92</v>
      </c>
      <c r="M433">
        <v>27212.48</v>
      </c>
      <c r="N433">
        <v>9.8800000000000008</v>
      </c>
      <c r="O433">
        <v>6.05</v>
      </c>
      <c r="P433">
        <v>8</v>
      </c>
      <c r="Q433">
        <v>56604.92</v>
      </c>
      <c r="R433">
        <v>27212.48</v>
      </c>
      <c r="S433">
        <v>6.9</v>
      </c>
      <c r="T433">
        <v>6.05</v>
      </c>
      <c r="U433">
        <v>5.2</v>
      </c>
      <c r="V433">
        <v>0</v>
      </c>
      <c r="W433">
        <v>2.3273999999999999</v>
      </c>
      <c r="X433">
        <v>1.8032999999999999</v>
      </c>
      <c r="Y433">
        <v>1.8252999999999999</v>
      </c>
      <c r="Z433">
        <v>1.8032999999999999</v>
      </c>
      <c r="AA433" t="s">
        <v>55</v>
      </c>
      <c r="AB433" t="s">
        <v>14</v>
      </c>
      <c r="AC433">
        <v>1.8252999999999999</v>
      </c>
      <c r="AD433" t="s">
        <v>1546</v>
      </c>
      <c r="AE433">
        <v>1.701911</v>
      </c>
      <c r="AF433">
        <v>1.8638999999999999</v>
      </c>
      <c r="AG433">
        <v>1.8032999999999999</v>
      </c>
      <c r="AH433">
        <v>1.8638999999999999</v>
      </c>
      <c r="AI433" t="s">
        <v>14</v>
      </c>
      <c r="AJ433" t="s">
        <v>14</v>
      </c>
      <c r="AK433" t="s">
        <v>1623</v>
      </c>
      <c r="AL433" t="s">
        <v>49</v>
      </c>
      <c r="AM433">
        <v>2.6149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 t="b">
        <v>0</v>
      </c>
      <c r="AV433" t="s">
        <v>49</v>
      </c>
    </row>
    <row r="434" spans="1:48" x14ac:dyDescent="0.25">
      <c r="A434" t="s">
        <v>579</v>
      </c>
      <c r="B434" t="s">
        <v>1668</v>
      </c>
      <c r="C434" t="s">
        <v>579</v>
      </c>
      <c r="D434" t="s">
        <v>58</v>
      </c>
      <c r="E434" t="s">
        <v>579</v>
      </c>
      <c r="F434" t="s">
        <v>2173</v>
      </c>
      <c r="G434" t="s">
        <v>196</v>
      </c>
      <c r="H434">
        <v>37</v>
      </c>
      <c r="I434">
        <v>0</v>
      </c>
      <c r="J434">
        <v>32530.74</v>
      </c>
      <c r="K434">
        <v>25034.71</v>
      </c>
      <c r="L434">
        <v>29436.77</v>
      </c>
      <c r="M434">
        <v>22127.67</v>
      </c>
      <c r="N434">
        <v>6.08</v>
      </c>
      <c r="O434">
        <v>4.84</v>
      </c>
      <c r="P434">
        <v>35</v>
      </c>
      <c r="Q434">
        <v>25657.96</v>
      </c>
      <c r="R434">
        <v>15850.65</v>
      </c>
      <c r="S434">
        <v>5.26</v>
      </c>
      <c r="T434">
        <v>3.39</v>
      </c>
      <c r="U434">
        <v>4.04</v>
      </c>
      <c r="V434">
        <v>1</v>
      </c>
      <c r="W434">
        <v>1.0549999999999999</v>
      </c>
      <c r="X434">
        <v>1.0423</v>
      </c>
      <c r="Y434">
        <v>1.0549999999999999</v>
      </c>
      <c r="Z434">
        <v>1.0423</v>
      </c>
      <c r="AA434" t="s">
        <v>57</v>
      </c>
      <c r="AB434" t="s">
        <v>196</v>
      </c>
      <c r="AC434">
        <v>1.0725</v>
      </c>
      <c r="AD434" t="s">
        <v>1547</v>
      </c>
      <c r="AE434">
        <v>1.3433120000000001</v>
      </c>
      <c r="AF434">
        <v>1.0772999999999999</v>
      </c>
      <c r="AG434">
        <v>1.0423</v>
      </c>
      <c r="AH434">
        <v>1.0772999999999999</v>
      </c>
      <c r="AI434" t="s">
        <v>196</v>
      </c>
      <c r="AJ434" t="s">
        <v>196</v>
      </c>
      <c r="AK434" t="s">
        <v>1623</v>
      </c>
      <c r="AL434" t="s">
        <v>49</v>
      </c>
      <c r="AM434">
        <v>1.5113000000000001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2</v>
      </c>
      <c r="AT434">
        <v>0</v>
      </c>
      <c r="AU434" t="b">
        <v>0</v>
      </c>
      <c r="AV434" t="s">
        <v>49</v>
      </c>
    </row>
    <row r="435" spans="1:48" x14ac:dyDescent="0.25">
      <c r="A435" t="s">
        <v>816</v>
      </c>
      <c r="B435" t="s">
        <v>1668</v>
      </c>
      <c r="C435" t="s">
        <v>816</v>
      </c>
      <c r="D435" t="s">
        <v>60</v>
      </c>
      <c r="E435" t="s">
        <v>816</v>
      </c>
      <c r="F435" t="s">
        <v>2174</v>
      </c>
      <c r="G435" t="s">
        <v>14</v>
      </c>
      <c r="H435">
        <v>6</v>
      </c>
      <c r="I435">
        <v>0</v>
      </c>
      <c r="J435">
        <v>27725.43</v>
      </c>
      <c r="K435">
        <v>24754.1</v>
      </c>
      <c r="L435">
        <v>25144.79</v>
      </c>
      <c r="M435">
        <v>21816.11</v>
      </c>
      <c r="N435">
        <v>2.83</v>
      </c>
      <c r="O435">
        <v>1.46</v>
      </c>
      <c r="P435">
        <v>5</v>
      </c>
      <c r="Q435">
        <v>16058.3</v>
      </c>
      <c r="R435">
        <v>8703.24</v>
      </c>
      <c r="S435">
        <v>3.3</v>
      </c>
      <c r="T435">
        <v>1.2</v>
      </c>
      <c r="U435">
        <v>2.8</v>
      </c>
      <c r="V435">
        <v>0</v>
      </c>
      <c r="W435">
        <v>0.6603</v>
      </c>
      <c r="X435">
        <v>0.78879999999999995</v>
      </c>
      <c r="Y435">
        <v>0.7984</v>
      </c>
      <c r="Z435">
        <v>0.78879999999999995</v>
      </c>
      <c r="AA435" t="s">
        <v>59</v>
      </c>
      <c r="AB435" t="s">
        <v>14</v>
      </c>
      <c r="AC435">
        <v>0.7984</v>
      </c>
      <c r="AD435" t="s">
        <v>1548</v>
      </c>
      <c r="AE435">
        <v>1</v>
      </c>
      <c r="AF435">
        <v>0.81530000000000002</v>
      </c>
      <c r="AG435">
        <v>0.78879999999999995</v>
      </c>
      <c r="AH435">
        <v>0.81530000000000002</v>
      </c>
      <c r="AI435" t="s">
        <v>14</v>
      </c>
      <c r="AJ435" t="s">
        <v>14</v>
      </c>
      <c r="AK435" t="s">
        <v>1623</v>
      </c>
      <c r="AL435" t="s">
        <v>49</v>
      </c>
      <c r="AM435">
        <v>1.1437999999999999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1</v>
      </c>
      <c r="AT435">
        <v>0</v>
      </c>
      <c r="AU435" t="b">
        <v>0</v>
      </c>
      <c r="AV435" t="s">
        <v>49</v>
      </c>
    </row>
    <row r="436" spans="1:48" x14ac:dyDescent="0.25">
      <c r="A436" t="s">
        <v>817</v>
      </c>
      <c r="B436" t="s">
        <v>1668</v>
      </c>
      <c r="C436" t="s">
        <v>817</v>
      </c>
      <c r="D436" t="s">
        <v>56</v>
      </c>
      <c r="E436" t="s">
        <v>817</v>
      </c>
      <c r="F436" t="s">
        <v>2175</v>
      </c>
      <c r="G436" t="s">
        <v>14</v>
      </c>
      <c r="H436">
        <v>5</v>
      </c>
      <c r="I436">
        <v>1</v>
      </c>
      <c r="J436">
        <v>52910.13</v>
      </c>
      <c r="K436">
        <v>35661.14</v>
      </c>
      <c r="L436">
        <v>48464.17</v>
      </c>
      <c r="M436">
        <v>30966.99</v>
      </c>
      <c r="N436">
        <v>6.8</v>
      </c>
      <c r="O436">
        <v>3.71</v>
      </c>
      <c r="P436">
        <v>5</v>
      </c>
      <c r="Q436">
        <v>48464.17</v>
      </c>
      <c r="R436">
        <v>30966.99</v>
      </c>
      <c r="S436">
        <v>8</v>
      </c>
      <c r="T436">
        <v>3.71</v>
      </c>
      <c r="U436">
        <v>5.6</v>
      </c>
      <c r="V436">
        <v>0</v>
      </c>
      <c r="W436">
        <v>1.9926999999999999</v>
      </c>
      <c r="X436">
        <v>2.4491999999999998</v>
      </c>
      <c r="Y436">
        <v>2.4790999999999999</v>
      </c>
      <c r="Z436">
        <v>2.4491999999999998</v>
      </c>
      <c r="AA436" t="s">
        <v>55</v>
      </c>
      <c r="AB436" t="s">
        <v>14</v>
      </c>
      <c r="AC436">
        <v>2.4790999999999999</v>
      </c>
      <c r="AD436" t="s">
        <v>1546</v>
      </c>
      <c r="AE436">
        <v>2.04142</v>
      </c>
      <c r="AF436">
        <v>2.5314999999999999</v>
      </c>
      <c r="AG436">
        <v>2.4491999999999998</v>
      </c>
      <c r="AH436">
        <v>2.5314999999999999</v>
      </c>
      <c r="AI436" t="s">
        <v>14</v>
      </c>
      <c r="AJ436" t="s">
        <v>14</v>
      </c>
      <c r="AK436" t="s">
        <v>1623</v>
      </c>
      <c r="AL436" t="s">
        <v>49</v>
      </c>
      <c r="AM436">
        <v>3.5514000000000001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 t="b">
        <v>0</v>
      </c>
      <c r="AV436" t="s">
        <v>49</v>
      </c>
    </row>
    <row r="437" spans="1:48" x14ac:dyDescent="0.25">
      <c r="A437" t="s">
        <v>818</v>
      </c>
      <c r="B437" t="s">
        <v>1668</v>
      </c>
      <c r="C437" t="s">
        <v>818</v>
      </c>
      <c r="D437" t="s">
        <v>58</v>
      </c>
      <c r="E437" t="s">
        <v>818</v>
      </c>
      <c r="F437" t="s">
        <v>2176</v>
      </c>
      <c r="G437" t="s">
        <v>196</v>
      </c>
      <c r="H437">
        <v>15</v>
      </c>
      <c r="I437">
        <v>0</v>
      </c>
      <c r="J437">
        <v>26344.97</v>
      </c>
      <c r="K437">
        <v>30413.37</v>
      </c>
      <c r="L437">
        <v>23185.72</v>
      </c>
      <c r="M437">
        <v>26552.720000000001</v>
      </c>
      <c r="N437">
        <v>4.2</v>
      </c>
      <c r="O437">
        <v>3.76</v>
      </c>
      <c r="P437">
        <v>14</v>
      </c>
      <c r="Q437">
        <v>16775.62</v>
      </c>
      <c r="R437">
        <v>11792.63</v>
      </c>
      <c r="S437">
        <v>3.64</v>
      </c>
      <c r="T437">
        <v>3.24</v>
      </c>
      <c r="U437">
        <v>2.63</v>
      </c>
      <c r="V437">
        <v>1</v>
      </c>
      <c r="W437">
        <v>0.68979999999999997</v>
      </c>
      <c r="X437">
        <v>0.68149999999999999</v>
      </c>
      <c r="Y437">
        <v>0.68979999999999997</v>
      </c>
      <c r="Z437">
        <v>0.68149999999999999</v>
      </c>
      <c r="AA437" t="s">
        <v>57</v>
      </c>
      <c r="AB437" t="s">
        <v>196</v>
      </c>
      <c r="AC437">
        <v>1.2143999999999999</v>
      </c>
      <c r="AD437" t="s">
        <v>1547</v>
      </c>
      <c r="AE437">
        <v>1.416045</v>
      </c>
      <c r="AF437">
        <v>0.70440000000000003</v>
      </c>
      <c r="AG437">
        <v>0.68149999999999999</v>
      </c>
      <c r="AH437">
        <v>0.70440000000000003</v>
      </c>
      <c r="AI437" t="s">
        <v>196</v>
      </c>
      <c r="AJ437" t="s">
        <v>196</v>
      </c>
      <c r="AK437" t="s">
        <v>1623</v>
      </c>
      <c r="AL437" t="s">
        <v>49</v>
      </c>
      <c r="AM437">
        <v>0.98819999999999997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1</v>
      </c>
      <c r="AT437">
        <v>0</v>
      </c>
      <c r="AU437" t="b">
        <v>0</v>
      </c>
      <c r="AV437" t="s">
        <v>49</v>
      </c>
    </row>
    <row r="438" spans="1:48" x14ac:dyDescent="0.25">
      <c r="A438" t="s">
        <v>819</v>
      </c>
      <c r="B438" t="s">
        <v>1668</v>
      </c>
      <c r="C438" t="s">
        <v>819</v>
      </c>
      <c r="D438" t="s">
        <v>60</v>
      </c>
      <c r="E438" t="s">
        <v>819</v>
      </c>
      <c r="F438" t="s">
        <v>2177</v>
      </c>
      <c r="G438" t="s">
        <v>196</v>
      </c>
      <c r="H438">
        <v>12</v>
      </c>
      <c r="I438">
        <v>1</v>
      </c>
      <c r="J438">
        <v>17674.009999999998</v>
      </c>
      <c r="K438">
        <v>9269.56</v>
      </c>
      <c r="L438">
        <v>15620.03</v>
      </c>
      <c r="M438">
        <v>8269.2000000000007</v>
      </c>
      <c r="N438">
        <v>2.83</v>
      </c>
      <c r="O438">
        <v>1.07</v>
      </c>
      <c r="P438">
        <v>11</v>
      </c>
      <c r="Q438">
        <v>13988.03</v>
      </c>
      <c r="R438">
        <v>6529.55</v>
      </c>
      <c r="S438">
        <v>2.82</v>
      </c>
      <c r="T438">
        <v>1.1100000000000001</v>
      </c>
      <c r="U438">
        <v>2.59</v>
      </c>
      <c r="V438">
        <v>1</v>
      </c>
      <c r="W438">
        <v>0.57509999999999994</v>
      </c>
      <c r="X438">
        <v>0.56820000000000004</v>
      </c>
      <c r="Y438">
        <v>0.57509999999999994</v>
      </c>
      <c r="Z438">
        <v>0.56820000000000004</v>
      </c>
      <c r="AA438" t="s">
        <v>59</v>
      </c>
      <c r="AB438" t="s">
        <v>196</v>
      </c>
      <c r="AC438">
        <v>0.85760000000000003</v>
      </c>
      <c r="AD438" t="s">
        <v>1548</v>
      </c>
      <c r="AE438">
        <v>1</v>
      </c>
      <c r="AF438">
        <v>0.58730000000000004</v>
      </c>
      <c r="AG438">
        <v>0.56820000000000004</v>
      </c>
      <c r="AH438">
        <v>0.58730000000000004</v>
      </c>
      <c r="AI438" t="s">
        <v>196</v>
      </c>
      <c r="AJ438" t="s">
        <v>196</v>
      </c>
      <c r="AK438" t="s">
        <v>1623</v>
      </c>
      <c r="AL438" t="s">
        <v>49</v>
      </c>
      <c r="AM438">
        <v>0.82389999999999997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1</v>
      </c>
      <c r="AT438">
        <v>0</v>
      </c>
      <c r="AU438" t="b">
        <v>0</v>
      </c>
      <c r="AV438" t="s">
        <v>49</v>
      </c>
    </row>
    <row r="439" spans="1:48" x14ac:dyDescent="0.25">
      <c r="A439" t="s">
        <v>820</v>
      </c>
      <c r="B439" t="s">
        <v>1668</v>
      </c>
      <c r="C439" t="s">
        <v>820</v>
      </c>
      <c r="D439" t="s">
        <v>56</v>
      </c>
      <c r="E439" t="s">
        <v>820</v>
      </c>
      <c r="F439" t="s">
        <v>2178</v>
      </c>
      <c r="G439" t="s">
        <v>14</v>
      </c>
      <c r="H439">
        <v>5</v>
      </c>
      <c r="I439">
        <v>0</v>
      </c>
      <c r="J439">
        <v>47606.28</v>
      </c>
      <c r="K439">
        <v>27399.37</v>
      </c>
      <c r="L439">
        <v>46920.39</v>
      </c>
      <c r="M439">
        <v>29264.79</v>
      </c>
      <c r="N439">
        <v>9.1999999999999993</v>
      </c>
      <c r="O439">
        <v>4.96</v>
      </c>
      <c r="P439">
        <v>5</v>
      </c>
      <c r="Q439">
        <v>46920.39</v>
      </c>
      <c r="R439">
        <v>29264.79</v>
      </c>
      <c r="S439">
        <v>7.8</v>
      </c>
      <c r="T439">
        <v>4.96</v>
      </c>
      <c r="U439">
        <v>6.1</v>
      </c>
      <c r="V439">
        <v>0</v>
      </c>
      <c r="W439">
        <v>1.9292</v>
      </c>
      <c r="X439">
        <v>2.0423</v>
      </c>
      <c r="Y439">
        <v>2.0672000000000001</v>
      </c>
      <c r="Z439">
        <v>2.0423</v>
      </c>
      <c r="AA439" t="s">
        <v>55</v>
      </c>
      <c r="AB439" t="s">
        <v>14</v>
      </c>
      <c r="AC439">
        <v>2.0672000000000001</v>
      </c>
      <c r="AD439" t="s">
        <v>1546</v>
      </c>
      <c r="AE439">
        <v>1.6614690000000001</v>
      </c>
      <c r="AF439">
        <v>2.1109</v>
      </c>
      <c r="AG439">
        <v>2.0423</v>
      </c>
      <c r="AH439">
        <v>2.1109</v>
      </c>
      <c r="AI439" t="s">
        <v>14</v>
      </c>
      <c r="AJ439" t="s">
        <v>14</v>
      </c>
      <c r="AK439" t="s">
        <v>1623</v>
      </c>
      <c r="AL439" t="s">
        <v>49</v>
      </c>
      <c r="AM439">
        <v>2.9613999999999998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 t="b">
        <v>0</v>
      </c>
      <c r="AV439" t="s">
        <v>49</v>
      </c>
    </row>
    <row r="440" spans="1:48" x14ac:dyDescent="0.25">
      <c r="A440" t="s">
        <v>821</v>
      </c>
      <c r="B440" t="s">
        <v>1668</v>
      </c>
      <c r="C440" t="s">
        <v>821</v>
      </c>
      <c r="D440" t="s">
        <v>58</v>
      </c>
      <c r="E440" t="s">
        <v>821</v>
      </c>
      <c r="F440" t="s">
        <v>2179</v>
      </c>
      <c r="G440" t="s">
        <v>196</v>
      </c>
      <c r="H440">
        <v>21</v>
      </c>
      <c r="I440">
        <v>4</v>
      </c>
      <c r="J440">
        <v>33598.300000000003</v>
      </c>
      <c r="K440">
        <v>22181.4</v>
      </c>
      <c r="L440">
        <v>30755.73</v>
      </c>
      <c r="M440">
        <v>19450.45</v>
      </c>
      <c r="N440">
        <v>6.62</v>
      </c>
      <c r="O440">
        <v>4.9000000000000004</v>
      </c>
      <c r="P440">
        <v>20</v>
      </c>
      <c r="Q440">
        <v>27834.41</v>
      </c>
      <c r="R440">
        <v>14765.52</v>
      </c>
      <c r="S440">
        <v>6.3</v>
      </c>
      <c r="T440">
        <v>4.8099999999999996</v>
      </c>
      <c r="U440">
        <v>5.03</v>
      </c>
      <c r="V440">
        <v>1</v>
      </c>
      <c r="W440">
        <v>1.1445000000000001</v>
      </c>
      <c r="X440">
        <v>1.1307</v>
      </c>
      <c r="Y440">
        <v>1.1445000000000001</v>
      </c>
      <c r="Z440">
        <v>1.1307</v>
      </c>
      <c r="AA440" t="s">
        <v>57</v>
      </c>
      <c r="AB440" t="s">
        <v>196</v>
      </c>
      <c r="AC440">
        <v>1.2442</v>
      </c>
      <c r="AD440" t="s">
        <v>1547</v>
      </c>
      <c r="AE440">
        <v>1.3468279999999999</v>
      </c>
      <c r="AF440">
        <v>1.1687000000000001</v>
      </c>
      <c r="AG440">
        <v>1.1307</v>
      </c>
      <c r="AH440">
        <v>1.1687000000000001</v>
      </c>
      <c r="AI440" t="s">
        <v>196</v>
      </c>
      <c r="AJ440" t="s">
        <v>196</v>
      </c>
      <c r="AK440" t="s">
        <v>1623</v>
      </c>
      <c r="AL440" t="s">
        <v>49</v>
      </c>
      <c r="AM440">
        <v>1.6395999999999999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1</v>
      </c>
      <c r="AT440">
        <v>0</v>
      </c>
      <c r="AU440" t="b">
        <v>0</v>
      </c>
      <c r="AV440" t="s">
        <v>49</v>
      </c>
    </row>
    <row r="441" spans="1:48" x14ac:dyDescent="0.25">
      <c r="A441" t="s">
        <v>822</v>
      </c>
      <c r="B441" t="s">
        <v>1668</v>
      </c>
      <c r="C441" t="s">
        <v>822</v>
      </c>
      <c r="D441" t="s">
        <v>60</v>
      </c>
      <c r="E441" t="s">
        <v>822</v>
      </c>
      <c r="F441" t="s">
        <v>2180</v>
      </c>
      <c r="G441" t="s">
        <v>14</v>
      </c>
      <c r="H441">
        <v>6</v>
      </c>
      <c r="I441">
        <v>0</v>
      </c>
      <c r="J441">
        <v>17974.509999999998</v>
      </c>
      <c r="K441">
        <v>9177.68</v>
      </c>
      <c r="L441">
        <v>15637.42</v>
      </c>
      <c r="M441">
        <v>7272.69</v>
      </c>
      <c r="N441">
        <v>3.5</v>
      </c>
      <c r="O441">
        <v>1.5</v>
      </c>
      <c r="P441">
        <v>6</v>
      </c>
      <c r="Q441">
        <v>15637.42</v>
      </c>
      <c r="R441">
        <v>7272.69</v>
      </c>
      <c r="S441">
        <v>3.6</v>
      </c>
      <c r="T441">
        <v>1.5</v>
      </c>
      <c r="U441">
        <v>3</v>
      </c>
      <c r="V441">
        <v>0</v>
      </c>
      <c r="W441">
        <v>0.64300000000000002</v>
      </c>
      <c r="X441">
        <v>0.91269999999999996</v>
      </c>
      <c r="Y441">
        <v>0.92379999999999995</v>
      </c>
      <c r="Z441">
        <v>0.91269999999999996</v>
      </c>
      <c r="AA441" t="s">
        <v>59</v>
      </c>
      <c r="AB441" t="s">
        <v>14</v>
      </c>
      <c r="AC441">
        <v>0.92379999999999995</v>
      </c>
      <c r="AD441" t="s">
        <v>1548</v>
      </c>
      <c r="AE441">
        <v>1</v>
      </c>
      <c r="AF441">
        <v>0.94340000000000002</v>
      </c>
      <c r="AG441">
        <v>0.91269999999999996</v>
      </c>
      <c r="AH441">
        <v>0.94340000000000002</v>
      </c>
      <c r="AI441" t="s">
        <v>14</v>
      </c>
      <c r="AJ441" t="s">
        <v>14</v>
      </c>
      <c r="AK441" t="s">
        <v>1623</v>
      </c>
      <c r="AL441" t="s">
        <v>49</v>
      </c>
      <c r="AM441">
        <v>1.3234999999999999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 t="b">
        <v>0</v>
      </c>
      <c r="AV441" t="s">
        <v>49</v>
      </c>
    </row>
    <row r="442" spans="1:48" x14ac:dyDescent="0.25">
      <c r="A442" t="s">
        <v>823</v>
      </c>
      <c r="B442" t="s">
        <v>1668</v>
      </c>
      <c r="C442" t="s">
        <v>823</v>
      </c>
      <c r="D442" t="s">
        <v>51</v>
      </c>
      <c r="E442" t="s">
        <v>823</v>
      </c>
      <c r="F442" t="s">
        <v>2181</v>
      </c>
      <c r="G442" t="s">
        <v>196</v>
      </c>
      <c r="H442">
        <v>22</v>
      </c>
      <c r="I442">
        <v>6</v>
      </c>
      <c r="J442">
        <v>29817.4</v>
      </c>
      <c r="K442">
        <v>13455.68</v>
      </c>
      <c r="L442">
        <v>26956</v>
      </c>
      <c r="M442">
        <v>11623.34</v>
      </c>
      <c r="N442">
        <v>3.77</v>
      </c>
      <c r="O442">
        <v>2.13</v>
      </c>
      <c r="P442">
        <v>21</v>
      </c>
      <c r="Q442">
        <v>25273.1</v>
      </c>
      <c r="R442">
        <v>8901.01</v>
      </c>
      <c r="S442">
        <v>3.52</v>
      </c>
      <c r="T442">
        <v>1.84</v>
      </c>
      <c r="U442">
        <v>3.05</v>
      </c>
      <c r="V442">
        <v>1</v>
      </c>
      <c r="W442">
        <v>1.0391999999999999</v>
      </c>
      <c r="X442">
        <v>1.0266999999999999</v>
      </c>
      <c r="Y442">
        <v>1.0391999999999999</v>
      </c>
      <c r="Z442">
        <v>1.0266999999999999</v>
      </c>
      <c r="AA442" t="s">
        <v>50</v>
      </c>
      <c r="AB442" t="s">
        <v>196</v>
      </c>
      <c r="AC442">
        <v>1.5915999999999999</v>
      </c>
      <c r="AD442" t="s">
        <v>1544</v>
      </c>
      <c r="AE442">
        <v>1.7664820000000001</v>
      </c>
      <c r="AF442">
        <v>1.0611999999999999</v>
      </c>
      <c r="AG442">
        <v>1.0266999999999999</v>
      </c>
      <c r="AH442">
        <v>1.0611999999999999</v>
      </c>
      <c r="AI442" t="s">
        <v>196</v>
      </c>
      <c r="AJ442" t="s">
        <v>196</v>
      </c>
      <c r="AK442" t="s">
        <v>1621</v>
      </c>
      <c r="AL442" t="s">
        <v>49</v>
      </c>
      <c r="AM442">
        <v>1.4887999999999999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1</v>
      </c>
      <c r="AT442">
        <v>0</v>
      </c>
      <c r="AU442" t="b">
        <v>0</v>
      </c>
      <c r="AV442" t="s">
        <v>49</v>
      </c>
    </row>
    <row r="443" spans="1:48" x14ac:dyDescent="0.25">
      <c r="A443" t="s">
        <v>824</v>
      </c>
      <c r="B443" t="s">
        <v>1668</v>
      </c>
      <c r="C443" t="s">
        <v>824</v>
      </c>
      <c r="D443" t="s">
        <v>53</v>
      </c>
      <c r="E443" t="s">
        <v>824</v>
      </c>
      <c r="F443" t="s">
        <v>2182</v>
      </c>
      <c r="G443" t="s">
        <v>196</v>
      </c>
      <c r="H443">
        <v>181</v>
      </c>
      <c r="I443">
        <v>14</v>
      </c>
      <c r="J443">
        <v>20762.2</v>
      </c>
      <c r="K443">
        <v>17725.990000000002</v>
      </c>
      <c r="L443">
        <v>19023.72</v>
      </c>
      <c r="M443">
        <v>16082.48</v>
      </c>
      <c r="N443">
        <v>3.51</v>
      </c>
      <c r="O443">
        <v>5.39</v>
      </c>
      <c r="P443">
        <v>177</v>
      </c>
      <c r="Q443">
        <v>17231.03</v>
      </c>
      <c r="R443">
        <v>9834.0499999999993</v>
      </c>
      <c r="S443">
        <v>2.92</v>
      </c>
      <c r="T443">
        <v>2.73</v>
      </c>
      <c r="U443">
        <v>2.2400000000000002</v>
      </c>
      <c r="V443">
        <v>1</v>
      </c>
      <c r="W443">
        <v>0.70850000000000002</v>
      </c>
      <c r="X443">
        <v>0.69989999999999997</v>
      </c>
      <c r="Y443">
        <v>0.70850000000000002</v>
      </c>
      <c r="Z443">
        <v>0.69989999999999997</v>
      </c>
      <c r="AA443" t="s">
        <v>52</v>
      </c>
      <c r="AB443" t="s">
        <v>196</v>
      </c>
      <c r="AC443">
        <v>0.90100000000000002</v>
      </c>
      <c r="AD443" t="s">
        <v>1545</v>
      </c>
      <c r="AE443">
        <v>1</v>
      </c>
      <c r="AF443">
        <v>0.72340000000000004</v>
      </c>
      <c r="AG443">
        <v>0.69989999999999997</v>
      </c>
      <c r="AH443">
        <v>0.72340000000000004</v>
      </c>
      <c r="AI443" t="s">
        <v>196</v>
      </c>
      <c r="AJ443" t="s">
        <v>196</v>
      </c>
      <c r="AK443" t="s">
        <v>1621</v>
      </c>
      <c r="AL443" t="s">
        <v>49</v>
      </c>
      <c r="AM443">
        <v>1.0148999999999999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4</v>
      </c>
      <c r="AT443">
        <v>0</v>
      </c>
      <c r="AU443" t="b">
        <v>0</v>
      </c>
      <c r="AV443" t="s">
        <v>49</v>
      </c>
    </row>
    <row r="444" spans="1:48" x14ac:dyDescent="0.25">
      <c r="A444" t="s">
        <v>825</v>
      </c>
      <c r="B444" t="s">
        <v>1668</v>
      </c>
      <c r="C444" t="s">
        <v>825</v>
      </c>
      <c r="D444" t="s">
        <v>51</v>
      </c>
      <c r="E444" t="s">
        <v>825</v>
      </c>
      <c r="F444" t="s">
        <v>2183</v>
      </c>
      <c r="G444" t="s">
        <v>14</v>
      </c>
      <c r="H444">
        <v>5</v>
      </c>
      <c r="I444">
        <v>1</v>
      </c>
      <c r="J444">
        <v>61096.09</v>
      </c>
      <c r="K444">
        <v>66490.52</v>
      </c>
      <c r="L444">
        <v>53795.15</v>
      </c>
      <c r="M444">
        <v>59192.62</v>
      </c>
      <c r="N444">
        <v>5.8</v>
      </c>
      <c r="O444">
        <v>3.54</v>
      </c>
      <c r="P444">
        <v>5</v>
      </c>
      <c r="Q444">
        <v>53795.15</v>
      </c>
      <c r="R444">
        <v>59192.62</v>
      </c>
      <c r="S444">
        <v>5</v>
      </c>
      <c r="T444">
        <v>3.54</v>
      </c>
      <c r="U444">
        <v>3.9</v>
      </c>
      <c r="V444">
        <v>0</v>
      </c>
      <c r="W444">
        <v>2.2119</v>
      </c>
      <c r="X444">
        <v>1.2226999999999999</v>
      </c>
      <c r="Y444">
        <v>1.2376</v>
      </c>
      <c r="Z444">
        <v>1.2226999999999999</v>
      </c>
      <c r="AA444" t="s">
        <v>50</v>
      </c>
      <c r="AB444" t="s">
        <v>14</v>
      </c>
      <c r="AC444">
        <v>1.2376</v>
      </c>
      <c r="AD444" t="s">
        <v>1544</v>
      </c>
      <c r="AE444">
        <v>1.6350910000000001</v>
      </c>
      <c r="AF444">
        <v>1.2638</v>
      </c>
      <c r="AG444">
        <v>1.2226999999999999</v>
      </c>
      <c r="AH444">
        <v>1.2638</v>
      </c>
      <c r="AI444" t="s">
        <v>14</v>
      </c>
      <c r="AJ444" t="s">
        <v>14</v>
      </c>
      <c r="AK444" t="s">
        <v>1621</v>
      </c>
      <c r="AL444" t="s">
        <v>49</v>
      </c>
      <c r="AM444">
        <v>1.7729999999999999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 t="b">
        <v>0</v>
      </c>
      <c r="AV444" t="s">
        <v>49</v>
      </c>
    </row>
    <row r="445" spans="1:48" x14ac:dyDescent="0.25">
      <c r="A445" t="s">
        <v>826</v>
      </c>
      <c r="B445" t="s">
        <v>1668</v>
      </c>
      <c r="C445" t="s">
        <v>826</v>
      </c>
      <c r="D445" t="s">
        <v>53</v>
      </c>
      <c r="E445" t="s">
        <v>826</v>
      </c>
      <c r="F445" t="s">
        <v>2184</v>
      </c>
      <c r="G445" t="s">
        <v>196</v>
      </c>
      <c r="H445">
        <v>25</v>
      </c>
      <c r="I445">
        <v>1</v>
      </c>
      <c r="J445">
        <v>23612.99</v>
      </c>
      <c r="K445">
        <v>15740.02</v>
      </c>
      <c r="L445">
        <v>22247.55</v>
      </c>
      <c r="M445">
        <v>14299.64</v>
      </c>
      <c r="N445">
        <v>2.2400000000000002</v>
      </c>
      <c r="O445">
        <v>1.1399999999999999</v>
      </c>
      <c r="P445">
        <v>24</v>
      </c>
      <c r="Q445">
        <v>21004.3</v>
      </c>
      <c r="R445">
        <v>13204.46</v>
      </c>
      <c r="S445">
        <v>2.29</v>
      </c>
      <c r="T445">
        <v>1.1399999999999999</v>
      </c>
      <c r="U445">
        <v>2.0299999999999998</v>
      </c>
      <c r="V445">
        <v>1</v>
      </c>
      <c r="W445">
        <v>0.86360000000000003</v>
      </c>
      <c r="X445">
        <v>0.85319999999999996</v>
      </c>
      <c r="Y445">
        <v>0.86360000000000003</v>
      </c>
      <c r="Z445">
        <v>0.85319999999999996</v>
      </c>
      <c r="AA445" t="s">
        <v>52</v>
      </c>
      <c r="AB445" t="s">
        <v>196</v>
      </c>
      <c r="AC445">
        <v>0.75690000000000002</v>
      </c>
      <c r="AD445" t="s">
        <v>1545</v>
      </c>
      <c r="AE445">
        <v>1</v>
      </c>
      <c r="AF445">
        <v>0.88190000000000002</v>
      </c>
      <c r="AG445">
        <v>0.85319999999999996</v>
      </c>
      <c r="AH445">
        <v>0.88190000000000002</v>
      </c>
      <c r="AI445" t="s">
        <v>196</v>
      </c>
      <c r="AJ445" t="s">
        <v>196</v>
      </c>
      <c r="AK445" t="s">
        <v>1621</v>
      </c>
      <c r="AL445" t="s">
        <v>49</v>
      </c>
      <c r="AM445">
        <v>1.2372000000000001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1</v>
      </c>
      <c r="AT445">
        <v>0</v>
      </c>
      <c r="AU445" t="b">
        <v>0</v>
      </c>
      <c r="AV445" t="s">
        <v>49</v>
      </c>
    </row>
    <row r="446" spans="1:48" x14ac:dyDescent="0.25">
      <c r="A446" t="s">
        <v>827</v>
      </c>
      <c r="B446" t="s">
        <v>1668</v>
      </c>
      <c r="C446" t="s">
        <v>827</v>
      </c>
      <c r="D446" t="s">
        <v>51</v>
      </c>
      <c r="E446" t="s">
        <v>827</v>
      </c>
      <c r="F446" t="s">
        <v>2185</v>
      </c>
      <c r="G446" t="s">
        <v>196</v>
      </c>
      <c r="H446">
        <v>13</v>
      </c>
      <c r="I446">
        <v>0</v>
      </c>
      <c r="J446">
        <v>19795.650000000001</v>
      </c>
      <c r="K446">
        <v>12376.67</v>
      </c>
      <c r="L446">
        <v>19034.560000000001</v>
      </c>
      <c r="M446">
        <v>12258.33</v>
      </c>
      <c r="N446">
        <v>3.92</v>
      </c>
      <c r="O446">
        <v>5.46</v>
      </c>
      <c r="P446">
        <v>13</v>
      </c>
      <c r="Q446">
        <v>19034.560000000001</v>
      </c>
      <c r="R446">
        <v>12258.33</v>
      </c>
      <c r="S446">
        <v>3.92</v>
      </c>
      <c r="T446">
        <v>5.46</v>
      </c>
      <c r="U446">
        <v>2.34</v>
      </c>
      <c r="V446">
        <v>1</v>
      </c>
      <c r="W446">
        <v>0.78259999999999996</v>
      </c>
      <c r="X446">
        <v>0.7732</v>
      </c>
      <c r="Y446">
        <v>0.78259999999999996</v>
      </c>
      <c r="Z446">
        <v>0.7732</v>
      </c>
      <c r="AA446" t="s">
        <v>50</v>
      </c>
      <c r="AB446" t="s">
        <v>196</v>
      </c>
      <c r="AC446">
        <v>1.2791999999999999</v>
      </c>
      <c r="AD446" t="s">
        <v>1544</v>
      </c>
      <c r="AE446">
        <v>1.6662760000000001</v>
      </c>
      <c r="AF446">
        <v>0.79920000000000002</v>
      </c>
      <c r="AG446">
        <v>0.7732</v>
      </c>
      <c r="AH446">
        <v>0.79920000000000002</v>
      </c>
      <c r="AI446" t="s">
        <v>196</v>
      </c>
      <c r="AJ446" t="s">
        <v>196</v>
      </c>
      <c r="AK446" t="s">
        <v>1621</v>
      </c>
      <c r="AL446" t="s">
        <v>49</v>
      </c>
      <c r="AM446">
        <v>1.1212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 t="b">
        <v>0</v>
      </c>
      <c r="AV446" t="s">
        <v>49</v>
      </c>
    </row>
    <row r="447" spans="1:48" x14ac:dyDescent="0.25">
      <c r="A447" t="s">
        <v>828</v>
      </c>
      <c r="B447" t="s">
        <v>1668</v>
      </c>
      <c r="C447" t="s">
        <v>828</v>
      </c>
      <c r="D447" t="s">
        <v>53</v>
      </c>
      <c r="E447" t="s">
        <v>828</v>
      </c>
      <c r="F447" t="s">
        <v>2186</v>
      </c>
      <c r="G447" t="s">
        <v>196</v>
      </c>
      <c r="H447">
        <v>46</v>
      </c>
      <c r="I447">
        <v>3</v>
      </c>
      <c r="J447">
        <v>15225.93</v>
      </c>
      <c r="K447">
        <v>9770.25</v>
      </c>
      <c r="L447">
        <v>14232.1</v>
      </c>
      <c r="M447">
        <v>8733.2999999999993</v>
      </c>
      <c r="N447">
        <v>3.37</v>
      </c>
      <c r="O447">
        <v>2.85</v>
      </c>
      <c r="P447">
        <v>45</v>
      </c>
      <c r="Q447">
        <v>13472.71</v>
      </c>
      <c r="R447">
        <v>7172.09</v>
      </c>
      <c r="S447">
        <v>3.36</v>
      </c>
      <c r="T447">
        <v>2.88</v>
      </c>
      <c r="U447">
        <v>2.56</v>
      </c>
      <c r="V447">
        <v>1</v>
      </c>
      <c r="W447">
        <v>0.55400000000000005</v>
      </c>
      <c r="X447">
        <v>0.54730000000000001</v>
      </c>
      <c r="Y447">
        <v>0.55400000000000005</v>
      </c>
      <c r="Z447">
        <v>0.54730000000000001</v>
      </c>
      <c r="AA447" t="s">
        <v>52</v>
      </c>
      <c r="AB447" t="s">
        <v>196</v>
      </c>
      <c r="AC447">
        <v>0.76770000000000005</v>
      </c>
      <c r="AD447" t="s">
        <v>1545</v>
      </c>
      <c r="AE447">
        <v>1</v>
      </c>
      <c r="AF447">
        <v>0.56569999999999998</v>
      </c>
      <c r="AG447">
        <v>0.54730000000000001</v>
      </c>
      <c r="AH447">
        <v>0.56569999999999998</v>
      </c>
      <c r="AI447" t="s">
        <v>196</v>
      </c>
      <c r="AJ447" t="s">
        <v>196</v>
      </c>
      <c r="AK447" t="s">
        <v>1621</v>
      </c>
      <c r="AL447" t="s">
        <v>49</v>
      </c>
      <c r="AM447">
        <v>0.79359999999999997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1</v>
      </c>
      <c r="AT447">
        <v>0</v>
      </c>
      <c r="AU447" t="b">
        <v>0</v>
      </c>
      <c r="AV447" t="s">
        <v>49</v>
      </c>
    </row>
    <row r="448" spans="1:48" x14ac:dyDescent="0.25">
      <c r="A448" t="s">
        <v>829</v>
      </c>
      <c r="B448" t="s">
        <v>1668</v>
      </c>
      <c r="C448" t="s">
        <v>829</v>
      </c>
      <c r="D448" t="s">
        <v>51</v>
      </c>
      <c r="E448" t="s">
        <v>829</v>
      </c>
      <c r="F448" t="s">
        <v>2187</v>
      </c>
      <c r="G448" t="s">
        <v>196</v>
      </c>
      <c r="H448">
        <v>18</v>
      </c>
      <c r="I448">
        <v>2</v>
      </c>
      <c r="J448">
        <v>26998.35</v>
      </c>
      <c r="K448">
        <v>22489.84</v>
      </c>
      <c r="L448">
        <v>25082.76</v>
      </c>
      <c r="M448">
        <v>19325.3</v>
      </c>
      <c r="N448">
        <v>5.22</v>
      </c>
      <c r="O448">
        <v>4.53</v>
      </c>
      <c r="P448">
        <v>16</v>
      </c>
      <c r="Q448">
        <v>19406</v>
      </c>
      <c r="R448">
        <v>11225.17</v>
      </c>
      <c r="S448">
        <v>3.94</v>
      </c>
      <c r="T448">
        <v>2.86</v>
      </c>
      <c r="U448">
        <v>3.07</v>
      </c>
      <c r="V448">
        <v>1</v>
      </c>
      <c r="W448">
        <v>0.79790000000000005</v>
      </c>
      <c r="X448">
        <v>0.7883</v>
      </c>
      <c r="Y448">
        <v>0.79790000000000005</v>
      </c>
      <c r="Z448">
        <v>0.7883</v>
      </c>
      <c r="AA448" t="s">
        <v>50</v>
      </c>
      <c r="AB448" t="s">
        <v>196</v>
      </c>
      <c r="AC448">
        <v>1.4323999999999999</v>
      </c>
      <c r="AD448" t="s">
        <v>1544</v>
      </c>
      <c r="AE448">
        <v>1.65883</v>
      </c>
      <c r="AF448">
        <v>0.81479999999999997</v>
      </c>
      <c r="AG448">
        <v>0.7883</v>
      </c>
      <c r="AH448">
        <v>0.81479999999999997</v>
      </c>
      <c r="AI448" t="s">
        <v>196</v>
      </c>
      <c r="AJ448" t="s">
        <v>196</v>
      </c>
      <c r="AK448" t="s">
        <v>1621</v>
      </c>
      <c r="AL448" t="s">
        <v>49</v>
      </c>
      <c r="AM448">
        <v>1.1431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2</v>
      </c>
      <c r="AT448">
        <v>0</v>
      </c>
      <c r="AU448" t="b">
        <v>0</v>
      </c>
      <c r="AV448" t="s">
        <v>49</v>
      </c>
    </row>
    <row r="449" spans="1:48" x14ac:dyDescent="0.25">
      <c r="A449" t="s">
        <v>830</v>
      </c>
      <c r="B449" t="s">
        <v>1668</v>
      </c>
      <c r="C449" t="s">
        <v>830</v>
      </c>
      <c r="D449" t="s">
        <v>53</v>
      </c>
      <c r="E449" t="s">
        <v>830</v>
      </c>
      <c r="F449" t="s">
        <v>2188</v>
      </c>
      <c r="G449" t="s">
        <v>196</v>
      </c>
      <c r="H449">
        <v>123</v>
      </c>
      <c r="I449">
        <v>10</v>
      </c>
      <c r="J449">
        <v>14733.72</v>
      </c>
      <c r="K449">
        <v>13041.82</v>
      </c>
      <c r="L449">
        <v>14144.34</v>
      </c>
      <c r="M449">
        <v>11385.44</v>
      </c>
      <c r="N449">
        <v>3.38</v>
      </c>
      <c r="O449">
        <v>2.27</v>
      </c>
      <c r="P449">
        <v>121</v>
      </c>
      <c r="Q449">
        <v>13105.93</v>
      </c>
      <c r="R449">
        <v>7621.16</v>
      </c>
      <c r="S449">
        <v>3.24</v>
      </c>
      <c r="T449">
        <v>1.92</v>
      </c>
      <c r="U449">
        <v>2.77</v>
      </c>
      <c r="V449">
        <v>1</v>
      </c>
      <c r="W449">
        <v>0.53890000000000005</v>
      </c>
      <c r="X449">
        <v>0.53239999999999998</v>
      </c>
      <c r="Y449">
        <v>0.53890000000000005</v>
      </c>
      <c r="Z449">
        <v>0.53239999999999998</v>
      </c>
      <c r="AA449" t="s">
        <v>52</v>
      </c>
      <c r="AB449" t="s">
        <v>196</v>
      </c>
      <c r="AC449">
        <v>0.86350000000000005</v>
      </c>
      <c r="AD449" t="s">
        <v>1545</v>
      </c>
      <c r="AE449">
        <v>1</v>
      </c>
      <c r="AF449">
        <v>0.55030000000000001</v>
      </c>
      <c r="AG449">
        <v>0.53239999999999998</v>
      </c>
      <c r="AH449">
        <v>0.55030000000000001</v>
      </c>
      <c r="AI449" t="s">
        <v>196</v>
      </c>
      <c r="AJ449" t="s">
        <v>196</v>
      </c>
      <c r="AK449" t="s">
        <v>1621</v>
      </c>
      <c r="AL449" t="s">
        <v>49</v>
      </c>
      <c r="AM449">
        <v>0.77200000000000002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2</v>
      </c>
      <c r="AT449">
        <v>0</v>
      </c>
      <c r="AU449" t="b">
        <v>0</v>
      </c>
      <c r="AV449" t="s">
        <v>49</v>
      </c>
    </row>
    <row r="450" spans="1:48" x14ac:dyDescent="0.25">
      <c r="A450" t="s">
        <v>831</v>
      </c>
      <c r="B450" t="s">
        <v>1668</v>
      </c>
      <c r="C450" t="s">
        <v>831</v>
      </c>
      <c r="D450" t="s">
        <v>56</v>
      </c>
      <c r="E450" t="s">
        <v>831</v>
      </c>
      <c r="F450" t="s">
        <v>2189</v>
      </c>
      <c r="G450" t="s">
        <v>14</v>
      </c>
      <c r="H450">
        <v>9</v>
      </c>
      <c r="I450">
        <v>5</v>
      </c>
      <c r="J450">
        <v>58165.89</v>
      </c>
      <c r="K450">
        <v>46254.23</v>
      </c>
      <c r="L450">
        <v>53816.13</v>
      </c>
      <c r="M450">
        <v>38723.79</v>
      </c>
      <c r="N450">
        <v>11.89</v>
      </c>
      <c r="O450">
        <v>8.56</v>
      </c>
      <c r="P450">
        <v>8</v>
      </c>
      <c r="Q450">
        <v>43312.85</v>
      </c>
      <c r="R450">
        <v>26345.84</v>
      </c>
      <c r="S450">
        <v>6.6</v>
      </c>
      <c r="T450">
        <v>6.77</v>
      </c>
      <c r="U450">
        <v>4.8</v>
      </c>
      <c r="V450">
        <v>0</v>
      </c>
      <c r="W450">
        <v>1.7808999999999999</v>
      </c>
      <c r="X450">
        <v>1.7769999999999999</v>
      </c>
      <c r="Y450">
        <v>1.7987</v>
      </c>
      <c r="Z450">
        <v>1.7769999999999999</v>
      </c>
      <c r="AA450" t="s">
        <v>55</v>
      </c>
      <c r="AB450" t="s">
        <v>14</v>
      </c>
      <c r="AC450">
        <v>1.7987</v>
      </c>
      <c r="AD450" t="s">
        <v>1546</v>
      </c>
      <c r="AE450">
        <v>1.760497</v>
      </c>
      <c r="AF450">
        <v>1.8367</v>
      </c>
      <c r="AG450">
        <v>1.7769999999999999</v>
      </c>
      <c r="AH450">
        <v>1.8367</v>
      </c>
      <c r="AI450" t="s">
        <v>14</v>
      </c>
      <c r="AJ450" t="s">
        <v>14</v>
      </c>
      <c r="AK450" t="s">
        <v>1623</v>
      </c>
      <c r="AL450" t="s">
        <v>49</v>
      </c>
      <c r="AM450">
        <v>2.5767000000000002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1</v>
      </c>
      <c r="AT450">
        <v>0</v>
      </c>
      <c r="AU450" t="b">
        <v>0</v>
      </c>
      <c r="AV450" t="s">
        <v>49</v>
      </c>
    </row>
    <row r="451" spans="1:48" x14ac:dyDescent="0.25">
      <c r="A451" t="s">
        <v>352</v>
      </c>
      <c r="B451" t="s">
        <v>1668</v>
      </c>
      <c r="C451" t="s">
        <v>352</v>
      </c>
      <c r="D451" t="s">
        <v>58</v>
      </c>
      <c r="E451" t="s">
        <v>352</v>
      </c>
      <c r="F451" t="s">
        <v>2190</v>
      </c>
      <c r="G451" t="s">
        <v>196</v>
      </c>
      <c r="H451">
        <v>34</v>
      </c>
      <c r="I451">
        <v>1</v>
      </c>
      <c r="J451">
        <v>33934.400000000001</v>
      </c>
      <c r="K451">
        <v>60264.160000000003</v>
      </c>
      <c r="L451">
        <v>30393.72</v>
      </c>
      <c r="M451">
        <v>50561.38</v>
      </c>
      <c r="N451">
        <v>9.44</v>
      </c>
      <c r="O451">
        <v>8.41</v>
      </c>
      <c r="P451">
        <v>33</v>
      </c>
      <c r="Q451">
        <v>22596.04</v>
      </c>
      <c r="R451">
        <v>23803.119999999999</v>
      </c>
      <c r="S451">
        <v>8.58</v>
      </c>
      <c r="T451">
        <v>6.88</v>
      </c>
      <c r="U451">
        <v>6.74</v>
      </c>
      <c r="V451">
        <v>1</v>
      </c>
      <c r="W451">
        <v>0.92910000000000004</v>
      </c>
      <c r="X451">
        <v>0.91790000000000005</v>
      </c>
      <c r="Y451">
        <v>0.92910000000000004</v>
      </c>
      <c r="Z451">
        <v>0.91790000000000005</v>
      </c>
      <c r="AA451" t="s">
        <v>57</v>
      </c>
      <c r="AB451" t="s">
        <v>196</v>
      </c>
      <c r="AC451">
        <v>1.0217000000000001</v>
      </c>
      <c r="AD451" t="s">
        <v>1547</v>
      </c>
      <c r="AE451">
        <v>1.3512759999999999</v>
      </c>
      <c r="AF451">
        <v>0.86819999999999997</v>
      </c>
      <c r="AG451">
        <v>0.91790000000000005</v>
      </c>
      <c r="AH451">
        <v>0.86819999999999997</v>
      </c>
      <c r="AI451" t="s">
        <v>196</v>
      </c>
      <c r="AJ451" t="s">
        <v>196</v>
      </c>
      <c r="AK451" t="s">
        <v>1623</v>
      </c>
      <c r="AL451" t="s">
        <v>49</v>
      </c>
      <c r="AM451">
        <v>1.218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1</v>
      </c>
      <c r="AT451">
        <v>0</v>
      </c>
      <c r="AU451" t="b">
        <v>0</v>
      </c>
      <c r="AV451" t="s">
        <v>49</v>
      </c>
    </row>
    <row r="452" spans="1:48" x14ac:dyDescent="0.25">
      <c r="A452" t="s">
        <v>353</v>
      </c>
      <c r="B452" t="s">
        <v>1668</v>
      </c>
      <c r="C452" t="s">
        <v>353</v>
      </c>
      <c r="D452" t="s">
        <v>60</v>
      </c>
      <c r="E452" t="s">
        <v>353</v>
      </c>
      <c r="F452" t="s">
        <v>2191</v>
      </c>
      <c r="G452" t="s">
        <v>196</v>
      </c>
      <c r="H452">
        <v>19</v>
      </c>
      <c r="I452">
        <v>0</v>
      </c>
      <c r="J452">
        <v>18577.79</v>
      </c>
      <c r="K452">
        <v>16928.64</v>
      </c>
      <c r="L452">
        <v>17087.62</v>
      </c>
      <c r="M452">
        <v>14707.08</v>
      </c>
      <c r="N452">
        <v>7.47</v>
      </c>
      <c r="O452">
        <v>6.97</v>
      </c>
      <c r="P452">
        <v>17</v>
      </c>
      <c r="Q452">
        <v>13273.01</v>
      </c>
      <c r="R452">
        <v>10171.67</v>
      </c>
      <c r="S452">
        <v>7.06</v>
      </c>
      <c r="T452">
        <v>6.85</v>
      </c>
      <c r="U452">
        <v>4.59</v>
      </c>
      <c r="V452">
        <v>1</v>
      </c>
      <c r="W452">
        <v>0.54569999999999996</v>
      </c>
      <c r="X452">
        <v>0.53910000000000002</v>
      </c>
      <c r="Y452">
        <v>0.54569999999999996</v>
      </c>
      <c r="Z452">
        <v>0.53910000000000002</v>
      </c>
      <c r="AA452" t="s">
        <v>59</v>
      </c>
      <c r="AB452" t="s">
        <v>196</v>
      </c>
      <c r="AC452">
        <v>0.75609999999999999</v>
      </c>
      <c r="AD452" t="s">
        <v>1548</v>
      </c>
      <c r="AE452">
        <v>1</v>
      </c>
      <c r="AF452">
        <v>0.55720000000000003</v>
      </c>
      <c r="AG452">
        <v>0.53910000000000002</v>
      </c>
      <c r="AH452">
        <v>0.55720000000000003</v>
      </c>
      <c r="AI452" t="s">
        <v>196</v>
      </c>
      <c r="AJ452" t="s">
        <v>196</v>
      </c>
      <c r="AK452" t="s">
        <v>1623</v>
      </c>
      <c r="AL452" t="s">
        <v>49</v>
      </c>
      <c r="AM452">
        <v>0.78169999999999995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2</v>
      </c>
      <c r="AT452">
        <v>0</v>
      </c>
      <c r="AU452" t="b">
        <v>0</v>
      </c>
      <c r="AV452" t="s">
        <v>49</v>
      </c>
    </row>
    <row r="453" spans="1:48" x14ac:dyDescent="0.25">
      <c r="A453" t="s">
        <v>354</v>
      </c>
      <c r="B453" t="s">
        <v>1668</v>
      </c>
      <c r="C453" t="s">
        <v>354</v>
      </c>
      <c r="D453" t="s">
        <v>51</v>
      </c>
      <c r="E453" t="s">
        <v>354</v>
      </c>
      <c r="F453" t="s">
        <v>2192</v>
      </c>
      <c r="G453" t="s">
        <v>14</v>
      </c>
      <c r="H453">
        <v>8</v>
      </c>
      <c r="I453">
        <v>1</v>
      </c>
      <c r="J453">
        <v>24494.84</v>
      </c>
      <c r="K453">
        <v>13106.26</v>
      </c>
      <c r="L453">
        <v>23598.17</v>
      </c>
      <c r="M453">
        <v>14318.56</v>
      </c>
      <c r="N453">
        <v>4.88</v>
      </c>
      <c r="O453">
        <v>4.8099999999999996</v>
      </c>
      <c r="P453">
        <v>7</v>
      </c>
      <c r="Q453">
        <v>18438.45</v>
      </c>
      <c r="R453">
        <v>4618.28</v>
      </c>
      <c r="S453">
        <v>5.2</v>
      </c>
      <c r="T453">
        <v>1.55</v>
      </c>
      <c r="U453">
        <v>4.0999999999999996</v>
      </c>
      <c r="V453">
        <v>0</v>
      </c>
      <c r="W453">
        <v>0.7581</v>
      </c>
      <c r="X453">
        <v>1.3911</v>
      </c>
      <c r="Y453">
        <v>1.4080999999999999</v>
      </c>
      <c r="Z453">
        <v>1.3911</v>
      </c>
      <c r="AA453" t="s">
        <v>50</v>
      </c>
      <c r="AB453" t="s">
        <v>14</v>
      </c>
      <c r="AC453">
        <v>1.4080999999999999</v>
      </c>
      <c r="AD453" t="s">
        <v>1544</v>
      </c>
      <c r="AE453">
        <v>1.68011</v>
      </c>
      <c r="AF453">
        <v>1.4379</v>
      </c>
      <c r="AG453">
        <v>1.3911</v>
      </c>
      <c r="AH453">
        <v>1.4379</v>
      </c>
      <c r="AI453" t="s">
        <v>14</v>
      </c>
      <c r="AJ453" t="s">
        <v>14</v>
      </c>
      <c r="AK453" t="s">
        <v>1621</v>
      </c>
      <c r="AL453" t="s">
        <v>49</v>
      </c>
      <c r="AM453">
        <v>2.0171999999999999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1</v>
      </c>
      <c r="AT453">
        <v>0</v>
      </c>
      <c r="AU453" t="b">
        <v>0</v>
      </c>
      <c r="AV453" t="s">
        <v>49</v>
      </c>
    </row>
    <row r="454" spans="1:48" x14ac:dyDescent="0.25">
      <c r="A454" t="s">
        <v>355</v>
      </c>
      <c r="B454" t="s">
        <v>1668</v>
      </c>
      <c r="C454" t="s">
        <v>355</v>
      </c>
      <c r="D454" t="s">
        <v>53</v>
      </c>
      <c r="E454" t="s">
        <v>355</v>
      </c>
      <c r="F454" t="s">
        <v>2193</v>
      </c>
      <c r="G454" t="s">
        <v>196</v>
      </c>
      <c r="H454">
        <v>94</v>
      </c>
      <c r="I454">
        <v>4</v>
      </c>
      <c r="J454">
        <v>16779.54</v>
      </c>
      <c r="K454">
        <v>13470.98</v>
      </c>
      <c r="L454">
        <v>15757.64</v>
      </c>
      <c r="M454">
        <v>12540.01</v>
      </c>
      <c r="N454">
        <v>2.67</v>
      </c>
      <c r="O454">
        <v>1.87</v>
      </c>
      <c r="P454">
        <v>92</v>
      </c>
      <c r="Q454">
        <v>14427.2</v>
      </c>
      <c r="R454">
        <v>8689.86</v>
      </c>
      <c r="S454">
        <v>2.5499999999999998</v>
      </c>
      <c r="T454">
        <v>1.69</v>
      </c>
      <c r="U454">
        <v>2.08</v>
      </c>
      <c r="V454">
        <v>1</v>
      </c>
      <c r="W454">
        <v>0.59319999999999995</v>
      </c>
      <c r="X454">
        <v>0.58599999999999997</v>
      </c>
      <c r="Y454">
        <v>0.59319999999999995</v>
      </c>
      <c r="Z454">
        <v>0.58599999999999997</v>
      </c>
      <c r="AA454" t="s">
        <v>52</v>
      </c>
      <c r="AB454" t="s">
        <v>196</v>
      </c>
      <c r="AC454">
        <v>0.83809999999999996</v>
      </c>
      <c r="AD454" t="s">
        <v>1545</v>
      </c>
      <c r="AE454">
        <v>1</v>
      </c>
      <c r="AF454">
        <v>0.60570000000000002</v>
      </c>
      <c r="AG454">
        <v>0.58599999999999997</v>
      </c>
      <c r="AH454">
        <v>0.60570000000000002</v>
      </c>
      <c r="AI454" t="s">
        <v>196</v>
      </c>
      <c r="AJ454" t="s">
        <v>196</v>
      </c>
      <c r="AK454" t="s">
        <v>1621</v>
      </c>
      <c r="AL454" t="s">
        <v>49</v>
      </c>
      <c r="AM454">
        <v>0.84970000000000001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2</v>
      </c>
      <c r="AT454">
        <v>0</v>
      </c>
      <c r="AU454" t="b">
        <v>0</v>
      </c>
      <c r="AV454" t="s">
        <v>49</v>
      </c>
    </row>
    <row r="455" spans="1:48" x14ac:dyDescent="0.25">
      <c r="A455" t="s">
        <v>356</v>
      </c>
      <c r="B455" t="s">
        <v>1668</v>
      </c>
      <c r="C455" t="s">
        <v>356</v>
      </c>
      <c r="D455" t="s">
        <v>56</v>
      </c>
      <c r="E455" t="s">
        <v>356</v>
      </c>
      <c r="F455" t="s">
        <v>2194</v>
      </c>
      <c r="G455" t="s">
        <v>14</v>
      </c>
      <c r="H455">
        <v>10</v>
      </c>
      <c r="I455">
        <v>1</v>
      </c>
      <c r="J455">
        <v>39103.14</v>
      </c>
      <c r="K455">
        <v>29458.02</v>
      </c>
      <c r="L455">
        <v>37893.360000000001</v>
      </c>
      <c r="M455">
        <v>28491.75</v>
      </c>
      <c r="N455">
        <v>9.6</v>
      </c>
      <c r="O455">
        <v>6.22</v>
      </c>
      <c r="P455">
        <v>9</v>
      </c>
      <c r="Q455">
        <v>30817.39</v>
      </c>
      <c r="R455">
        <v>20032.07</v>
      </c>
      <c r="S455">
        <v>6.1</v>
      </c>
      <c r="T455">
        <v>5.44</v>
      </c>
      <c r="U455">
        <v>4.7</v>
      </c>
      <c r="V455">
        <v>0</v>
      </c>
      <c r="W455">
        <v>1.2670999999999999</v>
      </c>
      <c r="X455">
        <v>1.5531999999999999</v>
      </c>
      <c r="Y455">
        <v>1.5722</v>
      </c>
      <c r="Z455">
        <v>1.5531999999999999</v>
      </c>
      <c r="AA455" t="s">
        <v>55</v>
      </c>
      <c r="AB455" t="s">
        <v>14</v>
      </c>
      <c r="AC455">
        <v>1.5722</v>
      </c>
      <c r="AD455" t="s">
        <v>1546</v>
      </c>
      <c r="AE455">
        <v>1.611191</v>
      </c>
      <c r="AF455">
        <v>1.6053999999999999</v>
      </c>
      <c r="AG455">
        <v>1.5531999999999999</v>
      </c>
      <c r="AH455">
        <v>1.6053999999999999</v>
      </c>
      <c r="AI455" t="s">
        <v>14</v>
      </c>
      <c r="AJ455" t="s">
        <v>14</v>
      </c>
      <c r="AK455" t="s">
        <v>1623</v>
      </c>
      <c r="AL455" t="s">
        <v>49</v>
      </c>
      <c r="AM455">
        <v>2.2522000000000002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1</v>
      </c>
      <c r="AT455">
        <v>0</v>
      </c>
      <c r="AU455" t="b">
        <v>0</v>
      </c>
      <c r="AV455" t="s">
        <v>49</v>
      </c>
    </row>
    <row r="456" spans="1:48" x14ac:dyDescent="0.25">
      <c r="A456" t="s">
        <v>357</v>
      </c>
      <c r="B456" t="s">
        <v>1668</v>
      </c>
      <c r="C456" t="s">
        <v>357</v>
      </c>
      <c r="D456" t="s">
        <v>58</v>
      </c>
      <c r="E456" t="s">
        <v>357</v>
      </c>
      <c r="F456" t="s">
        <v>2195</v>
      </c>
      <c r="G456" t="s">
        <v>196</v>
      </c>
      <c r="H456">
        <v>44</v>
      </c>
      <c r="I456">
        <v>0</v>
      </c>
      <c r="J456">
        <v>21113.61</v>
      </c>
      <c r="K456">
        <v>16663.57</v>
      </c>
      <c r="L456">
        <v>19605.62</v>
      </c>
      <c r="M456">
        <v>14639.16</v>
      </c>
      <c r="N456">
        <v>4.7699999999999996</v>
      </c>
      <c r="O456">
        <v>5.27</v>
      </c>
      <c r="P456">
        <v>43</v>
      </c>
      <c r="Q456">
        <v>17716.599999999999</v>
      </c>
      <c r="R456">
        <v>7891.69</v>
      </c>
      <c r="S456">
        <v>4.07</v>
      </c>
      <c r="T456">
        <v>2.57</v>
      </c>
      <c r="U456">
        <v>3.29</v>
      </c>
      <c r="V456">
        <v>1</v>
      </c>
      <c r="W456">
        <v>0.72850000000000004</v>
      </c>
      <c r="X456">
        <v>0.71970000000000001</v>
      </c>
      <c r="Y456">
        <v>0.72850000000000004</v>
      </c>
      <c r="Z456">
        <v>0.71970000000000001</v>
      </c>
      <c r="AA456" t="s">
        <v>57</v>
      </c>
      <c r="AB456" t="s">
        <v>196</v>
      </c>
      <c r="AC456">
        <v>0.9758</v>
      </c>
      <c r="AD456" t="s">
        <v>1547</v>
      </c>
      <c r="AE456">
        <v>1.280073</v>
      </c>
      <c r="AF456">
        <v>0.74390000000000001</v>
      </c>
      <c r="AG456">
        <v>0.71970000000000001</v>
      </c>
      <c r="AH456">
        <v>0.74390000000000001</v>
      </c>
      <c r="AI456" t="s">
        <v>196</v>
      </c>
      <c r="AJ456" t="s">
        <v>196</v>
      </c>
      <c r="AK456" t="s">
        <v>1623</v>
      </c>
      <c r="AL456" t="s">
        <v>49</v>
      </c>
      <c r="AM456">
        <v>1.0436000000000001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1</v>
      </c>
      <c r="AT456">
        <v>0</v>
      </c>
      <c r="AU456" t="b">
        <v>0</v>
      </c>
      <c r="AV456" t="s">
        <v>49</v>
      </c>
    </row>
    <row r="457" spans="1:48" x14ac:dyDescent="0.25">
      <c r="A457" t="s">
        <v>358</v>
      </c>
      <c r="B457" t="s">
        <v>1668</v>
      </c>
      <c r="C457" t="s">
        <v>358</v>
      </c>
      <c r="D457" t="s">
        <v>60</v>
      </c>
      <c r="E457" t="s">
        <v>358</v>
      </c>
      <c r="F457" t="s">
        <v>2196</v>
      </c>
      <c r="G457" t="s">
        <v>196</v>
      </c>
      <c r="H457">
        <v>16</v>
      </c>
      <c r="I457">
        <v>1</v>
      </c>
      <c r="J457">
        <v>14053.95</v>
      </c>
      <c r="K457">
        <v>8270.16</v>
      </c>
      <c r="L457">
        <v>13151.52</v>
      </c>
      <c r="M457">
        <v>7846.75</v>
      </c>
      <c r="N457">
        <v>2.19</v>
      </c>
      <c r="O457">
        <v>1.63</v>
      </c>
      <c r="P457">
        <v>16</v>
      </c>
      <c r="Q457">
        <v>13151.52</v>
      </c>
      <c r="R457">
        <v>7846.75</v>
      </c>
      <c r="S457">
        <v>2.19</v>
      </c>
      <c r="T457">
        <v>1.63</v>
      </c>
      <c r="U457">
        <v>1.74</v>
      </c>
      <c r="V457">
        <v>1</v>
      </c>
      <c r="W457">
        <v>0.54079999999999995</v>
      </c>
      <c r="X457">
        <v>0.5343</v>
      </c>
      <c r="Y457">
        <v>0.54079999999999995</v>
      </c>
      <c r="Z457">
        <v>0.5343</v>
      </c>
      <c r="AA457" t="s">
        <v>59</v>
      </c>
      <c r="AB457" t="s">
        <v>196</v>
      </c>
      <c r="AC457">
        <v>0.76229999999999998</v>
      </c>
      <c r="AD457" t="s">
        <v>1548</v>
      </c>
      <c r="AE457">
        <v>1</v>
      </c>
      <c r="AF457">
        <v>0.55230000000000001</v>
      </c>
      <c r="AG457">
        <v>0.5343</v>
      </c>
      <c r="AH457">
        <v>0.55230000000000001</v>
      </c>
      <c r="AI457" t="s">
        <v>196</v>
      </c>
      <c r="AJ457" t="s">
        <v>196</v>
      </c>
      <c r="AK457" t="s">
        <v>1623</v>
      </c>
      <c r="AL457" t="s">
        <v>49</v>
      </c>
      <c r="AM457">
        <v>0.77480000000000004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 t="b">
        <v>0</v>
      </c>
      <c r="AV457" t="s">
        <v>49</v>
      </c>
    </row>
    <row r="458" spans="1:48" x14ac:dyDescent="0.25">
      <c r="A458" t="s">
        <v>1558</v>
      </c>
      <c r="B458" t="s">
        <v>1671</v>
      </c>
      <c r="C458" t="s">
        <v>1558</v>
      </c>
      <c r="D458" t="s">
        <v>56</v>
      </c>
      <c r="E458" t="s">
        <v>1558</v>
      </c>
      <c r="F458" t="s">
        <v>2197</v>
      </c>
      <c r="G458" t="s">
        <v>196</v>
      </c>
      <c r="H458">
        <v>35</v>
      </c>
      <c r="I458">
        <v>7</v>
      </c>
      <c r="J458">
        <v>51646.81</v>
      </c>
      <c r="K458">
        <v>41468.15</v>
      </c>
      <c r="L458">
        <v>47888.7</v>
      </c>
      <c r="M458">
        <v>36548.07</v>
      </c>
      <c r="N458">
        <v>9.09</v>
      </c>
      <c r="O458">
        <v>5.69</v>
      </c>
      <c r="P458">
        <v>32</v>
      </c>
      <c r="Q458">
        <v>38570.42</v>
      </c>
      <c r="R458">
        <v>20773.240000000002</v>
      </c>
      <c r="S458">
        <v>8.3800000000000008</v>
      </c>
      <c r="T458">
        <v>5.12</v>
      </c>
      <c r="U458">
        <v>6.74</v>
      </c>
      <c r="V458">
        <v>1</v>
      </c>
      <c r="W458">
        <v>1.5859000000000001</v>
      </c>
      <c r="X458">
        <v>1.5668</v>
      </c>
      <c r="Y458">
        <v>1.5859000000000001</v>
      </c>
      <c r="Z458">
        <v>1.5668</v>
      </c>
      <c r="AA458" t="s">
        <v>55</v>
      </c>
      <c r="AB458" t="s">
        <v>196</v>
      </c>
      <c r="AC458">
        <v>3.0347</v>
      </c>
      <c r="AD458" t="s">
        <v>1546</v>
      </c>
      <c r="AE458">
        <v>1.7820780000000001</v>
      </c>
      <c r="AF458">
        <v>1.5862000000000001</v>
      </c>
      <c r="AG458">
        <v>1.5668</v>
      </c>
      <c r="AH458">
        <v>1.5862000000000001</v>
      </c>
      <c r="AI458" t="s">
        <v>196</v>
      </c>
      <c r="AJ458" t="s">
        <v>196</v>
      </c>
      <c r="AK458" t="s">
        <v>1623</v>
      </c>
      <c r="AL458" t="s">
        <v>49</v>
      </c>
      <c r="AM458">
        <v>2.2252999999999998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3</v>
      </c>
      <c r="AT458">
        <v>0</v>
      </c>
      <c r="AU458" t="b">
        <v>0</v>
      </c>
      <c r="AV458" t="s">
        <v>49</v>
      </c>
    </row>
    <row r="459" spans="1:48" x14ac:dyDescent="0.25">
      <c r="A459" t="s">
        <v>1560</v>
      </c>
      <c r="B459" t="s">
        <v>1671</v>
      </c>
      <c r="C459" t="s">
        <v>1560</v>
      </c>
      <c r="D459" t="s">
        <v>58</v>
      </c>
      <c r="E459" t="s">
        <v>1560</v>
      </c>
      <c r="F459" t="s">
        <v>2198</v>
      </c>
      <c r="G459" t="s">
        <v>196</v>
      </c>
      <c r="H459">
        <v>90</v>
      </c>
      <c r="I459">
        <v>3</v>
      </c>
      <c r="J459">
        <v>31581.43</v>
      </c>
      <c r="K459">
        <v>30004.01</v>
      </c>
      <c r="L459">
        <v>30427.51</v>
      </c>
      <c r="M459">
        <v>26977.71</v>
      </c>
      <c r="N459">
        <v>5.69</v>
      </c>
      <c r="O459">
        <v>4.47</v>
      </c>
      <c r="P459">
        <v>88</v>
      </c>
      <c r="Q459">
        <v>27472.36</v>
      </c>
      <c r="R459">
        <v>18404.43</v>
      </c>
      <c r="S459">
        <v>5.3</v>
      </c>
      <c r="T459">
        <v>3.67</v>
      </c>
      <c r="U459">
        <v>4.3</v>
      </c>
      <c r="V459">
        <v>1</v>
      </c>
      <c r="W459">
        <v>1.1295999999999999</v>
      </c>
      <c r="X459">
        <v>1.1160000000000001</v>
      </c>
      <c r="Y459">
        <v>1.1295999999999999</v>
      </c>
      <c r="Z459">
        <v>1.1160000000000001</v>
      </c>
      <c r="AA459" t="s">
        <v>57</v>
      </c>
      <c r="AB459" t="s">
        <v>196</v>
      </c>
      <c r="AC459">
        <v>1.7029000000000001</v>
      </c>
      <c r="AD459" t="s">
        <v>1547</v>
      </c>
      <c r="AE459">
        <v>1.44485</v>
      </c>
      <c r="AF459">
        <v>1.1535</v>
      </c>
      <c r="AG459">
        <v>1.1160000000000001</v>
      </c>
      <c r="AH459">
        <v>1.1535</v>
      </c>
      <c r="AI459" t="s">
        <v>196</v>
      </c>
      <c r="AJ459" t="s">
        <v>196</v>
      </c>
      <c r="AK459" t="s">
        <v>1623</v>
      </c>
      <c r="AL459" t="s">
        <v>49</v>
      </c>
      <c r="AM459">
        <v>1.6182000000000001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2</v>
      </c>
      <c r="AT459">
        <v>0</v>
      </c>
      <c r="AU459" t="b">
        <v>0</v>
      </c>
      <c r="AV459" t="s">
        <v>49</v>
      </c>
    </row>
    <row r="460" spans="1:48" x14ac:dyDescent="0.25">
      <c r="A460" t="s">
        <v>1562</v>
      </c>
      <c r="B460" t="s">
        <v>1671</v>
      </c>
      <c r="C460" t="s">
        <v>1562</v>
      </c>
      <c r="D460" t="s">
        <v>60</v>
      </c>
      <c r="E460" t="s">
        <v>1562</v>
      </c>
      <c r="F460" t="s">
        <v>2199</v>
      </c>
      <c r="G460" t="s">
        <v>196</v>
      </c>
      <c r="H460">
        <v>51</v>
      </c>
      <c r="I460">
        <v>0</v>
      </c>
      <c r="J460">
        <v>26007.77</v>
      </c>
      <c r="K460">
        <v>21119.49</v>
      </c>
      <c r="L460">
        <v>24777.58</v>
      </c>
      <c r="M460">
        <v>18156.29</v>
      </c>
      <c r="N460">
        <v>4.47</v>
      </c>
      <c r="O460">
        <v>3.32</v>
      </c>
      <c r="P460">
        <v>50</v>
      </c>
      <c r="Q460">
        <v>22895.15</v>
      </c>
      <c r="R460">
        <v>12470.94</v>
      </c>
      <c r="S460">
        <v>4.22</v>
      </c>
      <c r="T460">
        <v>2.83</v>
      </c>
      <c r="U460">
        <v>3.37</v>
      </c>
      <c r="V460">
        <v>1</v>
      </c>
      <c r="W460">
        <v>0.94140000000000001</v>
      </c>
      <c r="X460">
        <v>0.93</v>
      </c>
      <c r="Y460">
        <v>0.94140000000000001</v>
      </c>
      <c r="Z460">
        <v>0.93</v>
      </c>
      <c r="AA460" t="s">
        <v>59</v>
      </c>
      <c r="AB460" t="s">
        <v>196</v>
      </c>
      <c r="AC460">
        <v>1.1786000000000001</v>
      </c>
      <c r="AD460" t="s">
        <v>1548</v>
      </c>
      <c r="AE460">
        <v>1</v>
      </c>
      <c r="AF460">
        <v>0.96130000000000004</v>
      </c>
      <c r="AG460">
        <v>0.93</v>
      </c>
      <c r="AH460">
        <v>0.96130000000000004</v>
      </c>
      <c r="AI460" t="s">
        <v>196</v>
      </c>
      <c r="AJ460" t="s">
        <v>196</v>
      </c>
      <c r="AK460" t="s">
        <v>1623</v>
      </c>
      <c r="AL460" t="s">
        <v>49</v>
      </c>
      <c r="AM460">
        <v>1.3486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1</v>
      </c>
      <c r="AT460">
        <v>0</v>
      </c>
      <c r="AU460" t="b">
        <v>0</v>
      </c>
      <c r="AV460" t="s">
        <v>49</v>
      </c>
    </row>
    <row r="461" spans="1:48" x14ac:dyDescent="0.25">
      <c r="A461" t="s">
        <v>359</v>
      </c>
      <c r="B461" t="s">
        <v>1671</v>
      </c>
      <c r="C461" t="s">
        <v>359</v>
      </c>
      <c r="D461" t="s">
        <v>56</v>
      </c>
      <c r="E461" t="s">
        <v>359</v>
      </c>
      <c r="F461" t="s">
        <v>2200</v>
      </c>
      <c r="G461" t="s">
        <v>14</v>
      </c>
      <c r="H461">
        <v>5</v>
      </c>
      <c r="I461">
        <v>2</v>
      </c>
      <c r="J461">
        <v>82170.98</v>
      </c>
      <c r="K461">
        <v>63921</v>
      </c>
      <c r="L461">
        <v>74583.990000000005</v>
      </c>
      <c r="M461">
        <v>55425.65</v>
      </c>
      <c r="N461">
        <v>12.8</v>
      </c>
      <c r="O461">
        <v>7.33</v>
      </c>
      <c r="P461">
        <v>5</v>
      </c>
      <c r="Q461">
        <v>74583.990000000005</v>
      </c>
      <c r="R461">
        <v>55425.65</v>
      </c>
      <c r="S461">
        <v>15.3</v>
      </c>
      <c r="T461">
        <v>7.33</v>
      </c>
      <c r="U461">
        <v>10.7</v>
      </c>
      <c r="V461">
        <v>0</v>
      </c>
      <c r="W461">
        <v>3.0667</v>
      </c>
      <c r="X461">
        <v>5.1881000000000004</v>
      </c>
      <c r="Y461">
        <v>5.2515000000000001</v>
      </c>
      <c r="Z461">
        <v>5.1881000000000004</v>
      </c>
      <c r="AA461" t="s">
        <v>55</v>
      </c>
      <c r="AB461" t="s">
        <v>14</v>
      </c>
      <c r="AC461">
        <v>5.2515000000000001</v>
      </c>
      <c r="AD461" t="s">
        <v>1546</v>
      </c>
      <c r="AE461">
        <v>1.724121</v>
      </c>
      <c r="AF461">
        <v>5.3624999999999998</v>
      </c>
      <c r="AG461">
        <v>5.1881000000000004</v>
      </c>
      <c r="AH461">
        <v>5.3624999999999998</v>
      </c>
      <c r="AI461" t="s">
        <v>14</v>
      </c>
      <c r="AJ461" t="s">
        <v>14</v>
      </c>
      <c r="AK461" t="s">
        <v>1623</v>
      </c>
      <c r="AL461" t="s">
        <v>49</v>
      </c>
      <c r="AM461">
        <v>7.5231000000000003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 t="b">
        <v>0</v>
      </c>
      <c r="AV461" t="s">
        <v>49</v>
      </c>
    </row>
    <row r="462" spans="1:48" x14ac:dyDescent="0.25">
      <c r="A462" t="s">
        <v>360</v>
      </c>
      <c r="B462" t="s">
        <v>1671</v>
      </c>
      <c r="C462" t="s">
        <v>360</v>
      </c>
      <c r="D462" t="s">
        <v>58</v>
      </c>
      <c r="E462" t="s">
        <v>360</v>
      </c>
      <c r="F462" t="s">
        <v>2201</v>
      </c>
      <c r="G462" t="s">
        <v>14</v>
      </c>
      <c r="H462">
        <v>7</v>
      </c>
      <c r="I462">
        <v>0</v>
      </c>
      <c r="J462">
        <v>61027.98</v>
      </c>
      <c r="K462">
        <v>29275.439999999999</v>
      </c>
      <c r="L462">
        <v>53206.41</v>
      </c>
      <c r="M462">
        <v>27255.63</v>
      </c>
      <c r="N462">
        <v>8.43</v>
      </c>
      <c r="O462">
        <v>4.1399999999999997</v>
      </c>
      <c r="P462">
        <v>7</v>
      </c>
      <c r="Q462">
        <v>53206.41</v>
      </c>
      <c r="R462">
        <v>27255.63</v>
      </c>
      <c r="S462">
        <v>10.4</v>
      </c>
      <c r="T462">
        <v>4.1399999999999997</v>
      </c>
      <c r="U462">
        <v>7.5</v>
      </c>
      <c r="V462">
        <v>0</v>
      </c>
      <c r="W462">
        <v>2.1877</v>
      </c>
      <c r="X462">
        <v>3.0091000000000001</v>
      </c>
      <c r="Y462">
        <v>3.0459000000000001</v>
      </c>
      <c r="Z462">
        <v>3.0091000000000001</v>
      </c>
      <c r="AA462" t="s">
        <v>57</v>
      </c>
      <c r="AB462" t="s">
        <v>14</v>
      </c>
      <c r="AC462">
        <v>3.0459000000000001</v>
      </c>
      <c r="AD462" t="s">
        <v>1547</v>
      </c>
      <c r="AE462">
        <v>1.732003</v>
      </c>
      <c r="AF462">
        <v>3.1101999999999999</v>
      </c>
      <c r="AG462">
        <v>3.0091000000000001</v>
      </c>
      <c r="AH462">
        <v>3.1101999999999999</v>
      </c>
      <c r="AI462" t="s">
        <v>14</v>
      </c>
      <c r="AJ462" t="s">
        <v>14</v>
      </c>
      <c r="AK462" t="s">
        <v>1623</v>
      </c>
      <c r="AL462" t="s">
        <v>49</v>
      </c>
      <c r="AM462">
        <v>4.3632999999999997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 t="b">
        <v>0</v>
      </c>
      <c r="AV462" t="s">
        <v>49</v>
      </c>
    </row>
    <row r="463" spans="1:48" x14ac:dyDescent="0.25">
      <c r="A463" t="s">
        <v>361</v>
      </c>
      <c r="B463" t="s">
        <v>1671</v>
      </c>
      <c r="C463" t="s">
        <v>361</v>
      </c>
      <c r="D463" t="s">
        <v>60</v>
      </c>
      <c r="E463" t="s">
        <v>361</v>
      </c>
      <c r="F463" t="s">
        <v>2202</v>
      </c>
      <c r="G463" t="s">
        <v>14</v>
      </c>
      <c r="H463">
        <v>3</v>
      </c>
      <c r="I463">
        <v>0</v>
      </c>
      <c r="J463">
        <v>23549.23</v>
      </c>
      <c r="K463">
        <v>4054.46</v>
      </c>
      <c r="L463">
        <v>24841.82</v>
      </c>
      <c r="M463">
        <v>5296.91</v>
      </c>
      <c r="N463">
        <v>5.33</v>
      </c>
      <c r="O463">
        <v>1.89</v>
      </c>
      <c r="P463">
        <v>3</v>
      </c>
      <c r="Q463">
        <v>24841.82</v>
      </c>
      <c r="R463">
        <v>5296.91</v>
      </c>
      <c r="S463">
        <v>6</v>
      </c>
      <c r="T463">
        <v>1.89</v>
      </c>
      <c r="U463">
        <v>4.8</v>
      </c>
      <c r="V463">
        <v>0</v>
      </c>
      <c r="W463">
        <v>1.0214000000000001</v>
      </c>
      <c r="X463">
        <v>1.7374000000000001</v>
      </c>
      <c r="Y463">
        <v>1.7585999999999999</v>
      </c>
      <c r="Z463">
        <v>1.7374000000000001</v>
      </c>
      <c r="AA463" t="s">
        <v>59</v>
      </c>
      <c r="AB463" t="s">
        <v>14</v>
      </c>
      <c r="AC463">
        <v>1.7585999999999999</v>
      </c>
      <c r="AD463" t="s">
        <v>1548</v>
      </c>
      <c r="AE463">
        <v>1</v>
      </c>
      <c r="AF463">
        <v>1.7958000000000001</v>
      </c>
      <c r="AG463">
        <v>1.7374000000000001</v>
      </c>
      <c r="AH463">
        <v>1.7958000000000001</v>
      </c>
      <c r="AI463" t="s">
        <v>14</v>
      </c>
      <c r="AJ463" t="s">
        <v>14</v>
      </c>
      <c r="AK463" t="s">
        <v>1623</v>
      </c>
      <c r="AL463" t="s">
        <v>49</v>
      </c>
      <c r="AM463">
        <v>2.5192999999999999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 t="b">
        <v>0</v>
      </c>
      <c r="AV463" t="s">
        <v>49</v>
      </c>
    </row>
    <row r="464" spans="1:48" x14ac:dyDescent="0.25">
      <c r="A464" t="s">
        <v>362</v>
      </c>
      <c r="B464" t="s">
        <v>1671</v>
      </c>
      <c r="C464" t="s">
        <v>362</v>
      </c>
      <c r="D464" t="s">
        <v>56</v>
      </c>
      <c r="E464" t="s">
        <v>362</v>
      </c>
      <c r="F464" t="s">
        <v>2203</v>
      </c>
      <c r="G464" t="s">
        <v>196</v>
      </c>
      <c r="H464">
        <v>3</v>
      </c>
      <c r="I464">
        <v>0</v>
      </c>
      <c r="J464">
        <v>164774.04999999999</v>
      </c>
      <c r="K464">
        <v>0</v>
      </c>
      <c r="L464">
        <v>146516.38</v>
      </c>
      <c r="M464">
        <v>0</v>
      </c>
      <c r="N464">
        <v>3</v>
      </c>
      <c r="O464">
        <v>0</v>
      </c>
      <c r="P464">
        <v>3</v>
      </c>
      <c r="Q464">
        <v>146516.38</v>
      </c>
      <c r="R464">
        <v>0</v>
      </c>
      <c r="S464">
        <v>3</v>
      </c>
      <c r="T464">
        <v>0</v>
      </c>
      <c r="U464">
        <v>3</v>
      </c>
      <c r="V464">
        <v>1</v>
      </c>
      <c r="W464">
        <v>6.0243000000000002</v>
      </c>
      <c r="X464">
        <v>5.9516</v>
      </c>
      <c r="Y464">
        <v>6.0243000000000002</v>
      </c>
      <c r="Z464">
        <v>5.9516</v>
      </c>
      <c r="AA464" t="s">
        <v>55</v>
      </c>
      <c r="AB464" t="s">
        <v>196</v>
      </c>
      <c r="AC464">
        <v>4.8807</v>
      </c>
      <c r="AD464" t="s">
        <v>1546</v>
      </c>
      <c r="AE464">
        <v>1.945122</v>
      </c>
      <c r="AF464">
        <v>6.1516000000000002</v>
      </c>
      <c r="AG464">
        <v>5.9516</v>
      </c>
      <c r="AH464">
        <v>6.1516000000000002</v>
      </c>
      <c r="AI464" t="s">
        <v>196</v>
      </c>
      <c r="AJ464" t="s">
        <v>196</v>
      </c>
      <c r="AK464" t="s">
        <v>1623</v>
      </c>
      <c r="AL464" t="s">
        <v>49</v>
      </c>
      <c r="AM464">
        <v>8.6301000000000005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 t="b">
        <v>0</v>
      </c>
      <c r="AV464" t="s">
        <v>49</v>
      </c>
    </row>
    <row r="465" spans="1:48" x14ac:dyDescent="0.25">
      <c r="A465" t="s">
        <v>363</v>
      </c>
      <c r="B465" t="s">
        <v>1671</v>
      </c>
      <c r="C465" t="s">
        <v>363</v>
      </c>
      <c r="D465" t="s">
        <v>58</v>
      </c>
      <c r="E465" t="s">
        <v>363</v>
      </c>
      <c r="F465" t="s">
        <v>2204</v>
      </c>
      <c r="G465" t="s">
        <v>196</v>
      </c>
      <c r="H465">
        <v>15</v>
      </c>
      <c r="I465">
        <v>1</v>
      </c>
      <c r="J465">
        <v>53195.64</v>
      </c>
      <c r="K465">
        <v>36642.629999999997</v>
      </c>
      <c r="L465">
        <v>47227.87</v>
      </c>
      <c r="M465">
        <v>31066.45</v>
      </c>
      <c r="N465">
        <v>5.6</v>
      </c>
      <c r="O465">
        <v>4.54</v>
      </c>
      <c r="P465">
        <v>14</v>
      </c>
      <c r="Q465">
        <v>40826.76</v>
      </c>
      <c r="R465">
        <v>20480.47</v>
      </c>
      <c r="S465">
        <v>5.36</v>
      </c>
      <c r="T465">
        <v>4.6100000000000003</v>
      </c>
      <c r="U465">
        <v>3.55</v>
      </c>
      <c r="V465">
        <v>1</v>
      </c>
      <c r="W465">
        <v>1.6787000000000001</v>
      </c>
      <c r="X465">
        <v>1.6584000000000001</v>
      </c>
      <c r="Y465">
        <v>1.6787000000000001</v>
      </c>
      <c r="Z465">
        <v>1.6584000000000001</v>
      </c>
      <c r="AA465" t="s">
        <v>57</v>
      </c>
      <c r="AB465" t="s">
        <v>196</v>
      </c>
      <c r="AC465">
        <v>2.5091999999999999</v>
      </c>
      <c r="AD465" t="s">
        <v>1547</v>
      </c>
      <c r="AE465">
        <v>1.6403220000000001</v>
      </c>
      <c r="AF465">
        <v>1.6688000000000001</v>
      </c>
      <c r="AG465">
        <v>1.6584000000000001</v>
      </c>
      <c r="AH465">
        <v>1.6688000000000001</v>
      </c>
      <c r="AI465" t="s">
        <v>196</v>
      </c>
      <c r="AJ465" t="s">
        <v>196</v>
      </c>
      <c r="AK465" t="s">
        <v>1623</v>
      </c>
      <c r="AL465" t="s">
        <v>49</v>
      </c>
      <c r="AM465">
        <v>2.3412000000000002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1</v>
      </c>
      <c r="AT465">
        <v>0</v>
      </c>
      <c r="AU465" t="b">
        <v>0</v>
      </c>
      <c r="AV465" t="s">
        <v>49</v>
      </c>
    </row>
    <row r="466" spans="1:48" x14ac:dyDescent="0.25">
      <c r="A466" t="s">
        <v>364</v>
      </c>
      <c r="B466" t="s">
        <v>1671</v>
      </c>
      <c r="C466" t="s">
        <v>364</v>
      </c>
      <c r="D466" t="s">
        <v>60</v>
      </c>
      <c r="E466" t="s">
        <v>364</v>
      </c>
      <c r="F466" t="s">
        <v>2205</v>
      </c>
      <c r="G466" t="s">
        <v>14</v>
      </c>
      <c r="H466">
        <v>9</v>
      </c>
      <c r="I466">
        <v>0</v>
      </c>
      <c r="J466">
        <v>58062.74</v>
      </c>
      <c r="K466">
        <v>32194.9</v>
      </c>
      <c r="L466">
        <v>50984.22</v>
      </c>
      <c r="M466">
        <v>27514.59</v>
      </c>
      <c r="N466">
        <v>3.33</v>
      </c>
      <c r="O466">
        <v>3.92</v>
      </c>
      <c r="P466">
        <v>9</v>
      </c>
      <c r="Q466">
        <v>50984.22</v>
      </c>
      <c r="R466">
        <v>27514.59</v>
      </c>
      <c r="S466">
        <v>3.5</v>
      </c>
      <c r="T466">
        <v>3.92</v>
      </c>
      <c r="U466">
        <v>2.7</v>
      </c>
      <c r="V466">
        <v>0</v>
      </c>
      <c r="W466">
        <v>2.0962999999999998</v>
      </c>
      <c r="X466">
        <v>1.5112000000000001</v>
      </c>
      <c r="Y466">
        <v>1.5297000000000001</v>
      </c>
      <c r="Z466">
        <v>1.5112000000000001</v>
      </c>
      <c r="AA466" t="s">
        <v>59</v>
      </c>
      <c r="AB466" t="s">
        <v>14</v>
      </c>
      <c r="AC466">
        <v>1.5297000000000001</v>
      </c>
      <c r="AD466" t="s">
        <v>1548</v>
      </c>
      <c r="AE466">
        <v>1</v>
      </c>
      <c r="AF466">
        <v>1.5620000000000001</v>
      </c>
      <c r="AG466">
        <v>1.5112000000000001</v>
      </c>
      <c r="AH466">
        <v>1.5620000000000001</v>
      </c>
      <c r="AI466" t="s">
        <v>14</v>
      </c>
      <c r="AJ466" t="s">
        <v>14</v>
      </c>
      <c r="AK466" t="s">
        <v>1623</v>
      </c>
      <c r="AL466" t="s">
        <v>49</v>
      </c>
      <c r="AM466">
        <v>2.1913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 t="b">
        <v>0</v>
      </c>
      <c r="AV466" t="s">
        <v>49</v>
      </c>
    </row>
    <row r="467" spans="1:48" x14ac:dyDescent="0.25">
      <c r="A467" t="s">
        <v>365</v>
      </c>
      <c r="B467" t="s">
        <v>1671</v>
      </c>
      <c r="C467" t="s">
        <v>365</v>
      </c>
      <c r="D467" t="s">
        <v>56</v>
      </c>
      <c r="E467" t="s">
        <v>365</v>
      </c>
      <c r="F467" t="s">
        <v>2206</v>
      </c>
      <c r="G467" t="s">
        <v>196</v>
      </c>
      <c r="H467">
        <v>38</v>
      </c>
      <c r="I467">
        <v>2</v>
      </c>
      <c r="J467">
        <v>62566.65</v>
      </c>
      <c r="K467">
        <v>67850.44</v>
      </c>
      <c r="L467">
        <v>59766.97</v>
      </c>
      <c r="M467">
        <v>66129.58</v>
      </c>
      <c r="N467">
        <v>9.0500000000000007</v>
      </c>
      <c r="O467">
        <v>6.57</v>
      </c>
      <c r="P467">
        <v>36</v>
      </c>
      <c r="Q467">
        <v>46110.720000000001</v>
      </c>
      <c r="R467">
        <v>30977.439999999999</v>
      </c>
      <c r="S467">
        <v>8.2200000000000006</v>
      </c>
      <c r="T467">
        <v>5.69</v>
      </c>
      <c r="U467">
        <v>6.27</v>
      </c>
      <c r="V467">
        <v>1</v>
      </c>
      <c r="W467">
        <v>1.8958999999999999</v>
      </c>
      <c r="X467">
        <v>1.873</v>
      </c>
      <c r="Y467">
        <v>1.8958999999999999</v>
      </c>
      <c r="Z467">
        <v>1.873</v>
      </c>
      <c r="AA467" t="s">
        <v>55</v>
      </c>
      <c r="AB467" t="s">
        <v>196</v>
      </c>
      <c r="AC467">
        <v>2.7978000000000001</v>
      </c>
      <c r="AD467" t="s">
        <v>1546</v>
      </c>
      <c r="AE467">
        <v>1.759844</v>
      </c>
      <c r="AF467">
        <v>1.7585999999999999</v>
      </c>
      <c r="AG467">
        <v>1.873</v>
      </c>
      <c r="AH467">
        <v>1.7585999999999999</v>
      </c>
      <c r="AI467" t="s">
        <v>196</v>
      </c>
      <c r="AJ467" t="s">
        <v>196</v>
      </c>
      <c r="AK467" t="s">
        <v>1623</v>
      </c>
      <c r="AL467" t="s">
        <v>49</v>
      </c>
      <c r="AM467">
        <v>2.4670999999999998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2</v>
      </c>
      <c r="AT467">
        <v>0</v>
      </c>
      <c r="AU467" t="b">
        <v>0</v>
      </c>
      <c r="AV467" t="s">
        <v>49</v>
      </c>
    </row>
    <row r="468" spans="1:48" x14ac:dyDescent="0.25">
      <c r="A468" t="s">
        <v>492</v>
      </c>
      <c r="B468" t="s">
        <v>1671</v>
      </c>
      <c r="C468" t="s">
        <v>492</v>
      </c>
      <c r="D468" t="s">
        <v>58</v>
      </c>
      <c r="E468" t="s">
        <v>492</v>
      </c>
      <c r="F468" t="s">
        <v>2207</v>
      </c>
      <c r="G468" t="s">
        <v>196</v>
      </c>
      <c r="H468">
        <v>226</v>
      </c>
      <c r="I468">
        <v>5</v>
      </c>
      <c r="J468">
        <v>31648.43</v>
      </c>
      <c r="K468">
        <v>25611.54</v>
      </c>
      <c r="L468">
        <v>29290.46</v>
      </c>
      <c r="M468">
        <v>22268.99</v>
      </c>
      <c r="N468">
        <v>4.74</v>
      </c>
      <c r="O468">
        <v>3.18</v>
      </c>
      <c r="P468">
        <v>221</v>
      </c>
      <c r="Q468">
        <v>27034.44</v>
      </c>
      <c r="R468">
        <v>16127.6</v>
      </c>
      <c r="S468">
        <v>4.71</v>
      </c>
      <c r="T468">
        <v>3.16</v>
      </c>
      <c r="U468">
        <v>3.74</v>
      </c>
      <c r="V468">
        <v>1</v>
      </c>
      <c r="W468">
        <v>1.1115999999999999</v>
      </c>
      <c r="X468">
        <v>1.0982000000000001</v>
      </c>
      <c r="Y468">
        <v>1.1115999999999999</v>
      </c>
      <c r="Z468">
        <v>1.0982000000000001</v>
      </c>
      <c r="AA468" t="s">
        <v>57</v>
      </c>
      <c r="AB468" t="s">
        <v>196</v>
      </c>
      <c r="AC468">
        <v>1.5898000000000001</v>
      </c>
      <c r="AD468" t="s">
        <v>1547</v>
      </c>
      <c r="AE468">
        <v>1.28583</v>
      </c>
      <c r="AF468">
        <v>1.1351</v>
      </c>
      <c r="AG468">
        <v>1.0982000000000001</v>
      </c>
      <c r="AH468">
        <v>1.1351</v>
      </c>
      <c r="AI468" t="s">
        <v>196</v>
      </c>
      <c r="AJ468" t="s">
        <v>196</v>
      </c>
      <c r="AK468" t="s">
        <v>1623</v>
      </c>
      <c r="AL468" t="s">
        <v>49</v>
      </c>
      <c r="AM468">
        <v>1.5924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5</v>
      </c>
      <c r="AT468">
        <v>0</v>
      </c>
      <c r="AU468" t="b">
        <v>0</v>
      </c>
      <c r="AV468" t="s">
        <v>49</v>
      </c>
    </row>
    <row r="469" spans="1:48" x14ac:dyDescent="0.25">
      <c r="A469" t="s">
        <v>493</v>
      </c>
      <c r="B469" t="s">
        <v>1671</v>
      </c>
      <c r="C469" t="s">
        <v>493</v>
      </c>
      <c r="D469" t="s">
        <v>60</v>
      </c>
      <c r="E469" t="s">
        <v>493</v>
      </c>
      <c r="F469" t="s">
        <v>2208</v>
      </c>
      <c r="G469" t="s">
        <v>196</v>
      </c>
      <c r="H469">
        <v>180</v>
      </c>
      <c r="I469">
        <v>2</v>
      </c>
      <c r="J469">
        <v>24935.05</v>
      </c>
      <c r="K469">
        <v>16235.19</v>
      </c>
      <c r="L469">
        <v>23032.240000000002</v>
      </c>
      <c r="M469">
        <v>14246.53</v>
      </c>
      <c r="N469">
        <v>3.07</v>
      </c>
      <c r="O469">
        <v>2.0499999999999998</v>
      </c>
      <c r="P469">
        <v>176</v>
      </c>
      <c r="Q469">
        <v>21960.07</v>
      </c>
      <c r="R469">
        <v>12466.76</v>
      </c>
      <c r="S469">
        <v>3.06</v>
      </c>
      <c r="T469">
        <v>2.0499999999999998</v>
      </c>
      <c r="U469">
        <v>2.5099999999999998</v>
      </c>
      <c r="V469">
        <v>1</v>
      </c>
      <c r="W469">
        <v>0.90290000000000004</v>
      </c>
      <c r="X469">
        <v>0.89200000000000002</v>
      </c>
      <c r="Y469">
        <v>0.90290000000000004</v>
      </c>
      <c r="Z469">
        <v>0.89200000000000002</v>
      </c>
      <c r="AA469" t="s">
        <v>59</v>
      </c>
      <c r="AB469" t="s">
        <v>196</v>
      </c>
      <c r="AC469">
        <v>1.2363999999999999</v>
      </c>
      <c r="AD469" t="s">
        <v>1548</v>
      </c>
      <c r="AE469">
        <v>1</v>
      </c>
      <c r="AF469">
        <v>0.92200000000000004</v>
      </c>
      <c r="AG469">
        <v>0.89200000000000002</v>
      </c>
      <c r="AH469">
        <v>0.92200000000000004</v>
      </c>
      <c r="AI469" t="s">
        <v>196</v>
      </c>
      <c r="AJ469" t="s">
        <v>196</v>
      </c>
      <c r="AK469" t="s">
        <v>1623</v>
      </c>
      <c r="AL469" t="s">
        <v>49</v>
      </c>
      <c r="AM469">
        <v>1.2935000000000001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4</v>
      </c>
      <c r="AT469">
        <v>0</v>
      </c>
      <c r="AU469" t="b">
        <v>0</v>
      </c>
      <c r="AV469" t="s">
        <v>49</v>
      </c>
    </row>
    <row r="470" spans="1:48" x14ac:dyDescent="0.25">
      <c r="A470" t="s">
        <v>494</v>
      </c>
      <c r="B470" t="s">
        <v>1671</v>
      </c>
      <c r="C470" t="s">
        <v>494</v>
      </c>
      <c r="D470" t="s">
        <v>51</v>
      </c>
      <c r="E470" t="s">
        <v>494</v>
      </c>
      <c r="F470" t="s">
        <v>2209</v>
      </c>
      <c r="G470" t="s">
        <v>14</v>
      </c>
      <c r="H470">
        <v>5</v>
      </c>
      <c r="I470">
        <v>0</v>
      </c>
      <c r="J470">
        <v>72003.600000000006</v>
      </c>
      <c r="K470">
        <v>55402.73</v>
      </c>
      <c r="L470">
        <v>65235.67</v>
      </c>
      <c r="M470">
        <v>47632.81</v>
      </c>
      <c r="N470">
        <v>4.2</v>
      </c>
      <c r="O470">
        <v>2.04</v>
      </c>
      <c r="P470">
        <v>5</v>
      </c>
      <c r="Q470">
        <v>65235.67</v>
      </c>
      <c r="R470">
        <v>47632.81</v>
      </c>
      <c r="S470">
        <v>3.4</v>
      </c>
      <c r="T470">
        <v>2.04</v>
      </c>
      <c r="U470">
        <v>2.4</v>
      </c>
      <c r="V470">
        <v>0</v>
      </c>
      <c r="W470">
        <v>2.6823000000000001</v>
      </c>
      <c r="X470">
        <v>1.5506</v>
      </c>
      <c r="Y470">
        <v>1.5694999999999999</v>
      </c>
      <c r="Z470">
        <v>1.5506</v>
      </c>
      <c r="AA470" t="s">
        <v>50</v>
      </c>
      <c r="AB470" t="s">
        <v>14</v>
      </c>
      <c r="AC470">
        <v>1.5694999999999999</v>
      </c>
      <c r="AD470" t="s">
        <v>1549</v>
      </c>
      <c r="AE470">
        <v>1.138887</v>
      </c>
      <c r="AF470">
        <v>2.1589</v>
      </c>
      <c r="AG470">
        <v>2.0886999999999998</v>
      </c>
      <c r="AH470">
        <v>2.1589</v>
      </c>
      <c r="AI470" t="s">
        <v>1581</v>
      </c>
      <c r="AJ470" t="s">
        <v>1581</v>
      </c>
      <c r="AK470" t="s">
        <v>1628</v>
      </c>
      <c r="AL470" t="s">
        <v>49</v>
      </c>
      <c r="AM470">
        <v>3.0287000000000002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 t="b">
        <v>0</v>
      </c>
      <c r="AV470" t="s">
        <v>49</v>
      </c>
    </row>
    <row r="471" spans="1:48" x14ac:dyDescent="0.25">
      <c r="A471" t="s">
        <v>495</v>
      </c>
      <c r="B471" t="s">
        <v>1671</v>
      </c>
      <c r="C471" t="s">
        <v>495</v>
      </c>
      <c r="D471" t="s">
        <v>53</v>
      </c>
      <c r="E471" t="s">
        <v>495</v>
      </c>
      <c r="F471" t="s">
        <v>2210</v>
      </c>
      <c r="G471" t="s">
        <v>196</v>
      </c>
      <c r="H471">
        <v>12</v>
      </c>
      <c r="I471">
        <v>0</v>
      </c>
      <c r="J471">
        <v>41706.6</v>
      </c>
      <c r="K471">
        <v>24506.78</v>
      </c>
      <c r="L471">
        <v>36902.47</v>
      </c>
      <c r="M471">
        <v>20832.88</v>
      </c>
      <c r="N471">
        <v>1.17</v>
      </c>
      <c r="O471">
        <v>0.37</v>
      </c>
      <c r="P471">
        <v>12</v>
      </c>
      <c r="Q471">
        <v>36902.47</v>
      </c>
      <c r="R471">
        <v>20832.88</v>
      </c>
      <c r="S471">
        <v>1.17</v>
      </c>
      <c r="T471">
        <v>0.37</v>
      </c>
      <c r="U471">
        <v>1.1200000000000001</v>
      </c>
      <c r="V471">
        <v>1</v>
      </c>
      <c r="W471">
        <v>1.5173000000000001</v>
      </c>
      <c r="X471">
        <v>1.4990000000000001</v>
      </c>
      <c r="Y471">
        <v>1.5173000000000001</v>
      </c>
      <c r="Z471">
        <v>1.4990000000000001</v>
      </c>
      <c r="AA471" t="s">
        <v>52</v>
      </c>
      <c r="AB471" t="s">
        <v>196</v>
      </c>
      <c r="AC471">
        <v>1.3781000000000001</v>
      </c>
      <c r="AD471" t="s">
        <v>1550</v>
      </c>
      <c r="AE471">
        <v>1</v>
      </c>
      <c r="AF471">
        <v>1.3176000000000001</v>
      </c>
      <c r="AG471">
        <v>1.2747999999999999</v>
      </c>
      <c r="AH471">
        <v>1.3176000000000001</v>
      </c>
      <c r="AI471" t="s">
        <v>1578</v>
      </c>
      <c r="AJ471" t="s">
        <v>1578</v>
      </c>
      <c r="AK471" t="s">
        <v>1628</v>
      </c>
      <c r="AL471" t="s">
        <v>49</v>
      </c>
      <c r="AM471">
        <v>1.8485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 t="b">
        <v>0</v>
      </c>
      <c r="AV471" t="s">
        <v>49</v>
      </c>
    </row>
    <row r="472" spans="1:48" x14ac:dyDescent="0.25">
      <c r="A472" t="s">
        <v>496</v>
      </c>
      <c r="B472" t="s">
        <v>1671</v>
      </c>
      <c r="C472" t="s">
        <v>496</v>
      </c>
      <c r="D472" t="s">
        <v>51</v>
      </c>
      <c r="E472" t="s">
        <v>496</v>
      </c>
      <c r="F472" t="s">
        <v>2211</v>
      </c>
      <c r="G472" t="s">
        <v>196</v>
      </c>
      <c r="H472">
        <v>10</v>
      </c>
      <c r="I472">
        <v>0</v>
      </c>
      <c r="J472">
        <v>56334.18</v>
      </c>
      <c r="K472">
        <v>56641.16</v>
      </c>
      <c r="L472">
        <v>51726.53</v>
      </c>
      <c r="M472">
        <v>48877.85</v>
      </c>
      <c r="N472">
        <v>3.9</v>
      </c>
      <c r="O472">
        <v>2.81</v>
      </c>
      <c r="P472">
        <v>10</v>
      </c>
      <c r="Q472">
        <v>51726.53</v>
      </c>
      <c r="R472">
        <v>48877.85</v>
      </c>
      <c r="S472">
        <v>3.9</v>
      </c>
      <c r="T472">
        <v>2.81</v>
      </c>
      <c r="U472">
        <v>2.78</v>
      </c>
      <c r="V472">
        <v>1</v>
      </c>
      <c r="W472">
        <v>2.1267999999999998</v>
      </c>
      <c r="X472">
        <v>2.1011000000000002</v>
      </c>
      <c r="Y472">
        <v>2.1267999999999998</v>
      </c>
      <c r="Z472">
        <v>2.1011000000000002</v>
      </c>
      <c r="AA472" t="s">
        <v>50</v>
      </c>
      <c r="AB472" t="s">
        <v>196</v>
      </c>
      <c r="AC472">
        <v>1.8714</v>
      </c>
      <c r="AD472" t="s">
        <v>1549</v>
      </c>
      <c r="AE472">
        <v>1.1952480000000001</v>
      </c>
      <c r="AF472">
        <v>2.1717</v>
      </c>
      <c r="AG472">
        <v>2.1011000000000002</v>
      </c>
      <c r="AH472">
        <v>2.1717</v>
      </c>
      <c r="AI472" t="s">
        <v>196</v>
      </c>
      <c r="AJ472" t="s">
        <v>196</v>
      </c>
      <c r="AK472" t="s">
        <v>1621</v>
      </c>
      <c r="AL472" t="s">
        <v>49</v>
      </c>
      <c r="AM472">
        <v>3.0467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 t="b">
        <v>0</v>
      </c>
      <c r="AV472" t="s">
        <v>49</v>
      </c>
    </row>
    <row r="473" spans="1:48" x14ac:dyDescent="0.25">
      <c r="A473" t="s">
        <v>862</v>
      </c>
      <c r="B473" t="s">
        <v>1671</v>
      </c>
      <c r="C473" t="s">
        <v>862</v>
      </c>
      <c r="D473" t="s">
        <v>53</v>
      </c>
      <c r="E473" t="s">
        <v>862</v>
      </c>
      <c r="F473" t="s">
        <v>2212</v>
      </c>
      <c r="G473" t="s">
        <v>196</v>
      </c>
      <c r="H473">
        <v>22</v>
      </c>
      <c r="I473">
        <v>0</v>
      </c>
      <c r="J473">
        <v>36712.01</v>
      </c>
      <c r="K473">
        <v>26669.119999999999</v>
      </c>
      <c r="L473">
        <v>33884.04</v>
      </c>
      <c r="M473">
        <v>22891.35</v>
      </c>
      <c r="N473">
        <v>2.86</v>
      </c>
      <c r="O473">
        <v>1.69</v>
      </c>
      <c r="P473">
        <v>21</v>
      </c>
      <c r="Q473">
        <v>30214.42</v>
      </c>
      <c r="R473">
        <v>15896.92</v>
      </c>
      <c r="S473">
        <v>2.81</v>
      </c>
      <c r="T473">
        <v>1.71</v>
      </c>
      <c r="U473">
        <v>2.31</v>
      </c>
      <c r="V473">
        <v>1</v>
      </c>
      <c r="W473">
        <v>1.2423</v>
      </c>
      <c r="X473">
        <v>1.2273000000000001</v>
      </c>
      <c r="Y473">
        <v>1.2423</v>
      </c>
      <c r="Z473">
        <v>1.2273000000000001</v>
      </c>
      <c r="AA473" t="s">
        <v>52</v>
      </c>
      <c r="AB473" t="s">
        <v>196</v>
      </c>
      <c r="AC473">
        <v>1.5657000000000001</v>
      </c>
      <c r="AD473" t="s">
        <v>1550</v>
      </c>
      <c r="AE473">
        <v>1</v>
      </c>
      <c r="AF473">
        <v>1.2685</v>
      </c>
      <c r="AG473">
        <v>1.2273000000000001</v>
      </c>
      <c r="AH473">
        <v>1.2685</v>
      </c>
      <c r="AI473" t="s">
        <v>196</v>
      </c>
      <c r="AJ473" t="s">
        <v>196</v>
      </c>
      <c r="AK473" t="s">
        <v>1621</v>
      </c>
      <c r="AL473" t="s">
        <v>49</v>
      </c>
      <c r="AM473">
        <v>1.7796000000000001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1</v>
      </c>
      <c r="AT473">
        <v>0</v>
      </c>
      <c r="AU473" t="b">
        <v>0</v>
      </c>
      <c r="AV473" t="s">
        <v>49</v>
      </c>
    </row>
    <row r="474" spans="1:48" x14ac:dyDescent="0.25">
      <c r="A474" t="s">
        <v>497</v>
      </c>
      <c r="B474" t="s">
        <v>1671</v>
      </c>
      <c r="C474" t="s">
        <v>497</v>
      </c>
      <c r="D474" t="s">
        <v>56</v>
      </c>
      <c r="E474" t="s">
        <v>497</v>
      </c>
      <c r="F474" t="s">
        <v>2213</v>
      </c>
      <c r="G474" t="s">
        <v>196</v>
      </c>
      <c r="H474">
        <v>26</v>
      </c>
      <c r="I474">
        <v>1</v>
      </c>
      <c r="J474">
        <v>20183.91</v>
      </c>
      <c r="K474">
        <v>13658.84</v>
      </c>
      <c r="L474">
        <v>19842.28</v>
      </c>
      <c r="M474">
        <v>13349.69</v>
      </c>
      <c r="N474">
        <v>4.8099999999999996</v>
      </c>
      <c r="O474">
        <v>2.92</v>
      </c>
      <c r="P474">
        <v>24</v>
      </c>
      <c r="Q474">
        <v>16442.78</v>
      </c>
      <c r="R474">
        <v>6462.38</v>
      </c>
      <c r="S474">
        <v>4.13</v>
      </c>
      <c r="T474">
        <v>1.56</v>
      </c>
      <c r="U474">
        <v>3.82</v>
      </c>
      <c r="V474">
        <v>1</v>
      </c>
      <c r="W474">
        <v>0.67610000000000003</v>
      </c>
      <c r="X474">
        <v>0.66790000000000005</v>
      </c>
      <c r="Y474">
        <v>0.67610000000000003</v>
      </c>
      <c r="Z474">
        <v>0.58720000000000006</v>
      </c>
      <c r="AA474" t="s">
        <v>1584</v>
      </c>
      <c r="AB474" t="s">
        <v>1585</v>
      </c>
      <c r="AC474">
        <v>1.7081999999999999</v>
      </c>
      <c r="AD474" t="s">
        <v>1546</v>
      </c>
      <c r="AE474">
        <v>1.5124850000000001</v>
      </c>
      <c r="AF474">
        <v>0.78720000000000001</v>
      </c>
      <c r="AG474">
        <v>0.76160000000000005</v>
      </c>
      <c r="AH474">
        <v>0.78720000000000001</v>
      </c>
      <c r="AI474" t="s">
        <v>146</v>
      </c>
      <c r="AJ474" t="s">
        <v>146</v>
      </c>
      <c r="AK474" t="s">
        <v>1629</v>
      </c>
      <c r="AL474" t="s">
        <v>49</v>
      </c>
      <c r="AM474">
        <v>1.1044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2</v>
      </c>
      <c r="AT474">
        <v>0</v>
      </c>
      <c r="AU474" t="b">
        <v>0</v>
      </c>
      <c r="AV474" t="s">
        <v>49</v>
      </c>
    </row>
    <row r="475" spans="1:48" x14ac:dyDescent="0.25">
      <c r="A475" t="s">
        <v>498</v>
      </c>
      <c r="B475" t="s">
        <v>1671</v>
      </c>
      <c r="C475" t="s">
        <v>498</v>
      </c>
      <c r="D475" t="s">
        <v>58</v>
      </c>
      <c r="E475" t="s">
        <v>497</v>
      </c>
      <c r="F475" t="s">
        <v>2214</v>
      </c>
      <c r="G475" t="s">
        <v>196</v>
      </c>
      <c r="H475">
        <v>26</v>
      </c>
      <c r="I475">
        <v>1</v>
      </c>
      <c r="J475">
        <v>15185.38</v>
      </c>
      <c r="K475">
        <v>11437.68</v>
      </c>
      <c r="L475">
        <v>15020.62</v>
      </c>
      <c r="M475">
        <v>11465.77</v>
      </c>
      <c r="N475">
        <v>4.96</v>
      </c>
      <c r="O475">
        <v>4.67</v>
      </c>
      <c r="P475">
        <v>23</v>
      </c>
      <c r="Q475">
        <v>11701.61</v>
      </c>
      <c r="R475">
        <v>7280.39</v>
      </c>
      <c r="S475">
        <v>4.13</v>
      </c>
      <c r="T475">
        <v>4.32</v>
      </c>
      <c r="U475">
        <v>2.96</v>
      </c>
      <c r="V475">
        <v>1</v>
      </c>
      <c r="W475">
        <v>0.48110000000000003</v>
      </c>
      <c r="X475">
        <v>0.4753</v>
      </c>
      <c r="Y475">
        <v>0.48110000000000003</v>
      </c>
      <c r="Z475">
        <v>0.58720000000000006</v>
      </c>
      <c r="AA475" t="s">
        <v>1586</v>
      </c>
      <c r="AB475" t="s">
        <v>1585</v>
      </c>
      <c r="AC475">
        <v>1.1294</v>
      </c>
      <c r="AD475" t="s">
        <v>1547</v>
      </c>
      <c r="AE475">
        <v>1.393977</v>
      </c>
      <c r="AF475">
        <v>0.45579999999999998</v>
      </c>
      <c r="AG475">
        <v>0.441</v>
      </c>
      <c r="AH475">
        <v>0.45579999999999998</v>
      </c>
      <c r="AI475" t="s">
        <v>146</v>
      </c>
      <c r="AJ475" t="s">
        <v>146</v>
      </c>
      <c r="AK475" t="s">
        <v>1629</v>
      </c>
      <c r="AL475" t="s">
        <v>49</v>
      </c>
      <c r="AM475">
        <v>0.63939999999999997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3</v>
      </c>
      <c r="AT475">
        <v>0</v>
      </c>
      <c r="AU475" t="b">
        <v>0</v>
      </c>
      <c r="AV475" t="s">
        <v>49</v>
      </c>
    </row>
    <row r="476" spans="1:48" x14ac:dyDescent="0.25">
      <c r="A476" t="s">
        <v>499</v>
      </c>
      <c r="B476" t="s">
        <v>1671</v>
      </c>
      <c r="C476" t="s">
        <v>499</v>
      </c>
      <c r="D476" t="s">
        <v>60</v>
      </c>
      <c r="E476" t="s">
        <v>497</v>
      </c>
      <c r="F476" t="s">
        <v>2215</v>
      </c>
      <c r="G476" t="s">
        <v>14</v>
      </c>
      <c r="H476">
        <v>3</v>
      </c>
      <c r="I476">
        <v>0</v>
      </c>
      <c r="J476">
        <v>14080.79</v>
      </c>
      <c r="K476">
        <v>5346.15</v>
      </c>
      <c r="L476">
        <v>12416.85</v>
      </c>
      <c r="M476">
        <v>4619.26</v>
      </c>
      <c r="N476">
        <v>3</v>
      </c>
      <c r="O476">
        <v>0.82</v>
      </c>
      <c r="P476">
        <v>3</v>
      </c>
      <c r="Q476">
        <v>12416.85</v>
      </c>
      <c r="R476">
        <v>4619.26</v>
      </c>
      <c r="S476">
        <v>3.9</v>
      </c>
      <c r="T476">
        <v>0.82</v>
      </c>
      <c r="U476">
        <v>3.2</v>
      </c>
      <c r="V476">
        <v>0</v>
      </c>
      <c r="W476">
        <v>0.51049999999999995</v>
      </c>
      <c r="X476">
        <v>0.8004</v>
      </c>
      <c r="Y476">
        <v>0.81020000000000003</v>
      </c>
      <c r="Z476">
        <v>0.58720000000000006</v>
      </c>
      <c r="AA476" t="s">
        <v>1587</v>
      </c>
      <c r="AB476" t="s">
        <v>1585</v>
      </c>
      <c r="AC476">
        <v>0.81020000000000003</v>
      </c>
      <c r="AD476" t="s">
        <v>1548</v>
      </c>
      <c r="AE476">
        <v>1</v>
      </c>
      <c r="AF476">
        <v>0.32279999999999998</v>
      </c>
      <c r="AG476">
        <v>0.31230000000000002</v>
      </c>
      <c r="AH476">
        <v>0.32279999999999998</v>
      </c>
      <c r="AI476" t="s">
        <v>61</v>
      </c>
      <c r="AJ476" t="s">
        <v>61</v>
      </c>
      <c r="AK476" t="s">
        <v>1629</v>
      </c>
      <c r="AL476" t="s">
        <v>49</v>
      </c>
      <c r="AM476">
        <v>0.45290000000000002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 t="b">
        <v>0</v>
      </c>
      <c r="AV476" t="s">
        <v>49</v>
      </c>
    </row>
    <row r="477" spans="1:48" x14ac:dyDescent="0.25">
      <c r="A477" t="s">
        <v>500</v>
      </c>
      <c r="B477" t="s">
        <v>1671</v>
      </c>
      <c r="C477" t="s">
        <v>500</v>
      </c>
      <c r="D477" t="s">
        <v>51</v>
      </c>
      <c r="E477" t="s">
        <v>500</v>
      </c>
      <c r="F477" t="s">
        <v>2216</v>
      </c>
      <c r="G477" t="s">
        <v>14</v>
      </c>
      <c r="H477">
        <v>1</v>
      </c>
      <c r="I477">
        <v>1</v>
      </c>
      <c r="J477">
        <v>14690.66</v>
      </c>
      <c r="K477">
        <v>0</v>
      </c>
      <c r="L477">
        <v>16323.4</v>
      </c>
      <c r="M477">
        <v>0</v>
      </c>
      <c r="N477">
        <v>4</v>
      </c>
      <c r="O477">
        <v>0</v>
      </c>
      <c r="P477">
        <v>1</v>
      </c>
      <c r="Q477">
        <v>16323.4</v>
      </c>
      <c r="R477">
        <v>0</v>
      </c>
      <c r="S477">
        <v>7.1</v>
      </c>
      <c r="T477">
        <v>0</v>
      </c>
      <c r="U477">
        <v>5.2</v>
      </c>
      <c r="V477">
        <v>0</v>
      </c>
      <c r="W477">
        <v>0</v>
      </c>
      <c r="X477">
        <v>1.9629000000000001</v>
      </c>
      <c r="Y477">
        <v>1.9869000000000001</v>
      </c>
      <c r="Z477">
        <v>1.9629000000000001</v>
      </c>
      <c r="AA477" t="s">
        <v>50</v>
      </c>
      <c r="AB477" t="s">
        <v>14</v>
      </c>
      <c r="AC477">
        <v>1.9869000000000001</v>
      </c>
      <c r="AD477" t="s">
        <v>1544</v>
      </c>
      <c r="AE477">
        <v>1.96431</v>
      </c>
      <c r="AF477">
        <v>2.0289000000000001</v>
      </c>
      <c r="AG477">
        <v>1.9629000000000001</v>
      </c>
      <c r="AH477">
        <v>2.0289000000000001</v>
      </c>
      <c r="AI477" t="s">
        <v>14</v>
      </c>
      <c r="AJ477" t="s">
        <v>14</v>
      </c>
      <c r="AK477" t="s">
        <v>1621</v>
      </c>
      <c r="AL477" t="s">
        <v>49</v>
      </c>
      <c r="AM477">
        <v>2.8462999999999998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 t="b">
        <v>0</v>
      </c>
      <c r="AV477" t="s">
        <v>49</v>
      </c>
    </row>
    <row r="478" spans="1:48" x14ac:dyDescent="0.25">
      <c r="A478" t="s">
        <v>501</v>
      </c>
      <c r="B478" t="s">
        <v>1671</v>
      </c>
      <c r="C478" t="s">
        <v>501</v>
      </c>
      <c r="D478" t="s">
        <v>53</v>
      </c>
      <c r="E478" t="s">
        <v>501</v>
      </c>
      <c r="F478" t="s">
        <v>2217</v>
      </c>
      <c r="G478" t="s">
        <v>196</v>
      </c>
      <c r="H478">
        <v>17</v>
      </c>
      <c r="I478">
        <v>4</v>
      </c>
      <c r="J478">
        <v>14507.17</v>
      </c>
      <c r="K478">
        <v>10794.22</v>
      </c>
      <c r="L478">
        <v>13157.3</v>
      </c>
      <c r="M478">
        <v>9614.5499999999993</v>
      </c>
      <c r="N478">
        <v>4.18</v>
      </c>
      <c r="O478">
        <v>3.71</v>
      </c>
      <c r="P478">
        <v>16</v>
      </c>
      <c r="Q478">
        <v>11183.8</v>
      </c>
      <c r="R478">
        <v>5657.5</v>
      </c>
      <c r="S478">
        <v>3.31</v>
      </c>
      <c r="T478">
        <v>1.4</v>
      </c>
      <c r="U478">
        <v>3.01</v>
      </c>
      <c r="V478">
        <v>1</v>
      </c>
      <c r="W478">
        <v>0.45979999999999999</v>
      </c>
      <c r="X478">
        <v>0.45429999999999998</v>
      </c>
      <c r="Y478">
        <v>0.45979999999999999</v>
      </c>
      <c r="Z478">
        <v>0.45429999999999998</v>
      </c>
      <c r="AA478" t="s">
        <v>52</v>
      </c>
      <c r="AB478" t="s">
        <v>196</v>
      </c>
      <c r="AC478">
        <v>1.0115000000000001</v>
      </c>
      <c r="AD478" t="s">
        <v>1545</v>
      </c>
      <c r="AE478">
        <v>1</v>
      </c>
      <c r="AF478">
        <v>0.46960000000000002</v>
      </c>
      <c r="AG478">
        <v>0.45429999999999998</v>
      </c>
      <c r="AH478">
        <v>0.46960000000000002</v>
      </c>
      <c r="AI478" t="s">
        <v>196</v>
      </c>
      <c r="AJ478" t="s">
        <v>196</v>
      </c>
      <c r="AK478" t="s">
        <v>1621</v>
      </c>
      <c r="AL478" t="s">
        <v>49</v>
      </c>
      <c r="AM478">
        <v>0.65880000000000005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1</v>
      </c>
      <c r="AT478">
        <v>0</v>
      </c>
      <c r="AU478" t="b">
        <v>0</v>
      </c>
      <c r="AV478" t="s">
        <v>49</v>
      </c>
    </row>
    <row r="479" spans="1:48" x14ac:dyDescent="0.25">
      <c r="A479" t="s">
        <v>502</v>
      </c>
      <c r="B479" t="s">
        <v>1671</v>
      </c>
      <c r="C479" t="s">
        <v>502</v>
      </c>
      <c r="D479" t="s">
        <v>56</v>
      </c>
      <c r="E479" t="s">
        <v>502</v>
      </c>
      <c r="F479" t="s">
        <v>2218</v>
      </c>
      <c r="G479" t="s">
        <v>14</v>
      </c>
      <c r="H479">
        <v>5</v>
      </c>
      <c r="I479">
        <v>0</v>
      </c>
      <c r="J479">
        <v>31666.12</v>
      </c>
      <c r="K479">
        <v>20953.060000000001</v>
      </c>
      <c r="L479">
        <v>29743.52</v>
      </c>
      <c r="M479">
        <v>20515.57</v>
      </c>
      <c r="N479">
        <v>5.2</v>
      </c>
      <c r="O479">
        <v>3.54</v>
      </c>
      <c r="P479">
        <v>5</v>
      </c>
      <c r="Q479">
        <v>29743.52</v>
      </c>
      <c r="R479">
        <v>20515.57</v>
      </c>
      <c r="S479">
        <v>6.6</v>
      </c>
      <c r="T479">
        <v>3.54</v>
      </c>
      <c r="U479">
        <v>4.9000000000000004</v>
      </c>
      <c r="V479">
        <v>0</v>
      </c>
      <c r="W479">
        <v>1.2230000000000001</v>
      </c>
      <c r="X479">
        <v>1.6992</v>
      </c>
      <c r="Y479">
        <v>1.72</v>
      </c>
      <c r="Z479">
        <v>1.6992</v>
      </c>
      <c r="AA479" t="s">
        <v>55</v>
      </c>
      <c r="AB479" t="s">
        <v>14</v>
      </c>
      <c r="AC479">
        <v>1.72</v>
      </c>
      <c r="AD479" t="s">
        <v>1546</v>
      </c>
      <c r="AE479">
        <v>1.479824</v>
      </c>
      <c r="AF479">
        <v>1.7563</v>
      </c>
      <c r="AG479">
        <v>1.6992</v>
      </c>
      <c r="AH479">
        <v>1.7563</v>
      </c>
      <c r="AI479" t="s">
        <v>14</v>
      </c>
      <c r="AJ479" t="s">
        <v>14</v>
      </c>
      <c r="AK479" t="s">
        <v>1623</v>
      </c>
      <c r="AL479" t="s">
        <v>49</v>
      </c>
      <c r="AM479">
        <v>2.4639000000000002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 t="b">
        <v>0</v>
      </c>
      <c r="AV479" t="s">
        <v>49</v>
      </c>
    </row>
    <row r="480" spans="1:48" x14ac:dyDescent="0.25">
      <c r="A480" t="s">
        <v>256</v>
      </c>
      <c r="B480" t="s">
        <v>1671</v>
      </c>
      <c r="C480" t="s">
        <v>256</v>
      </c>
      <c r="D480" t="s">
        <v>58</v>
      </c>
      <c r="E480" t="s">
        <v>256</v>
      </c>
      <c r="F480" t="s">
        <v>2219</v>
      </c>
      <c r="G480" t="s">
        <v>14</v>
      </c>
      <c r="H480">
        <v>9</v>
      </c>
      <c r="I480">
        <v>0</v>
      </c>
      <c r="J480">
        <v>23089.42</v>
      </c>
      <c r="K480">
        <v>20001.240000000002</v>
      </c>
      <c r="L480">
        <v>21558.03</v>
      </c>
      <c r="M480">
        <v>17514.27</v>
      </c>
      <c r="N480">
        <v>5.56</v>
      </c>
      <c r="O480">
        <v>3.37</v>
      </c>
      <c r="P480">
        <v>8</v>
      </c>
      <c r="Q480">
        <v>16389.099999999999</v>
      </c>
      <c r="R480">
        <v>10228.99</v>
      </c>
      <c r="S480">
        <v>4.7</v>
      </c>
      <c r="T480">
        <v>3.16</v>
      </c>
      <c r="U480">
        <v>3.5</v>
      </c>
      <c r="V480">
        <v>0</v>
      </c>
      <c r="W480">
        <v>0.67390000000000005</v>
      </c>
      <c r="X480">
        <v>1.1483000000000001</v>
      </c>
      <c r="Y480">
        <v>1.1623000000000001</v>
      </c>
      <c r="Z480">
        <v>1.1483000000000001</v>
      </c>
      <c r="AA480" t="s">
        <v>57</v>
      </c>
      <c r="AB480" t="s">
        <v>14</v>
      </c>
      <c r="AC480">
        <v>1.1623000000000001</v>
      </c>
      <c r="AD480" t="s">
        <v>1547</v>
      </c>
      <c r="AE480">
        <v>1.6224179999999999</v>
      </c>
      <c r="AF480">
        <v>1.1869000000000001</v>
      </c>
      <c r="AG480">
        <v>1.1483000000000001</v>
      </c>
      <c r="AH480">
        <v>1.1869000000000001</v>
      </c>
      <c r="AI480" t="s">
        <v>14</v>
      </c>
      <c r="AJ480" t="s">
        <v>14</v>
      </c>
      <c r="AK480" t="s">
        <v>1623</v>
      </c>
      <c r="AL480" t="s">
        <v>49</v>
      </c>
      <c r="AM480">
        <v>1.6651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1</v>
      </c>
      <c r="AT480">
        <v>0</v>
      </c>
      <c r="AU480" t="b">
        <v>0</v>
      </c>
      <c r="AV480" t="s">
        <v>49</v>
      </c>
    </row>
    <row r="481" spans="1:48" x14ac:dyDescent="0.25">
      <c r="A481" t="s">
        <v>257</v>
      </c>
      <c r="B481" t="s">
        <v>1671</v>
      </c>
      <c r="C481" t="s">
        <v>257</v>
      </c>
      <c r="D481" t="s">
        <v>60</v>
      </c>
      <c r="E481" t="s">
        <v>257</v>
      </c>
      <c r="F481" t="s">
        <v>2220</v>
      </c>
      <c r="G481" t="s">
        <v>14</v>
      </c>
      <c r="H481">
        <v>1</v>
      </c>
      <c r="I481">
        <v>0</v>
      </c>
      <c r="J481">
        <v>15058.04</v>
      </c>
      <c r="K481">
        <v>0</v>
      </c>
      <c r="L481">
        <v>13389.54</v>
      </c>
      <c r="M481">
        <v>0</v>
      </c>
      <c r="N481">
        <v>3</v>
      </c>
      <c r="O481">
        <v>0</v>
      </c>
      <c r="P481">
        <v>1</v>
      </c>
      <c r="Q481">
        <v>13389.54</v>
      </c>
      <c r="R481">
        <v>0</v>
      </c>
      <c r="S481">
        <v>2.9</v>
      </c>
      <c r="T481">
        <v>0</v>
      </c>
      <c r="U481">
        <v>2.2000000000000002</v>
      </c>
      <c r="V481">
        <v>0</v>
      </c>
      <c r="W481">
        <v>0</v>
      </c>
      <c r="X481">
        <v>0.70779999999999998</v>
      </c>
      <c r="Y481">
        <v>0.71640000000000004</v>
      </c>
      <c r="Z481">
        <v>0.70779999999999998</v>
      </c>
      <c r="AA481" t="s">
        <v>59</v>
      </c>
      <c r="AB481" t="s">
        <v>14</v>
      </c>
      <c r="AC481">
        <v>0.71640000000000004</v>
      </c>
      <c r="AD481" t="s">
        <v>1548</v>
      </c>
      <c r="AE481">
        <v>1</v>
      </c>
      <c r="AF481">
        <v>0.73160000000000003</v>
      </c>
      <c r="AG481">
        <v>0.70779999999999998</v>
      </c>
      <c r="AH481">
        <v>0.73160000000000003</v>
      </c>
      <c r="AI481" t="s">
        <v>14</v>
      </c>
      <c r="AJ481" t="s">
        <v>14</v>
      </c>
      <c r="AK481" t="s">
        <v>1623</v>
      </c>
      <c r="AL481" t="s">
        <v>49</v>
      </c>
      <c r="AM481">
        <v>1.0264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 t="b">
        <v>0</v>
      </c>
      <c r="AV481" t="s">
        <v>49</v>
      </c>
    </row>
    <row r="482" spans="1:48" x14ac:dyDescent="0.25">
      <c r="A482" t="s">
        <v>258</v>
      </c>
      <c r="B482" t="s">
        <v>1671</v>
      </c>
      <c r="C482" t="s">
        <v>258</v>
      </c>
      <c r="D482" t="s">
        <v>51</v>
      </c>
      <c r="E482" t="s">
        <v>258</v>
      </c>
      <c r="F482" t="s">
        <v>2221</v>
      </c>
      <c r="G482" t="s">
        <v>196</v>
      </c>
      <c r="H482">
        <v>13</v>
      </c>
      <c r="I482">
        <v>0</v>
      </c>
      <c r="J482">
        <v>13915.88</v>
      </c>
      <c r="K482">
        <v>6272.67</v>
      </c>
      <c r="L482">
        <v>13359.42</v>
      </c>
      <c r="M482">
        <v>6353.65</v>
      </c>
      <c r="N482">
        <v>4</v>
      </c>
      <c r="O482">
        <v>2.3199999999999998</v>
      </c>
      <c r="P482">
        <v>12</v>
      </c>
      <c r="Q482">
        <v>11903.44</v>
      </c>
      <c r="R482">
        <v>4021.73</v>
      </c>
      <c r="S482">
        <v>3.5</v>
      </c>
      <c r="T482">
        <v>1.61</v>
      </c>
      <c r="U482">
        <v>3.16</v>
      </c>
      <c r="V482">
        <v>1</v>
      </c>
      <c r="W482">
        <v>0.4894</v>
      </c>
      <c r="X482">
        <v>0.48349999999999999</v>
      </c>
      <c r="Y482">
        <v>0.4894</v>
      </c>
      <c r="Z482">
        <v>0.48349999999999999</v>
      </c>
      <c r="AA482" t="s">
        <v>50</v>
      </c>
      <c r="AB482" t="s">
        <v>196</v>
      </c>
      <c r="AC482">
        <v>0.95599999999999996</v>
      </c>
      <c r="AD482" t="s">
        <v>1549</v>
      </c>
      <c r="AE482">
        <v>1.543928</v>
      </c>
      <c r="AF482">
        <v>0.49980000000000002</v>
      </c>
      <c r="AG482">
        <v>0.48349999999999999</v>
      </c>
      <c r="AH482">
        <v>0.49980000000000002</v>
      </c>
      <c r="AI482" t="s">
        <v>196</v>
      </c>
      <c r="AJ482" t="s">
        <v>196</v>
      </c>
      <c r="AK482" t="s">
        <v>1621</v>
      </c>
      <c r="AL482" t="s">
        <v>49</v>
      </c>
      <c r="AM482">
        <v>0.70120000000000005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1</v>
      </c>
      <c r="AT482">
        <v>0</v>
      </c>
      <c r="AU482" t="b">
        <v>0</v>
      </c>
      <c r="AV482" t="s">
        <v>49</v>
      </c>
    </row>
    <row r="483" spans="1:48" x14ac:dyDescent="0.25">
      <c r="A483" t="s">
        <v>259</v>
      </c>
      <c r="B483" t="s">
        <v>1671</v>
      </c>
      <c r="C483" t="s">
        <v>259</v>
      </c>
      <c r="D483" t="s">
        <v>53</v>
      </c>
      <c r="E483" t="s">
        <v>259</v>
      </c>
      <c r="F483" t="s">
        <v>2222</v>
      </c>
      <c r="G483" t="s">
        <v>196</v>
      </c>
      <c r="H483">
        <v>20</v>
      </c>
      <c r="I483">
        <v>0</v>
      </c>
      <c r="J483">
        <v>12725.03</v>
      </c>
      <c r="K483">
        <v>6635.07</v>
      </c>
      <c r="L483">
        <v>12075.54</v>
      </c>
      <c r="M483">
        <v>6768.58</v>
      </c>
      <c r="N483">
        <v>3.05</v>
      </c>
      <c r="O483">
        <v>1.5</v>
      </c>
      <c r="P483">
        <v>19</v>
      </c>
      <c r="Q483">
        <v>11018.01</v>
      </c>
      <c r="R483">
        <v>5085.0200000000004</v>
      </c>
      <c r="S483">
        <v>2.79</v>
      </c>
      <c r="T483">
        <v>1</v>
      </c>
      <c r="U483">
        <v>2.64</v>
      </c>
      <c r="V483">
        <v>1</v>
      </c>
      <c r="W483">
        <v>0.45300000000000001</v>
      </c>
      <c r="X483">
        <v>0.44750000000000001</v>
      </c>
      <c r="Y483">
        <v>0.45300000000000001</v>
      </c>
      <c r="Z483">
        <v>0.44750000000000001</v>
      </c>
      <c r="AA483" t="s">
        <v>52</v>
      </c>
      <c r="AB483" t="s">
        <v>196</v>
      </c>
      <c r="AC483">
        <v>0.61919999999999997</v>
      </c>
      <c r="AD483" t="s">
        <v>1550</v>
      </c>
      <c r="AE483">
        <v>1</v>
      </c>
      <c r="AF483">
        <v>0.46250000000000002</v>
      </c>
      <c r="AG483">
        <v>0.44750000000000001</v>
      </c>
      <c r="AH483">
        <v>0.46250000000000002</v>
      </c>
      <c r="AI483" t="s">
        <v>196</v>
      </c>
      <c r="AJ483" t="s">
        <v>196</v>
      </c>
      <c r="AK483" t="s">
        <v>1621</v>
      </c>
      <c r="AL483" t="s">
        <v>49</v>
      </c>
      <c r="AM483">
        <v>0.64880000000000004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1</v>
      </c>
      <c r="AT483">
        <v>0</v>
      </c>
      <c r="AU483" t="b">
        <v>0</v>
      </c>
      <c r="AV483" t="s">
        <v>49</v>
      </c>
    </row>
    <row r="484" spans="1:48" x14ac:dyDescent="0.25">
      <c r="A484" t="s">
        <v>260</v>
      </c>
      <c r="B484" t="s">
        <v>1671</v>
      </c>
      <c r="C484" t="s">
        <v>260</v>
      </c>
      <c r="D484" t="s">
        <v>51</v>
      </c>
      <c r="E484" t="s">
        <v>260</v>
      </c>
      <c r="F484" t="s">
        <v>2223</v>
      </c>
      <c r="G484" t="s">
        <v>196</v>
      </c>
      <c r="H484">
        <v>118</v>
      </c>
      <c r="I484">
        <v>5</v>
      </c>
      <c r="J484">
        <v>26202.48</v>
      </c>
      <c r="K484">
        <v>19421.009999999998</v>
      </c>
      <c r="L484">
        <v>25325.03</v>
      </c>
      <c r="M484">
        <v>18786.419999999998</v>
      </c>
      <c r="N484">
        <v>6.28</v>
      </c>
      <c r="O484">
        <v>4.78</v>
      </c>
      <c r="P484">
        <v>116</v>
      </c>
      <c r="Q484">
        <v>23950.67</v>
      </c>
      <c r="R484">
        <v>15615.05</v>
      </c>
      <c r="S484">
        <v>6.16</v>
      </c>
      <c r="T484">
        <v>4.6900000000000004</v>
      </c>
      <c r="U484">
        <v>4.78</v>
      </c>
      <c r="V484">
        <v>1</v>
      </c>
      <c r="W484">
        <v>0.98480000000000001</v>
      </c>
      <c r="X484">
        <v>0.97289999999999999</v>
      </c>
      <c r="Y484">
        <v>0.98480000000000001</v>
      </c>
      <c r="Z484">
        <v>0.97289999999999999</v>
      </c>
      <c r="AA484" t="s">
        <v>50</v>
      </c>
      <c r="AB484" t="s">
        <v>196</v>
      </c>
      <c r="AC484">
        <v>1.444</v>
      </c>
      <c r="AD484" t="s">
        <v>1544</v>
      </c>
      <c r="AE484">
        <v>1.703433</v>
      </c>
      <c r="AF484">
        <v>0.96619999999999995</v>
      </c>
      <c r="AG484">
        <v>0.97289999999999999</v>
      </c>
      <c r="AH484">
        <v>0.96619999999999995</v>
      </c>
      <c r="AI484" t="s">
        <v>196</v>
      </c>
      <c r="AJ484" t="s">
        <v>196</v>
      </c>
      <c r="AK484" t="s">
        <v>1621</v>
      </c>
      <c r="AL484" t="s">
        <v>49</v>
      </c>
      <c r="AM484">
        <v>1.3554999999999999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2</v>
      </c>
      <c r="AT484">
        <v>0</v>
      </c>
      <c r="AU484" t="b">
        <v>0</v>
      </c>
      <c r="AV484" t="s">
        <v>49</v>
      </c>
    </row>
    <row r="485" spans="1:48" x14ac:dyDescent="0.25">
      <c r="A485" t="s">
        <v>261</v>
      </c>
      <c r="B485" t="s">
        <v>1671</v>
      </c>
      <c r="C485" t="s">
        <v>261</v>
      </c>
      <c r="D485" t="s">
        <v>53</v>
      </c>
      <c r="E485" t="s">
        <v>261</v>
      </c>
      <c r="F485" t="s">
        <v>2224</v>
      </c>
      <c r="G485" t="s">
        <v>196</v>
      </c>
      <c r="H485">
        <v>1751</v>
      </c>
      <c r="I485">
        <v>36</v>
      </c>
      <c r="J485">
        <v>14300.29</v>
      </c>
      <c r="K485">
        <v>10081.879999999999</v>
      </c>
      <c r="L485">
        <v>13718.84</v>
      </c>
      <c r="M485">
        <v>9601.82</v>
      </c>
      <c r="N485">
        <v>3.44</v>
      </c>
      <c r="O485">
        <v>2.54</v>
      </c>
      <c r="P485">
        <v>1726</v>
      </c>
      <c r="Q485">
        <v>13038.12</v>
      </c>
      <c r="R485">
        <v>7525.92</v>
      </c>
      <c r="S485">
        <v>3.29</v>
      </c>
      <c r="T485">
        <v>1.96</v>
      </c>
      <c r="U485">
        <v>2.79</v>
      </c>
      <c r="V485">
        <v>1</v>
      </c>
      <c r="W485">
        <v>0.53610000000000002</v>
      </c>
      <c r="X485">
        <v>0.52959999999999996</v>
      </c>
      <c r="Y485">
        <v>0.53610000000000002</v>
      </c>
      <c r="Z485">
        <v>0.52959999999999996</v>
      </c>
      <c r="AA485" t="s">
        <v>52</v>
      </c>
      <c r="AB485" t="s">
        <v>196</v>
      </c>
      <c r="AC485">
        <v>0.84770000000000001</v>
      </c>
      <c r="AD485" t="s">
        <v>1545</v>
      </c>
      <c r="AE485">
        <v>1</v>
      </c>
      <c r="AF485">
        <v>0.5474</v>
      </c>
      <c r="AG485">
        <v>0.52959999999999996</v>
      </c>
      <c r="AH485">
        <v>0.5474</v>
      </c>
      <c r="AI485" t="s">
        <v>196</v>
      </c>
      <c r="AJ485" t="s">
        <v>196</v>
      </c>
      <c r="AK485" t="s">
        <v>1621</v>
      </c>
      <c r="AL485" t="s">
        <v>49</v>
      </c>
      <c r="AM485">
        <v>0.76790000000000003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25</v>
      </c>
      <c r="AT485">
        <v>0</v>
      </c>
      <c r="AU485" t="b">
        <v>0</v>
      </c>
      <c r="AV485" t="s">
        <v>49</v>
      </c>
    </row>
    <row r="486" spans="1:48" x14ac:dyDescent="0.25">
      <c r="A486" t="s">
        <v>262</v>
      </c>
      <c r="B486" t="s">
        <v>1671</v>
      </c>
      <c r="C486" t="s">
        <v>262</v>
      </c>
      <c r="D486" t="s">
        <v>51</v>
      </c>
      <c r="E486" t="s">
        <v>262</v>
      </c>
      <c r="F486" t="s">
        <v>2225</v>
      </c>
      <c r="G486" t="s">
        <v>196</v>
      </c>
      <c r="H486">
        <v>15</v>
      </c>
      <c r="I486">
        <v>1</v>
      </c>
      <c r="J486">
        <v>40184.22</v>
      </c>
      <c r="K486">
        <v>35129.79</v>
      </c>
      <c r="L486">
        <v>36175.5</v>
      </c>
      <c r="M486">
        <v>30163.29</v>
      </c>
      <c r="N486">
        <v>4.07</v>
      </c>
      <c r="O486">
        <v>4.25</v>
      </c>
      <c r="P486">
        <v>14</v>
      </c>
      <c r="Q486">
        <v>29426.92</v>
      </c>
      <c r="R486">
        <v>17078.13</v>
      </c>
      <c r="S486">
        <v>3.14</v>
      </c>
      <c r="T486">
        <v>2.56</v>
      </c>
      <c r="U486">
        <v>2.4300000000000002</v>
      </c>
      <c r="V486">
        <v>1</v>
      </c>
      <c r="W486">
        <v>1.21</v>
      </c>
      <c r="X486">
        <v>1.1954</v>
      </c>
      <c r="Y486">
        <v>1.21</v>
      </c>
      <c r="Z486">
        <v>1.1954</v>
      </c>
      <c r="AA486" t="s">
        <v>50</v>
      </c>
      <c r="AB486" t="s">
        <v>196</v>
      </c>
      <c r="AC486">
        <v>1.4168000000000001</v>
      </c>
      <c r="AD486" t="s">
        <v>1544</v>
      </c>
      <c r="AE486">
        <v>1.646485</v>
      </c>
      <c r="AF486">
        <v>1.2356</v>
      </c>
      <c r="AG486">
        <v>1.1954</v>
      </c>
      <c r="AH486">
        <v>1.2356</v>
      </c>
      <c r="AI486" t="s">
        <v>196</v>
      </c>
      <c r="AJ486" t="s">
        <v>196</v>
      </c>
      <c r="AK486" t="s">
        <v>1621</v>
      </c>
      <c r="AL486" t="s">
        <v>49</v>
      </c>
      <c r="AM486">
        <v>1.7334000000000001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1</v>
      </c>
      <c r="AT486">
        <v>0</v>
      </c>
      <c r="AU486" t="b">
        <v>0</v>
      </c>
      <c r="AV486" t="s">
        <v>49</v>
      </c>
    </row>
    <row r="487" spans="1:48" x14ac:dyDescent="0.25">
      <c r="A487" t="s">
        <v>263</v>
      </c>
      <c r="B487" t="s">
        <v>1671</v>
      </c>
      <c r="C487" t="s">
        <v>263</v>
      </c>
      <c r="D487" t="s">
        <v>53</v>
      </c>
      <c r="E487" t="s">
        <v>263</v>
      </c>
      <c r="F487" t="s">
        <v>2226</v>
      </c>
      <c r="G487" t="s">
        <v>196</v>
      </c>
      <c r="H487">
        <v>81</v>
      </c>
      <c r="I487">
        <v>6</v>
      </c>
      <c r="J487">
        <v>16777.22</v>
      </c>
      <c r="K487">
        <v>9034.85</v>
      </c>
      <c r="L487">
        <v>15531</v>
      </c>
      <c r="M487">
        <v>8052.7</v>
      </c>
      <c r="N487">
        <v>2.4900000000000002</v>
      </c>
      <c r="O487">
        <v>2.04</v>
      </c>
      <c r="P487">
        <v>80</v>
      </c>
      <c r="Q487">
        <v>15136.97</v>
      </c>
      <c r="R487">
        <v>7285.67</v>
      </c>
      <c r="S487">
        <v>2.5099999999999998</v>
      </c>
      <c r="T487">
        <v>2.0499999999999998</v>
      </c>
      <c r="U487">
        <v>1.97</v>
      </c>
      <c r="V487">
        <v>1</v>
      </c>
      <c r="W487">
        <v>0.62239999999999995</v>
      </c>
      <c r="X487">
        <v>0.6149</v>
      </c>
      <c r="Y487">
        <v>0.62239999999999995</v>
      </c>
      <c r="Z487">
        <v>0.6149</v>
      </c>
      <c r="AA487" t="s">
        <v>52</v>
      </c>
      <c r="AB487" t="s">
        <v>196</v>
      </c>
      <c r="AC487">
        <v>0.86050000000000004</v>
      </c>
      <c r="AD487" t="s">
        <v>1545</v>
      </c>
      <c r="AE487">
        <v>1</v>
      </c>
      <c r="AF487">
        <v>0.63560000000000005</v>
      </c>
      <c r="AG487">
        <v>0.6149</v>
      </c>
      <c r="AH487">
        <v>0.63560000000000005</v>
      </c>
      <c r="AI487" t="s">
        <v>196</v>
      </c>
      <c r="AJ487" t="s">
        <v>196</v>
      </c>
      <c r="AK487" t="s">
        <v>1621</v>
      </c>
      <c r="AL487" t="s">
        <v>49</v>
      </c>
      <c r="AM487">
        <v>0.89170000000000005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1</v>
      </c>
      <c r="AT487">
        <v>0</v>
      </c>
      <c r="AU487" t="b">
        <v>0</v>
      </c>
      <c r="AV487" t="s">
        <v>49</v>
      </c>
    </row>
    <row r="488" spans="1:48" x14ac:dyDescent="0.25">
      <c r="A488" t="s">
        <v>264</v>
      </c>
      <c r="B488" t="s">
        <v>1671</v>
      </c>
      <c r="C488" t="s">
        <v>264</v>
      </c>
      <c r="D488" t="s">
        <v>51</v>
      </c>
      <c r="E488" t="s">
        <v>264</v>
      </c>
      <c r="F488" t="s">
        <v>2227</v>
      </c>
      <c r="G488" t="s">
        <v>14</v>
      </c>
      <c r="H488">
        <v>7</v>
      </c>
      <c r="I488">
        <v>1</v>
      </c>
      <c r="J488">
        <v>15016.68</v>
      </c>
      <c r="K488">
        <v>8857.09</v>
      </c>
      <c r="L488">
        <v>14671.62</v>
      </c>
      <c r="M488">
        <v>8865.16</v>
      </c>
      <c r="N488">
        <v>4.1399999999999997</v>
      </c>
      <c r="O488">
        <v>2.5299999999999998</v>
      </c>
      <c r="P488">
        <v>6</v>
      </c>
      <c r="Q488">
        <v>11250.08</v>
      </c>
      <c r="R488">
        <v>3121.06</v>
      </c>
      <c r="S488">
        <v>5.8</v>
      </c>
      <c r="T488">
        <v>1.7</v>
      </c>
      <c r="U488">
        <v>4.2</v>
      </c>
      <c r="V488">
        <v>0</v>
      </c>
      <c r="W488">
        <v>0.46260000000000001</v>
      </c>
      <c r="X488">
        <v>1.3641000000000001</v>
      </c>
      <c r="Y488">
        <v>1.3808</v>
      </c>
      <c r="Z488">
        <v>1.3641000000000001</v>
      </c>
      <c r="AA488" t="s">
        <v>50</v>
      </c>
      <c r="AB488" t="s">
        <v>14</v>
      </c>
      <c r="AC488">
        <v>1.3808</v>
      </c>
      <c r="AD488" t="s">
        <v>1544</v>
      </c>
      <c r="AE488">
        <v>1.7238450000000001</v>
      </c>
      <c r="AF488">
        <v>1.4098999999999999</v>
      </c>
      <c r="AG488">
        <v>1.3641000000000001</v>
      </c>
      <c r="AH488">
        <v>1.4098999999999999</v>
      </c>
      <c r="AI488" t="s">
        <v>14</v>
      </c>
      <c r="AJ488" t="s">
        <v>14</v>
      </c>
      <c r="AK488" t="s">
        <v>1621</v>
      </c>
      <c r="AL488" t="s">
        <v>49</v>
      </c>
      <c r="AM488">
        <v>1.9779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1</v>
      </c>
      <c r="AT488">
        <v>0</v>
      </c>
      <c r="AU488" t="b">
        <v>0</v>
      </c>
      <c r="AV488" t="s">
        <v>49</v>
      </c>
    </row>
    <row r="489" spans="1:48" x14ac:dyDescent="0.25">
      <c r="A489" t="s">
        <v>265</v>
      </c>
      <c r="B489" t="s">
        <v>1671</v>
      </c>
      <c r="C489" t="s">
        <v>265</v>
      </c>
      <c r="D489" t="s">
        <v>53</v>
      </c>
      <c r="E489" t="s">
        <v>265</v>
      </c>
      <c r="F489" t="s">
        <v>2228</v>
      </c>
      <c r="G489" t="s">
        <v>196</v>
      </c>
      <c r="H489">
        <v>71</v>
      </c>
      <c r="I489">
        <v>3</v>
      </c>
      <c r="J489">
        <v>13028.71</v>
      </c>
      <c r="K489">
        <v>11216.19</v>
      </c>
      <c r="L489">
        <v>12035.11</v>
      </c>
      <c r="M489">
        <v>9993.2900000000009</v>
      </c>
      <c r="N489">
        <v>2.85</v>
      </c>
      <c r="O489">
        <v>2.2000000000000002</v>
      </c>
      <c r="P489">
        <v>70</v>
      </c>
      <c r="Q489">
        <v>11499.24</v>
      </c>
      <c r="R489">
        <v>8994.69</v>
      </c>
      <c r="S489">
        <v>2.73</v>
      </c>
      <c r="T489">
        <v>1.99</v>
      </c>
      <c r="U489">
        <v>2.2999999999999998</v>
      </c>
      <c r="V489">
        <v>1</v>
      </c>
      <c r="W489">
        <v>0.4728</v>
      </c>
      <c r="X489">
        <v>0.46710000000000002</v>
      </c>
      <c r="Y489">
        <v>0.4728</v>
      </c>
      <c r="Z489">
        <v>0.46710000000000002</v>
      </c>
      <c r="AA489" t="s">
        <v>52</v>
      </c>
      <c r="AB489" t="s">
        <v>196</v>
      </c>
      <c r="AC489">
        <v>0.80100000000000005</v>
      </c>
      <c r="AD489" t="s">
        <v>1545</v>
      </c>
      <c r="AE489">
        <v>1</v>
      </c>
      <c r="AF489">
        <v>0.48280000000000001</v>
      </c>
      <c r="AG489">
        <v>0.46710000000000002</v>
      </c>
      <c r="AH489">
        <v>0.48280000000000001</v>
      </c>
      <c r="AI489" t="s">
        <v>196</v>
      </c>
      <c r="AJ489" t="s">
        <v>196</v>
      </c>
      <c r="AK489" t="s">
        <v>1621</v>
      </c>
      <c r="AL489" t="s">
        <v>49</v>
      </c>
      <c r="AM489">
        <v>0.67730000000000001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1</v>
      </c>
      <c r="AT489">
        <v>0</v>
      </c>
      <c r="AU489" t="b">
        <v>0</v>
      </c>
      <c r="AV489" t="s">
        <v>49</v>
      </c>
    </row>
    <row r="490" spans="1:48" x14ac:dyDescent="0.25">
      <c r="A490" t="s">
        <v>266</v>
      </c>
      <c r="B490" t="s">
        <v>1672</v>
      </c>
      <c r="C490" t="s">
        <v>266</v>
      </c>
      <c r="D490" t="s">
        <v>51</v>
      </c>
      <c r="E490" t="s">
        <v>266</v>
      </c>
      <c r="F490" t="s">
        <v>2229</v>
      </c>
      <c r="G490" t="s">
        <v>196</v>
      </c>
      <c r="H490">
        <v>49</v>
      </c>
      <c r="I490">
        <v>0</v>
      </c>
      <c r="J490">
        <v>65149.45</v>
      </c>
      <c r="K490">
        <v>38988.339999999997</v>
      </c>
      <c r="L490">
        <v>58648.43</v>
      </c>
      <c r="M490">
        <v>35282.03</v>
      </c>
      <c r="N490">
        <v>4.55</v>
      </c>
      <c r="O490">
        <v>4.1100000000000003</v>
      </c>
      <c r="P490">
        <v>46</v>
      </c>
      <c r="Q490">
        <v>52121.99</v>
      </c>
      <c r="R490">
        <v>24490</v>
      </c>
      <c r="S490">
        <v>4.1100000000000003</v>
      </c>
      <c r="T490">
        <v>3.79</v>
      </c>
      <c r="U490">
        <v>2.84</v>
      </c>
      <c r="V490">
        <v>1</v>
      </c>
      <c r="W490">
        <v>2.1431</v>
      </c>
      <c r="X490">
        <v>2.1172</v>
      </c>
      <c r="Y490">
        <v>2.1431</v>
      </c>
      <c r="Z490">
        <v>2.1172</v>
      </c>
      <c r="AA490" t="s">
        <v>50</v>
      </c>
      <c r="AB490" t="s">
        <v>196</v>
      </c>
      <c r="AC490">
        <v>2.3635999999999999</v>
      </c>
      <c r="AD490" t="s">
        <v>1549</v>
      </c>
      <c r="AE490">
        <v>1.5957330000000001</v>
      </c>
      <c r="AF490">
        <v>2.1884000000000001</v>
      </c>
      <c r="AG490">
        <v>2.1172</v>
      </c>
      <c r="AH490">
        <v>2.1884000000000001</v>
      </c>
      <c r="AI490" t="s">
        <v>196</v>
      </c>
      <c r="AJ490" t="s">
        <v>196</v>
      </c>
      <c r="AK490" t="s">
        <v>1621</v>
      </c>
      <c r="AL490" t="s">
        <v>49</v>
      </c>
      <c r="AM490">
        <v>3.0701000000000001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3</v>
      </c>
      <c r="AT490">
        <v>0</v>
      </c>
      <c r="AU490" t="b">
        <v>0</v>
      </c>
      <c r="AV490" t="s">
        <v>49</v>
      </c>
    </row>
    <row r="491" spans="1:48" x14ac:dyDescent="0.25">
      <c r="A491" t="s">
        <v>267</v>
      </c>
      <c r="B491" t="s">
        <v>1672</v>
      </c>
      <c r="C491" t="s">
        <v>267</v>
      </c>
      <c r="D491" t="s">
        <v>53</v>
      </c>
      <c r="E491" t="s">
        <v>267</v>
      </c>
      <c r="F491" t="s">
        <v>2230</v>
      </c>
      <c r="G491" t="s">
        <v>196</v>
      </c>
      <c r="H491">
        <v>11</v>
      </c>
      <c r="I491">
        <v>0</v>
      </c>
      <c r="J491">
        <v>45525.64</v>
      </c>
      <c r="K491">
        <v>17318.150000000001</v>
      </c>
      <c r="L491">
        <v>40084.36</v>
      </c>
      <c r="M491">
        <v>15512.64</v>
      </c>
      <c r="N491">
        <v>2.5499999999999998</v>
      </c>
      <c r="O491">
        <v>1.78</v>
      </c>
      <c r="P491">
        <v>10</v>
      </c>
      <c r="Q491">
        <v>36554.03</v>
      </c>
      <c r="R491">
        <v>11296.48</v>
      </c>
      <c r="S491">
        <v>2.1</v>
      </c>
      <c r="T491">
        <v>1.1399999999999999</v>
      </c>
      <c r="U491">
        <v>1.78</v>
      </c>
      <c r="V491">
        <v>1</v>
      </c>
      <c r="W491">
        <v>1.5029999999999999</v>
      </c>
      <c r="X491">
        <v>1.4849000000000001</v>
      </c>
      <c r="Y491">
        <v>1.5029999999999999</v>
      </c>
      <c r="Z491">
        <v>1.4849000000000001</v>
      </c>
      <c r="AA491" t="s">
        <v>52</v>
      </c>
      <c r="AB491" t="s">
        <v>196</v>
      </c>
      <c r="AC491">
        <v>1.4812000000000001</v>
      </c>
      <c r="AD491" t="s">
        <v>1550</v>
      </c>
      <c r="AE491">
        <v>1</v>
      </c>
      <c r="AF491">
        <v>1.5347999999999999</v>
      </c>
      <c r="AG491">
        <v>1.4849000000000001</v>
      </c>
      <c r="AH491">
        <v>1.5347999999999999</v>
      </c>
      <c r="AI491" t="s">
        <v>196</v>
      </c>
      <c r="AJ491" t="s">
        <v>196</v>
      </c>
      <c r="AK491" t="s">
        <v>1621</v>
      </c>
      <c r="AL491" t="s">
        <v>49</v>
      </c>
      <c r="AM491">
        <v>2.1532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1</v>
      </c>
      <c r="AT491">
        <v>0</v>
      </c>
      <c r="AU491" t="b">
        <v>0</v>
      </c>
      <c r="AV491" t="s">
        <v>49</v>
      </c>
    </row>
    <row r="492" spans="1:48" x14ac:dyDescent="0.25">
      <c r="A492" t="s">
        <v>268</v>
      </c>
      <c r="B492" t="s">
        <v>1672</v>
      </c>
      <c r="C492" t="s">
        <v>268</v>
      </c>
      <c r="D492" t="s">
        <v>56</v>
      </c>
      <c r="E492" t="s">
        <v>268</v>
      </c>
      <c r="F492" t="s">
        <v>2231</v>
      </c>
      <c r="G492" t="s">
        <v>196</v>
      </c>
      <c r="H492">
        <v>19</v>
      </c>
      <c r="I492">
        <v>1</v>
      </c>
      <c r="J492">
        <v>75573.13</v>
      </c>
      <c r="K492">
        <v>47298.68</v>
      </c>
      <c r="L492">
        <v>68982.37</v>
      </c>
      <c r="M492">
        <v>40542.26</v>
      </c>
      <c r="N492">
        <v>13.16</v>
      </c>
      <c r="O492">
        <v>7.22</v>
      </c>
      <c r="P492">
        <v>18</v>
      </c>
      <c r="Q492">
        <v>63497.96</v>
      </c>
      <c r="R492">
        <v>34110.019999999997</v>
      </c>
      <c r="S492">
        <v>12.78</v>
      </c>
      <c r="T492">
        <v>7.23</v>
      </c>
      <c r="U492">
        <v>10.95</v>
      </c>
      <c r="V492">
        <v>1</v>
      </c>
      <c r="W492">
        <v>2.6109</v>
      </c>
      <c r="X492">
        <v>2.5794000000000001</v>
      </c>
      <c r="Y492">
        <v>2.6109</v>
      </c>
      <c r="Z492">
        <v>2.5794000000000001</v>
      </c>
      <c r="AA492" t="s">
        <v>55</v>
      </c>
      <c r="AB492" t="s">
        <v>196</v>
      </c>
      <c r="AC492">
        <v>4.1352000000000002</v>
      </c>
      <c r="AD492" t="s">
        <v>1546</v>
      </c>
      <c r="AE492">
        <v>1.994213</v>
      </c>
      <c r="AF492">
        <v>2.5895999999999999</v>
      </c>
      <c r="AG492">
        <v>2.5794000000000001</v>
      </c>
      <c r="AH492">
        <v>2.5895999999999999</v>
      </c>
      <c r="AI492" t="s">
        <v>196</v>
      </c>
      <c r="AJ492" t="s">
        <v>196</v>
      </c>
      <c r="AK492" t="s">
        <v>1623</v>
      </c>
      <c r="AL492" t="s">
        <v>49</v>
      </c>
      <c r="AM492">
        <v>3.6328999999999998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1</v>
      </c>
      <c r="AT492">
        <v>0</v>
      </c>
      <c r="AU492" t="b">
        <v>0</v>
      </c>
      <c r="AV492" t="s">
        <v>49</v>
      </c>
    </row>
    <row r="493" spans="1:48" x14ac:dyDescent="0.25">
      <c r="A493" t="s">
        <v>269</v>
      </c>
      <c r="B493" t="s">
        <v>1672</v>
      </c>
      <c r="C493" t="s">
        <v>269</v>
      </c>
      <c r="D493" t="s">
        <v>58</v>
      </c>
      <c r="E493" t="s">
        <v>269</v>
      </c>
      <c r="F493" t="s">
        <v>2232</v>
      </c>
      <c r="G493" t="s">
        <v>196</v>
      </c>
      <c r="H493">
        <v>126</v>
      </c>
      <c r="I493">
        <v>8</v>
      </c>
      <c r="J493">
        <v>39530.71</v>
      </c>
      <c r="K493">
        <v>22449.919999999998</v>
      </c>
      <c r="L493">
        <v>36804.86</v>
      </c>
      <c r="M493">
        <v>19692.36</v>
      </c>
      <c r="N493">
        <v>7.01</v>
      </c>
      <c r="O493">
        <v>3.78</v>
      </c>
      <c r="P493">
        <v>125</v>
      </c>
      <c r="Q493">
        <v>36026.92</v>
      </c>
      <c r="R493">
        <v>17738.07</v>
      </c>
      <c r="S493">
        <v>6.9</v>
      </c>
      <c r="T493">
        <v>3.58</v>
      </c>
      <c r="U493">
        <v>5.99</v>
      </c>
      <c r="V493">
        <v>1</v>
      </c>
      <c r="W493">
        <v>1.4813000000000001</v>
      </c>
      <c r="X493">
        <v>1.4634</v>
      </c>
      <c r="Y493">
        <v>1.4813000000000001</v>
      </c>
      <c r="Z493">
        <v>1.4634</v>
      </c>
      <c r="AA493" t="s">
        <v>57</v>
      </c>
      <c r="AB493" t="s">
        <v>196</v>
      </c>
      <c r="AC493">
        <v>2.0735999999999999</v>
      </c>
      <c r="AD493" t="s">
        <v>1547</v>
      </c>
      <c r="AE493">
        <v>1.7886660000000001</v>
      </c>
      <c r="AF493">
        <v>1.5125999999999999</v>
      </c>
      <c r="AG493">
        <v>1.4634</v>
      </c>
      <c r="AH493">
        <v>1.5125999999999999</v>
      </c>
      <c r="AI493" t="s">
        <v>196</v>
      </c>
      <c r="AJ493" t="s">
        <v>196</v>
      </c>
      <c r="AK493" t="s">
        <v>1623</v>
      </c>
      <c r="AL493" t="s">
        <v>49</v>
      </c>
      <c r="AM493">
        <v>2.1219999999999999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1</v>
      </c>
      <c r="AT493">
        <v>0</v>
      </c>
      <c r="AU493" t="b">
        <v>0</v>
      </c>
      <c r="AV493" t="s">
        <v>49</v>
      </c>
    </row>
    <row r="494" spans="1:48" x14ac:dyDescent="0.25">
      <c r="A494" t="s">
        <v>270</v>
      </c>
      <c r="B494" t="s">
        <v>1672</v>
      </c>
      <c r="C494" t="s">
        <v>270</v>
      </c>
      <c r="D494" t="s">
        <v>60</v>
      </c>
      <c r="E494" t="s">
        <v>270</v>
      </c>
      <c r="F494" t="s">
        <v>2233</v>
      </c>
      <c r="G494" t="s">
        <v>14</v>
      </c>
      <c r="H494">
        <v>1</v>
      </c>
      <c r="I494">
        <v>0</v>
      </c>
      <c r="J494">
        <v>12027.97</v>
      </c>
      <c r="K494">
        <v>0</v>
      </c>
      <c r="L494">
        <v>13364.78</v>
      </c>
      <c r="M494">
        <v>0</v>
      </c>
      <c r="N494">
        <v>3</v>
      </c>
      <c r="O494">
        <v>0</v>
      </c>
      <c r="P494">
        <v>1</v>
      </c>
      <c r="Q494">
        <v>13364.78</v>
      </c>
      <c r="R494">
        <v>0</v>
      </c>
      <c r="S494">
        <v>4.3</v>
      </c>
      <c r="T494">
        <v>0</v>
      </c>
      <c r="U494">
        <v>3.5</v>
      </c>
      <c r="V494">
        <v>0</v>
      </c>
      <c r="W494">
        <v>0</v>
      </c>
      <c r="X494">
        <v>1.1453</v>
      </c>
      <c r="Y494">
        <v>1.1593</v>
      </c>
      <c r="Z494">
        <v>1.1453</v>
      </c>
      <c r="AA494" t="s">
        <v>59</v>
      </c>
      <c r="AB494" t="s">
        <v>14</v>
      </c>
      <c r="AC494">
        <v>1.1593</v>
      </c>
      <c r="AD494" t="s">
        <v>1548</v>
      </c>
      <c r="AE494">
        <v>1</v>
      </c>
      <c r="AF494">
        <v>1.1838</v>
      </c>
      <c r="AG494">
        <v>1.1453</v>
      </c>
      <c r="AH494">
        <v>1.1838</v>
      </c>
      <c r="AI494" t="s">
        <v>14</v>
      </c>
      <c r="AJ494" t="s">
        <v>14</v>
      </c>
      <c r="AK494" t="s">
        <v>1623</v>
      </c>
      <c r="AL494" t="s">
        <v>49</v>
      </c>
      <c r="AM494">
        <v>1.6608000000000001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 t="b">
        <v>0</v>
      </c>
      <c r="AV494" t="s">
        <v>49</v>
      </c>
    </row>
    <row r="495" spans="1:48" x14ac:dyDescent="0.25">
      <c r="A495" t="s">
        <v>271</v>
      </c>
      <c r="B495" t="s">
        <v>1672</v>
      </c>
      <c r="C495" t="s">
        <v>271</v>
      </c>
      <c r="D495" t="s">
        <v>56</v>
      </c>
      <c r="E495" t="s">
        <v>271</v>
      </c>
      <c r="F495" t="s">
        <v>2234</v>
      </c>
      <c r="G495" t="s">
        <v>14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4.7</v>
      </c>
      <c r="T495">
        <v>0</v>
      </c>
      <c r="U495">
        <v>3</v>
      </c>
      <c r="V495">
        <v>0</v>
      </c>
      <c r="W495">
        <v>0</v>
      </c>
      <c r="X495">
        <v>2.8855</v>
      </c>
      <c r="Y495">
        <v>2.9207000000000001</v>
      </c>
      <c r="Z495">
        <v>2.8855</v>
      </c>
      <c r="AA495" t="s">
        <v>55</v>
      </c>
      <c r="AB495" t="s">
        <v>14</v>
      </c>
      <c r="AC495">
        <v>2.9207000000000001</v>
      </c>
      <c r="AD495" t="s">
        <v>1546</v>
      </c>
      <c r="AE495">
        <v>1.6140030000000001</v>
      </c>
      <c r="AF495">
        <v>2.8855</v>
      </c>
      <c r="AG495">
        <v>2.8855</v>
      </c>
      <c r="AH495">
        <v>2.8855</v>
      </c>
      <c r="AI495" t="s">
        <v>14</v>
      </c>
      <c r="AJ495" t="s">
        <v>14</v>
      </c>
      <c r="AK495" t="s">
        <v>1623</v>
      </c>
      <c r="AL495" t="s">
        <v>49</v>
      </c>
      <c r="AM495">
        <v>4.0480999999999998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 t="b">
        <v>0</v>
      </c>
      <c r="AV495" t="s">
        <v>49</v>
      </c>
    </row>
    <row r="496" spans="1:48" x14ac:dyDescent="0.25">
      <c r="A496" t="s">
        <v>272</v>
      </c>
      <c r="B496" t="s">
        <v>1672</v>
      </c>
      <c r="C496" t="s">
        <v>272</v>
      </c>
      <c r="D496" t="s">
        <v>58</v>
      </c>
      <c r="E496" t="s">
        <v>272</v>
      </c>
      <c r="F496" t="s">
        <v>2235</v>
      </c>
      <c r="G496" t="s">
        <v>14</v>
      </c>
      <c r="H496">
        <v>9</v>
      </c>
      <c r="I496">
        <v>0</v>
      </c>
      <c r="J496">
        <v>32425.5</v>
      </c>
      <c r="K496">
        <v>12732.23</v>
      </c>
      <c r="L496">
        <v>28197.23</v>
      </c>
      <c r="M496">
        <v>11049.23</v>
      </c>
      <c r="N496">
        <v>2</v>
      </c>
      <c r="O496">
        <v>0.94</v>
      </c>
      <c r="P496">
        <v>8</v>
      </c>
      <c r="Q496">
        <v>25256.81</v>
      </c>
      <c r="R496">
        <v>7715.64</v>
      </c>
      <c r="S496">
        <v>2.5</v>
      </c>
      <c r="T496">
        <v>0.66</v>
      </c>
      <c r="U496">
        <v>2</v>
      </c>
      <c r="V496">
        <v>0</v>
      </c>
      <c r="W496">
        <v>1.0385</v>
      </c>
      <c r="X496">
        <v>1.7878000000000001</v>
      </c>
      <c r="Y496">
        <v>1.8096000000000001</v>
      </c>
      <c r="Z496">
        <v>1.7878000000000001</v>
      </c>
      <c r="AA496" t="s">
        <v>57</v>
      </c>
      <c r="AB496" t="s">
        <v>14</v>
      </c>
      <c r="AC496">
        <v>1.8096000000000001</v>
      </c>
      <c r="AD496" t="s">
        <v>1547</v>
      </c>
      <c r="AE496">
        <v>1.14655</v>
      </c>
      <c r="AF496">
        <v>1.8479000000000001</v>
      </c>
      <c r="AG496">
        <v>1.7878000000000001</v>
      </c>
      <c r="AH496">
        <v>1.8479000000000001</v>
      </c>
      <c r="AI496" t="s">
        <v>14</v>
      </c>
      <c r="AJ496" t="s">
        <v>14</v>
      </c>
      <c r="AK496" t="s">
        <v>1623</v>
      </c>
      <c r="AL496" t="s">
        <v>49</v>
      </c>
      <c r="AM496">
        <v>2.5924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1</v>
      </c>
      <c r="AT496">
        <v>0</v>
      </c>
      <c r="AU496" t="b">
        <v>0</v>
      </c>
      <c r="AV496" t="s">
        <v>49</v>
      </c>
    </row>
    <row r="497" spans="1:48" x14ac:dyDescent="0.25">
      <c r="A497" t="s">
        <v>273</v>
      </c>
      <c r="B497" t="s">
        <v>1672</v>
      </c>
      <c r="C497" t="s">
        <v>273</v>
      </c>
      <c r="D497" t="s">
        <v>60</v>
      </c>
      <c r="E497" t="s">
        <v>273</v>
      </c>
      <c r="F497" t="s">
        <v>2236</v>
      </c>
      <c r="G497" t="s">
        <v>196</v>
      </c>
      <c r="H497">
        <v>78</v>
      </c>
      <c r="I497">
        <v>0</v>
      </c>
      <c r="J497">
        <v>32320.97</v>
      </c>
      <c r="K497">
        <v>14791.37</v>
      </c>
      <c r="L497">
        <v>28011.99</v>
      </c>
      <c r="M497">
        <v>12782.97</v>
      </c>
      <c r="N497">
        <v>1.62</v>
      </c>
      <c r="O497">
        <v>0.68</v>
      </c>
      <c r="P497">
        <v>78</v>
      </c>
      <c r="Q497">
        <v>28011.99</v>
      </c>
      <c r="R497">
        <v>12782.97</v>
      </c>
      <c r="S497">
        <v>1.62</v>
      </c>
      <c r="T497">
        <v>0.68</v>
      </c>
      <c r="U497">
        <v>1.49</v>
      </c>
      <c r="V497">
        <v>1</v>
      </c>
      <c r="W497">
        <v>1.1517999999999999</v>
      </c>
      <c r="X497">
        <v>1.1378999999999999</v>
      </c>
      <c r="Y497">
        <v>1.1517999999999999</v>
      </c>
      <c r="Z497">
        <v>1.1378999999999999</v>
      </c>
      <c r="AA497" t="s">
        <v>59</v>
      </c>
      <c r="AB497" t="s">
        <v>196</v>
      </c>
      <c r="AC497">
        <v>1.5783</v>
      </c>
      <c r="AD497" t="s">
        <v>1548</v>
      </c>
      <c r="AE497">
        <v>1</v>
      </c>
      <c r="AF497">
        <v>1.1760999999999999</v>
      </c>
      <c r="AG497">
        <v>1.1378999999999999</v>
      </c>
      <c r="AH497">
        <v>1.1760999999999999</v>
      </c>
      <c r="AI497" t="s">
        <v>196</v>
      </c>
      <c r="AJ497" t="s">
        <v>196</v>
      </c>
      <c r="AK497" t="s">
        <v>1623</v>
      </c>
      <c r="AL497" t="s">
        <v>49</v>
      </c>
      <c r="AM497">
        <v>1.65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 t="b">
        <v>0</v>
      </c>
      <c r="AV497" t="s">
        <v>49</v>
      </c>
    </row>
    <row r="498" spans="1:48" x14ac:dyDescent="0.25">
      <c r="A498" t="s">
        <v>274</v>
      </c>
      <c r="B498" t="s">
        <v>1672</v>
      </c>
      <c r="C498" t="s">
        <v>274</v>
      </c>
      <c r="D498" t="s">
        <v>56</v>
      </c>
      <c r="E498" t="s">
        <v>274</v>
      </c>
      <c r="F498" t="s">
        <v>2237</v>
      </c>
      <c r="G498" t="s">
        <v>196</v>
      </c>
      <c r="H498">
        <v>12</v>
      </c>
      <c r="I498">
        <v>1</v>
      </c>
      <c r="J498">
        <v>36679.15</v>
      </c>
      <c r="K498">
        <v>14890.18</v>
      </c>
      <c r="L498">
        <v>38498.300000000003</v>
      </c>
      <c r="M498">
        <v>16796.09</v>
      </c>
      <c r="N498">
        <v>8.5</v>
      </c>
      <c r="O498">
        <v>4.1900000000000004</v>
      </c>
      <c r="P498">
        <v>11</v>
      </c>
      <c r="Q498">
        <v>34859.71</v>
      </c>
      <c r="R498">
        <v>12201.74</v>
      </c>
      <c r="S498">
        <v>8</v>
      </c>
      <c r="T498">
        <v>4.0199999999999996</v>
      </c>
      <c r="U498">
        <v>6.99</v>
      </c>
      <c r="V498">
        <v>1</v>
      </c>
      <c r="W498">
        <v>1.4333</v>
      </c>
      <c r="X498">
        <v>1.4159999999999999</v>
      </c>
      <c r="Y498">
        <v>1.4333</v>
      </c>
      <c r="Z498">
        <v>1.4159999999999999</v>
      </c>
      <c r="AA498" t="s">
        <v>55</v>
      </c>
      <c r="AB498" t="s">
        <v>196</v>
      </c>
      <c r="AC498">
        <v>3.798</v>
      </c>
      <c r="AD498" t="s">
        <v>1546</v>
      </c>
      <c r="AE498">
        <v>1.974834</v>
      </c>
      <c r="AF498">
        <v>1.4636</v>
      </c>
      <c r="AG498">
        <v>1.4159999999999999</v>
      </c>
      <c r="AH498">
        <v>1.4636</v>
      </c>
      <c r="AI498" t="s">
        <v>196</v>
      </c>
      <c r="AJ498" t="s">
        <v>196</v>
      </c>
      <c r="AK498" t="s">
        <v>1707</v>
      </c>
      <c r="AL498" t="s">
        <v>49</v>
      </c>
      <c r="AM498">
        <v>2.0533000000000001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1</v>
      </c>
      <c r="AT498">
        <v>0</v>
      </c>
      <c r="AU498" t="b">
        <v>0</v>
      </c>
      <c r="AV498" t="s">
        <v>49</v>
      </c>
    </row>
    <row r="499" spans="1:48" x14ac:dyDescent="0.25">
      <c r="A499" t="s">
        <v>275</v>
      </c>
      <c r="B499" t="s">
        <v>1672</v>
      </c>
      <c r="C499" t="s">
        <v>275</v>
      </c>
      <c r="D499" t="s">
        <v>58</v>
      </c>
      <c r="E499" t="s">
        <v>275</v>
      </c>
      <c r="F499" t="s">
        <v>2238</v>
      </c>
      <c r="G499" t="s">
        <v>196</v>
      </c>
      <c r="H499">
        <v>57</v>
      </c>
      <c r="I499">
        <v>1</v>
      </c>
      <c r="J499">
        <v>35140.46</v>
      </c>
      <c r="K499">
        <v>20118.759999999998</v>
      </c>
      <c r="L499">
        <v>33010.370000000003</v>
      </c>
      <c r="M499">
        <v>16746.990000000002</v>
      </c>
      <c r="N499">
        <v>7.14</v>
      </c>
      <c r="O499">
        <v>4.38</v>
      </c>
      <c r="P499">
        <v>56</v>
      </c>
      <c r="Q499">
        <v>32021.02</v>
      </c>
      <c r="R499">
        <v>15155.11</v>
      </c>
      <c r="S499">
        <v>6.96</v>
      </c>
      <c r="T499">
        <v>4.22</v>
      </c>
      <c r="U499">
        <v>5.85</v>
      </c>
      <c r="V499">
        <v>1</v>
      </c>
      <c r="W499">
        <v>1.3166</v>
      </c>
      <c r="X499">
        <v>1.3007</v>
      </c>
      <c r="Y499">
        <v>1.3166</v>
      </c>
      <c r="Z499">
        <v>1.3007</v>
      </c>
      <c r="AA499" t="s">
        <v>57</v>
      </c>
      <c r="AB499" t="s">
        <v>196</v>
      </c>
      <c r="AC499">
        <v>1.9232</v>
      </c>
      <c r="AD499" t="s">
        <v>1547</v>
      </c>
      <c r="AE499">
        <v>1.483951</v>
      </c>
      <c r="AF499">
        <v>1.3755999999999999</v>
      </c>
      <c r="AG499">
        <v>1.3309</v>
      </c>
      <c r="AH499">
        <v>1.3755999999999999</v>
      </c>
      <c r="AI499" t="s">
        <v>1578</v>
      </c>
      <c r="AJ499" t="s">
        <v>1578</v>
      </c>
      <c r="AK499" t="s">
        <v>1707</v>
      </c>
      <c r="AL499" t="s">
        <v>49</v>
      </c>
      <c r="AM499">
        <v>1.9298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1</v>
      </c>
      <c r="AT499">
        <v>0</v>
      </c>
      <c r="AU499" t="b">
        <v>0</v>
      </c>
      <c r="AV499" t="s">
        <v>49</v>
      </c>
    </row>
    <row r="500" spans="1:48" x14ac:dyDescent="0.25">
      <c r="A500" t="s">
        <v>276</v>
      </c>
      <c r="B500" t="s">
        <v>1672</v>
      </c>
      <c r="C500" t="s">
        <v>276</v>
      </c>
      <c r="D500" t="s">
        <v>60</v>
      </c>
      <c r="E500" t="s">
        <v>276</v>
      </c>
      <c r="F500" t="s">
        <v>2239</v>
      </c>
      <c r="G500" t="s">
        <v>14</v>
      </c>
      <c r="H500">
        <v>5</v>
      </c>
      <c r="I500">
        <v>0</v>
      </c>
      <c r="J500">
        <v>25004</v>
      </c>
      <c r="K500">
        <v>9487.91</v>
      </c>
      <c r="L500">
        <v>24412.14</v>
      </c>
      <c r="M500">
        <v>7908.3</v>
      </c>
      <c r="N500">
        <v>7.2</v>
      </c>
      <c r="O500">
        <v>5.56</v>
      </c>
      <c r="P500">
        <v>5</v>
      </c>
      <c r="Q500">
        <v>24412.14</v>
      </c>
      <c r="R500">
        <v>7908.3</v>
      </c>
      <c r="S500">
        <v>4</v>
      </c>
      <c r="T500">
        <v>5.56</v>
      </c>
      <c r="U500">
        <v>3.3</v>
      </c>
      <c r="V500">
        <v>0</v>
      </c>
      <c r="W500">
        <v>1.0038</v>
      </c>
      <c r="X500">
        <v>1.2804</v>
      </c>
      <c r="Y500">
        <v>1.296</v>
      </c>
      <c r="Z500">
        <v>1.2804</v>
      </c>
      <c r="AA500" t="s">
        <v>59</v>
      </c>
      <c r="AB500" t="s">
        <v>14</v>
      </c>
      <c r="AC500">
        <v>1.296</v>
      </c>
      <c r="AD500" t="s">
        <v>1548</v>
      </c>
      <c r="AE500">
        <v>1</v>
      </c>
      <c r="AF500">
        <v>0.97419999999999995</v>
      </c>
      <c r="AG500">
        <v>0.9425</v>
      </c>
      <c r="AH500">
        <v>0.97419999999999995</v>
      </c>
      <c r="AI500" t="s">
        <v>1581</v>
      </c>
      <c r="AJ500" t="s">
        <v>1581</v>
      </c>
      <c r="AK500" t="s">
        <v>1707</v>
      </c>
      <c r="AL500" t="s">
        <v>49</v>
      </c>
      <c r="AM500">
        <v>1.3667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 t="b">
        <v>0</v>
      </c>
      <c r="AV500" t="s">
        <v>49</v>
      </c>
    </row>
    <row r="501" spans="1:48" x14ac:dyDescent="0.25">
      <c r="A501" t="s">
        <v>277</v>
      </c>
      <c r="B501" t="s">
        <v>1672</v>
      </c>
      <c r="C501" t="s">
        <v>277</v>
      </c>
      <c r="D501" t="s">
        <v>56</v>
      </c>
      <c r="E501" t="s">
        <v>277</v>
      </c>
      <c r="F501" t="s">
        <v>2240</v>
      </c>
      <c r="G501" t="s">
        <v>196</v>
      </c>
      <c r="H501">
        <v>3</v>
      </c>
      <c r="I501">
        <v>1</v>
      </c>
      <c r="J501">
        <v>32551.89</v>
      </c>
      <c r="K501">
        <v>3102.16</v>
      </c>
      <c r="L501">
        <v>29248.29</v>
      </c>
      <c r="M501">
        <v>2132.4</v>
      </c>
      <c r="N501">
        <v>3.33</v>
      </c>
      <c r="O501">
        <v>0.94</v>
      </c>
      <c r="P501">
        <v>3</v>
      </c>
      <c r="Q501">
        <v>29248.29</v>
      </c>
      <c r="R501">
        <v>2132.4</v>
      </c>
      <c r="S501">
        <v>3.33</v>
      </c>
      <c r="T501">
        <v>0.94</v>
      </c>
      <c r="U501">
        <v>3.17</v>
      </c>
      <c r="V501">
        <v>1</v>
      </c>
      <c r="W501">
        <v>1.2025999999999999</v>
      </c>
      <c r="X501">
        <v>1.1880999999999999</v>
      </c>
      <c r="Y501">
        <v>1.2025999999999999</v>
      </c>
      <c r="Z501">
        <v>1.1880999999999999</v>
      </c>
      <c r="AA501" t="s">
        <v>55</v>
      </c>
      <c r="AB501" t="s">
        <v>196</v>
      </c>
      <c r="AC501">
        <v>2.7833000000000001</v>
      </c>
      <c r="AD501" t="s">
        <v>1546</v>
      </c>
      <c r="AE501">
        <v>1.7281139999999999</v>
      </c>
      <c r="AF501">
        <v>1.228</v>
      </c>
      <c r="AG501">
        <v>1.1880999999999999</v>
      </c>
      <c r="AH501">
        <v>1.228</v>
      </c>
      <c r="AI501" t="s">
        <v>196</v>
      </c>
      <c r="AJ501" t="s">
        <v>196</v>
      </c>
      <c r="AK501" t="s">
        <v>1623</v>
      </c>
      <c r="AL501" t="s">
        <v>49</v>
      </c>
      <c r="AM501">
        <v>1.7228000000000001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 t="b">
        <v>0</v>
      </c>
      <c r="AV501" t="s">
        <v>49</v>
      </c>
    </row>
    <row r="502" spans="1:48" x14ac:dyDescent="0.25">
      <c r="A502" t="s">
        <v>278</v>
      </c>
      <c r="B502" t="s">
        <v>1672</v>
      </c>
      <c r="C502" t="s">
        <v>278</v>
      </c>
      <c r="D502" t="s">
        <v>58</v>
      </c>
      <c r="E502" t="s">
        <v>278</v>
      </c>
      <c r="F502" t="s">
        <v>2241</v>
      </c>
      <c r="G502" t="s">
        <v>196</v>
      </c>
      <c r="H502">
        <v>31</v>
      </c>
      <c r="I502">
        <v>0</v>
      </c>
      <c r="J502">
        <v>31695.919999999998</v>
      </c>
      <c r="K502">
        <v>17356.54</v>
      </c>
      <c r="L502">
        <v>29253.27</v>
      </c>
      <c r="M502">
        <v>17852.36</v>
      </c>
      <c r="N502">
        <v>2.1</v>
      </c>
      <c r="O502">
        <v>1.53</v>
      </c>
      <c r="P502">
        <v>29</v>
      </c>
      <c r="Q502">
        <v>25199.040000000001</v>
      </c>
      <c r="R502">
        <v>8199.2800000000007</v>
      </c>
      <c r="S502">
        <v>1.93</v>
      </c>
      <c r="T502">
        <v>1.44</v>
      </c>
      <c r="U502">
        <v>1.61</v>
      </c>
      <c r="V502">
        <v>1</v>
      </c>
      <c r="W502">
        <v>1.0361</v>
      </c>
      <c r="X502">
        <v>1.0236000000000001</v>
      </c>
      <c r="Y502">
        <v>1.0361</v>
      </c>
      <c r="Z502">
        <v>1.0236000000000001</v>
      </c>
      <c r="AA502" t="s">
        <v>57</v>
      </c>
      <c r="AB502" t="s">
        <v>196</v>
      </c>
      <c r="AC502">
        <v>1.6106</v>
      </c>
      <c r="AD502" t="s">
        <v>1547</v>
      </c>
      <c r="AE502">
        <v>1.484424</v>
      </c>
      <c r="AF502">
        <v>1.0580000000000001</v>
      </c>
      <c r="AG502">
        <v>1.0236000000000001</v>
      </c>
      <c r="AH502">
        <v>1.0580000000000001</v>
      </c>
      <c r="AI502" t="s">
        <v>196</v>
      </c>
      <c r="AJ502" t="s">
        <v>196</v>
      </c>
      <c r="AK502" t="s">
        <v>1623</v>
      </c>
      <c r="AL502" t="s">
        <v>49</v>
      </c>
      <c r="AM502">
        <v>1.4843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2</v>
      </c>
      <c r="AT502">
        <v>0</v>
      </c>
      <c r="AU502" t="b">
        <v>0</v>
      </c>
      <c r="AV502" t="s">
        <v>49</v>
      </c>
    </row>
    <row r="503" spans="1:48" x14ac:dyDescent="0.25">
      <c r="A503" t="s">
        <v>279</v>
      </c>
      <c r="B503" t="s">
        <v>1672</v>
      </c>
      <c r="C503" t="s">
        <v>279</v>
      </c>
      <c r="D503" t="s">
        <v>60</v>
      </c>
      <c r="E503" t="s">
        <v>279</v>
      </c>
      <c r="F503" t="s">
        <v>2242</v>
      </c>
      <c r="G503" t="s">
        <v>196</v>
      </c>
      <c r="H503">
        <v>86</v>
      </c>
      <c r="I503">
        <v>0</v>
      </c>
      <c r="J503">
        <v>23576.12</v>
      </c>
      <c r="K503">
        <v>12033.4</v>
      </c>
      <c r="L503">
        <v>21480.35</v>
      </c>
      <c r="M503">
        <v>10515.57</v>
      </c>
      <c r="N503">
        <v>1.37</v>
      </c>
      <c r="O503">
        <v>0.92</v>
      </c>
      <c r="P503">
        <v>84</v>
      </c>
      <c r="Q503">
        <v>20112.68</v>
      </c>
      <c r="R503">
        <v>5487.99</v>
      </c>
      <c r="S503">
        <v>1.29</v>
      </c>
      <c r="T503">
        <v>0.72</v>
      </c>
      <c r="U503">
        <v>1.18</v>
      </c>
      <c r="V503">
        <v>1</v>
      </c>
      <c r="W503">
        <v>0.82699999999999996</v>
      </c>
      <c r="X503">
        <v>0.81699999999999995</v>
      </c>
      <c r="Y503">
        <v>0.82699999999999996</v>
      </c>
      <c r="Z503">
        <v>0.81699999999999995</v>
      </c>
      <c r="AA503" t="s">
        <v>59</v>
      </c>
      <c r="AB503" t="s">
        <v>196</v>
      </c>
      <c r="AC503">
        <v>1.085</v>
      </c>
      <c r="AD503" t="s">
        <v>1548</v>
      </c>
      <c r="AE503">
        <v>1</v>
      </c>
      <c r="AF503">
        <v>0.84450000000000003</v>
      </c>
      <c r="AG503">
        <v>0.81699999999999995</v>
      </c>
      <c r="AH503">
        <v>0.84450000000000003</v>
      </c>
      <c r="AI503" t="s">
        <v>196</v>
      </c>
      <c r="AJ503" t="s">
        <v>196</v>
      </c>
      <c r="AK503" t="s">
        <v>1623</v>
      </c>
      <c r="AL503" t="s">
        <v>49</v>
      </c>
      <c r="AM503">
        <v>1.1847000000000001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2</v>
      </c>
      <c r="AT503">
        <v>0</v>
      </c>
      <c r="AU503" t="b">
        <v>0</v>
      </c>
      <c r="AV503" t="s">
        <v>49</v>
      </c>
    </row>
    <row r="504" spans="1:48" x14ac:dyDescent="0.25">
      <c r="A504" t="s">
        <v>280</v>
      </c>
      <c r="B504" t="s">
        <v>1672</v>
      </c>
      <c r="C504" t="s">
        <v>280</v>
      </c>
      <c r="D504" t="s">
        <v>56</v>
      </c>
      <c r="E504" t="s">
        <v>280</v>
      </c>
      <c r="F504" t="s">
        <v>2243</v>
      </c>
      <c r="G504" t="s">
        <v>196</v>
      </c>
      <c r="H504">
        <v>18</v>
      </c>
      <c r="I504">
        <v>2</v>
      </c>
      <c r="J504">
        <v>89291.6</v>
      </c>
      <c r="K504">
        <v>95726.78</v>
      </c>
      <c r="L504">
        <v>82821.070000000007</v>
      </c>
      <c r="M504">
        <v>85417.91</v>
      </c>
      <c r="N504">
        <v>18.440000000000001</v>
      </c>
      <c r="O504">
        <v>29.91</v>
      </c>
      <c r="P504">
        <v>17</v>
      </c>
      <c r="Q504">
        <v>64221.2</v>
      </c>
      <c r="R504">
        <v>38706.75</v>
      </c>
      <c r="S504">
        <v>11.65</v>
      </c>
      <c r="T504">
        <v>10.74</v>
      </c>
      <c r="U504">
        <v>8.5500000000000007</v>
      </c>
      <c r="V504">
        <v>1</v>
      </c>
      <c r="W504">
        <v>2.6406000000000001</v>
      </c>
      <c r="X504">
        <v>2.6086999999999998</v>
      </c>
      <c r="Y504">
        <v>2.6406000000000001</v>
      </c>
      <c r="Z504">
        <v>2.6086999999999998</v>
      </c>
      <c r="AA504" t="s">
        <v>55</v>
      </c>
      <c r="AB504" t="s">
        <v>146</v>
      </c>
      <c r="AC504">
        <v>3.6749999999999998</v>
      </c>
      <c r="AD504" t="s">
        <v>1546</v>
      </c>
      <c r="AE504">
        <v>1.5713859999999999</v>
      </c>
      <c r="AF504">
        <v>2.3292999999999999</v>
      </c>
      <c r="AG504">
        <v>2.6086999999999998</v>
      </c>
      <c r="AH504">
        <v>2.3292999999999999</v>
      </c>
      <c r="AI504" t="s">
        <v>196</v>
      </c>
      <c r="AJ504" t="s">
        <v>196</v>
      </c>
      <c r="AK504" t="s">
        <v>1624</v>
      </c>
      <c r="AL504" t="s">
        <v>49</v>
      </c>
      <c r="AM504">
        <v>3.2677999999999998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1</v>
      </c>
      <c r="AT504">
        <v>0</v>
      </c>
      <c r="AU504" t="b">
        <v>0</v>
      </c>
      <c r="AV504" t="s">
        <v>49</v>
      </c>
    </row>
    <row r="505" spans="1:48" x14ac:dyDescent="0.25">
      <c r="A505" t="s">
        <v>281</v>
      </c>
      <c r="B505" t="s">
        <v>1672</v>
      </c>
      <c r="C505" t="s">
        <v>281</v>
      </c>
      <c r="D505" t="s">
        <v>58</v>
      </c>
      <c r="E505" t="s">
        <v>281</v>
      </c>
      <c r="F505" t="s">
        <v>2244</v>
      </c>
      <c r="G505" t="s">
        <v>196</v>
      </c>
      <c r="H505">
        <v>47</v>
      </c>
      <c r="I505">
        <v>2</v>
      </c>
      <c r="J505">
        <v>38935.839999999997</v>
      </c>
      <c r="K505">
        <v>17935.14</v>
      </c>
      <c r="L505">
        <v>36734.99</v>
      </c>
      <c r="M505">
        <v>16059.51</v>
      </c>
      <c r="N505">
        <v>7.09</v>
      </c>
      <c r="O505">
        <v>3.46</v>
      </c>
      <c r="P505">
        <v>45</v>
      </c>
      <c r="Q505">
        <v>34894.089999999997</v>
      </c>
      <c r="R505">
        <v>13774.17</v>
      </c>
      <c r="S505">
        <v>6.82</v>
      </c>
      <c r="T505">
        <v>3.23</v>
      </c>
      <c r="U505">
        <v>5.95</v>
      </c>
      <c r="V505">
        <v>1</v>
      </c>
      <c r="W505">
        <v>1.4347000000000001</v>
      </c>
      <c r="X505">
        <v>1.4174</v>
      </c>
      <c r="Y505">
        <v>1.4347000000000001</v>
      </c>
      <c r="Z505">
        <v>1.4236</v>
      </c>
      <c r="AA505" t="s">
        <v>62</v>
      </c>
      <c r="AB505" t="s">
        <v>63</v>
      </c>
      <c r="AC505">
        <v>2.3386999999999998</v>
      </c>
      <c r="AD505" t="s">
        <v>1547</v>
      </c>
      <c r="AE505">
        <v>1.5240800000000001</v>
      </c>
      <c r="AF505">
        <v>1.4986999999999999</v>
      </c>
      <c r="AG505">
        <v>1.45</v>
      </c>
      <c r="AH505">
        <v>1.4986999999999999</v>
      </c>
      <c r="AI505" t="s">
        <v>1579</v>
      </c>
      <c r="AJ505" t="s">
        <v>1579</v>
      </c>
      <c r="AK505" t="s">
        <v>1624</v>
      </c>
      <c r="AL505" t="s">
        <v>49</v>
      </c>
      <c r="AM505">
        <v>2.1025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2</v>
      </c>
      <c r="AT505">
        <v>0</v>
      </c>
      <c r="AU505" t="b">
        <v>0</v>
      </c>
      <c r="AV505" t="s">
        <v>49</v>
      </c>
    </row>
    <row r="506" spans="1:48" x14ac:dyDescent="0.25">
      <c r="A506" t="s">
        <v>282</v>
      </c>
      <c r="B506" t="s">
        <v>1672</v>
      </c>
      <c r="C506" t="s">
        <v>282</v>
      </c>
      <c r="D506" t="s">
        <v>60</v>
      </c>
      <c r="E506" t="s">
        <v>281</v>
      </c>
      <c r="F506" t="s">
        <v>2245</v>
      </c>
      <c r="G506" t="s">
        <v>14</v>
      </c>
      <c r="H506">
        <v>3</v>
      </c>
      <c r="I506">
        <v>0</v>
      </c>
      <c r="J506">
        <v>28325.47</v>
      </c>
      <c r="K506">
        <v>6996.07</v>
      </c>
      <c r="L506">
        <v>27029.38</v>
      </c>
      <c r="M506">
        <v>9319.9599999999991</v>
      </c>
      <c r="N506">
        <v>2</v>
      </c>
      <c r="O506">
        <v>1.41</v>
      </c>
      <c r="P506">
        <v>3</v>
      </c>
      <c r="Q506">
        <v>27029.38</v>
      </c>
      <c r="R506">
        <v>9319.9599999999991</v>
      </c>
      <c r="S506">
        <v>3.6</v>
      </c>
      <c r="T506">
        <v>1.41</v>
      </c>
      <c r="U506">
        <v>2.9</v>
      </c>
      <c r="V506">
        <v>0</v>
      </c>
      <c r="W506">
        <v>1.1113999999999999</v>
      </c>
      <c r="X506">
        <v>1.516</v>
      </c>
      <c r="Y506">
        <v>1.5345</v>
      </c>
      <c r="Z506">
        <v>1.4236</v>
      </c>
      <c r="AA506" t="s">
        <v>64</v>
      </c>
      <c r="AB506" t="s">
        <v>63</v>
      </c>
      <c r="AC506">
        <v>1.5345</v>
      </c>
      <c r="AD506" t="s">
        <v>1548</v>
      </c>
      <c r="AE506">
        <v>1</v>
      </c>
      <c r="AF506">
        <v>1.0613999999999999</v>
      </c>
      <c r="AG506">
        <v>1.0268999999999999</v>
      </c>
      <c r="AH506">
        <v>1.0613999999999999</v>
      </c>
      <c r="AI506" t="s">
        <v>1580</v>
      </c>
      <c r="AJ506" t="s">
        <v>1580</v>
      </c>
      <c r="AK506" t="s">
        <v>1624</v>
      </c>
      <c r="AL506" t="s">
        <v>49</v>
      </c>
      <c r="AM506">
        <v>1.4890000000000001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 t="b">
        <v>0</v>
      </c>
      <c r="AV506" t="s">
        <v>49</v>
      </c>
    </row>
    <row r="507" spans="1:48" x14ac:dyDescent="0.25">
      <c r="A507" t="s">
        <v>283</v>
      </c>
      <c r="B507" t="s">
        <v>1672</v>
      </c>
      <c r="C507" t="s">
        <v>283</v>
      </c>
      <c r="D507" t="s">
        <v>56</v>
      </c>
      <c r="E507" t="s">
        <v>283</v>
      </c>
      <c r="F507" t="s">
        <v>2246</v>
      </c>
      <c r="G507" t="s">
        <v>196</v>
      </c>
      <c r="H507">
        <v>264</v>
      </c>
      <c r="I507">
        <v>21</v>
      </c>
      <c r="J507">
        <v>28160.09</v>
      </c>
      <c r="K507">
        <v>20705.900000000001</v>
      </c>
      <c r="L507">
        <v>26456.99</v>
      </c>
      <c r="M507">
        <v>18740.87</v>
      </c>
      <c r="N507">
        <v>4.8099999999999996</v>
      </c>
      <c r="O507">
        <v>3.4</v>
      </c>
      <c r="P507">
        <v>261</v>
      </c>
      <c r="Q507">
        <v>25485.05</v>
      </c>
      <c r="R507">
        <v>16277.08</v>
      </c>
      <c r="S507">
        <v>4.6900000000000004</v>
      </c>
      <c r="T507">
        <v>3.2</v>
      </c>
      <c r="U507">
        <v>3.83</v>
      </c>
      <c r="V507">
        <v>1</v>
      </c>
      <c r="W507">
        <v>1.0479000000000001</v>
      </c>
      <c r="X507">
        <v>1.0353000000000001</v>
      </c>
      <c r="Y507">
        <v>1.0479000000000001</v>
      </c>
      <c r="Z507">
        <v>1.0353000000000001</v>
      </c>
      <c r="AA507" t="s">
        <v>55</v>
      </c>
      <c r="AB507" t="s">
        <v>196</v>
      </c>
      <c r="AC507">
        <v>1.3813</v>
      </c>
      <c r="AD507" t="s">
        <v>1546</v>
      </c>
      <c r="AE507">
        <v>1.583696</v>
      </c>
      <c r="AF507">
        <v>1.0701000000000001</v>
      </c>
      <c r="AG507">
        <v>1.0353000000000001</v>
      </c>
      <c r="AH507">
        <v>1.0701000000000001</v>
      </c>
      <c r="AI507" t="s">
        <v>196</v>
      </c>
      <c r="AJ507" t="s">
        <v>196</v>
      </c>
      <c r="AK507" t="s">
        <v>1623</v>
      </c>
      <c r="AL507" t="s">
        <v>49</v>
      </c>
      <c r="AM507">
        <v>1.5012000000000001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3</v>
      </c>
      <c r="AT507">
        <v>0</v>
      </c>
      <c r="AU507" t="b">
        <v>0</v>
      </c>
      <c r="AV507" t="s">
        <v>49</v>
      </c>
    </row>
    <row r="508" spans="1:48" x14ac:dyDescent="0.25">
      <c r="A508" t="s">
        <v>284</v>
      </c>
      <c r="B508" t="s">
        <v>1672</v>
      </c>
      <c r="C508" t="s">
        <v>284</v>
      </c>
      <c r="D508" t="s">
        <v>58</v>
      </c>
      <c r="E508" t="s">
        <v>284</v>
      </c>
      <c r="F508" t="s">
        <v>2247</v>
      </c>
      <c r="G508" t="s">
        <v>196</v>
      </c>
      <c r="H508">
        <v>876</v>
      </c>
      <c r="I508">
        <v>22</v>
      </c>
      <c r="J508">
        <v>16862.48</v>
      </c>
      <c r="K508">
        <v>11319.02</v>
      </c>
      <c r="L508">
        <v>15962.44</v>
      </c>
      <c r="M508">
        <v>10168.23</v>
      </c>
      <c r="N508">
        <v>3.32</v>
      </c>
      <c r="O508">
        <v>2.88</v>
      </c>
      <c r="P508">
        <v>863</v>
      </c>
      <c r="Q508">
        <v>15265.94</v>
      </c>
      <c r="R508">
        <v>8183.44</v>
      </c>
      <c r="S508">
        <v>3.15</v>
      </c>
      <c r="T508">
        <v>2.02</v>
      </c>
      <c r="U508">
        <v>2.63</v>
      </c>
      <c r="V508">
        <v>1</v>
      </c>
      <c r="W508">
        <v>0.62770000000000004</v>
      </c>
      <c r="X508">
        <v>0.62009999999999998</v>
      </c>
      <c r="Y508">
        <v>0.62770000000000004</v>
      </c>
      <c r="Z508">
        <v>0.62009999999999998</v>
      </c>
      <c r="AA508" t="s">
        <v>57</v>
      </c>
      <c r="AB508" t="s">
        <v>196</v>
      </c>
      <c r="AC508">
        <v>0.87219999999999998</v>
      </c>
      <c r="AD508" t="s">
        <v>1547</v>
      </c>
      <c r="AE508">
        <v>1.380282</v>
      </c>
      <c r="AF508">
        <v>0.6079</v>
      </c>
      <c r="AG508">
        <v>0.62009999999999998</v>
      </c>
      <c r="AH508">
        <v>0.6079</v>
      </c>
      <c r="AI508" t="s">
        <v>196</v>
      </c>
      <c r="AJ508" t="s">
        <v>196</v>
      </c>
      <c r="AK508" t="s">
        <v>1623</v>
      </c>
      <c r="AL508" t="s">
        <v>49</v>
      </c>
      <c r="AM508">
        <v>0.8528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13</v>
      </c>
      <c r="AT508">
        <v>0</v>
      </c>
      <c r="AU508" t="b">
        <v>0</v>
      </c>
      <c r="AV508" t="s">
        <v>49</v>
      </c>
    </row>
    <row r="509" spans="1:48" x14ac:dyDescent="0.25">
      <c r="A509" t="s">
        <v>285</v>
      </c>
      <c r="B509" t="s">
        <v>1672</v>
      </c>
      <c r="C509" t="s">
        <v>285</v>
      </c>
      <c r="D509" t="s">
        <v>60</v>
      </c>
      <c r="E509" t="s">
        <v>285</v>
      </c>
      <c r="F509" t="s">
        <v>2248</v>
      </c>
      <c r="G509" t="s">
        <v>196</v>
      </c>
      <c r="H509">
        <v>527</v>
      </c>
      <c r="I509">
        <v>4</v>
      </c>
      <c r="J509">
        <v>11903.64</v>
      </c>
      <c r="K509">
        <v>7054.77</v>
      </c>
      <c r="L509">
        <v>11233.84</v>
      </c>
      <c r="M509">
        <v>6341.48</v>
      </c>
      <c r="N509">
        <v>2.0699999999999998</v>
      </c>
      <c r="O509">
        <v>1.2</v>
      </c>
      <c r="P509">
        <v>516</v>
      </c>
      <c r="Q509">
        <v>10744.77</v>
      </c>
      <c r="R509">
        <v>5405.51</v>
      </c>
      <c r="S509">
        <v>2</v>
      </c>
      <c r="T509">
        <v>1.1200000000000001</v>
      </c>
      <c r="U509">
        <v>1.76</v>
      </c>
      <c r="V509">
        <v>1</v>
      </c>
      <c r="W509">
        <v>0.44180000000000003</v>
      </c>
      <c r="X509">
        <v>0.4365</v>
      </c>
      <c r="Y509">
        <v>0.44180000000000003</v>
      </c>
      <c r="Z509">
        <v>0.4365</v>
      </c>
      <c r="AA509" t="s">
        <v>59</v>
      </c>
      <c r="AB509" t="s">
        <v>196</v>
      </c>
      <c r="AC509">
        <v>0.63190000000000002</v>
      </c>
      <c r="AD509" t="s">
        <v>1548</v>
      </c>
      <c r="AE509">
        <v>1</v>
      </c>
      <c r="AF509">
        <v>0.45119999999999999</v>
      </c>
      <c r="AG509">
        <v>0.4365</v>
      </c>
      <c r="AH509">
        <v>0.45119999999999999</v>
      </c>
      <c r="AI509" t="s">
        <v>196</v>
      </c>
      <c r="AJ509" t="s">
        <v>196</v>
      </c>
      <c r="AK509" t="s">
        <v>1623</v>
      </c>
      <c r="AL509" t="s">
        <v>49</v>
      </c>
      <c r="AM509">
        <v>0.63300000000000001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11</v>
      </c>
      <c r="AT509">
        <v>0</v>
      </c>
      <c r="AU509" t="b">
        <v>0</v>
      </c>
      <c r="AV509" t="s">
        <v>49</v>
      </c>
    </row>
    <row r="510" spans="1:48" x14ac:dyDescent="0.25">
      <c r="A510" t="s">
        <v>286</v>
      </c>
      <c r="B510" t="s">
        <v>1672</v>
      </c>
      <c r="C510" t="s">
        <v>286</v>
      </c>
      <c r="D510" t="s">
        <v>51</v>
      </c>
      <c r="E510" t="s">
        <v>286</v>
      </c>
      <c r="F510" t="s">
        <v>2249</v>
      </c>
      <c r="G510" t="s">
        <v>196</v>
      </c>
      <c r="H510">
        <v>208</v>
      </c>
      <c r="I510">
        <v>11</v>
      </c>
      <c r="J510">
        <v>27487.94</v>
      </c>
      <c r="K510">
        <v>21627.56</v>
      </c>
      <c r="L510">
        <v>25188.87</v>
      </c>
      <c r="M510">
        <v>19487.32</v>
      </c>
      <c r="N510">
        <v>4.97</v>
      </c>
      <c r="O510">
        <v>4.13</v>
      </c>
      <c r="P510">
        <v>202</v>
      </c>
      <c r="Q510">
        <v>23119.38</v>
      </c>
      <c r="R510">
        <v>15422.1</v>
      </c>
      <c r="S510">
        <v>4.6399999999999997</v>
      </c>
      <c r="T510">
        <v>3.62</v>
      </c>
      <c r="U510">
        <v>3.57</v>
      </c>
      <c r="V510">
        <v>1</v>
      </c>
      <c r="W510">
        <v>0.9506</v>
      </c>
      <c r="X510">
        <v>0.93910000000000005</v>
      </c>
      <c r="Y510">
        <v>0.9506</v>
      </c>
      <c r="Z510">
        <v>0.93910000000000005</v>
      </c>
      <c r="AA510" t="s">
        <v>50</v>
      </c>
      <c r="AB510" t="s">
        <v>196</v>
      </c>
      <c r="AC510">
        <v>1.1901999999999999</v>
      </c>
      <c r="AD510" t="s">
        <v>1544</v>
      </c>
      <c r="AE510">
        <v>1.5829230000000001</v>
      </c>
      <c r="AF510">
        <v>0.97070000000000001</v>
      </c>
      <c r="AG510">
        <v>0.93910000000000005</v>
      </c>
      <c r="AH510">
        <v>0.97070000000000001</v>
      </c>
      <c r="AI510" t="s">
        <v>196</v>
      </c>
      <c r="AJ510" t="s">
        <v>196</v>
      </c>
      <c r="AK510" t="s">
        <v>1621</v>
      </c>
      <c r="AL510" t="s">
        <v>49</v>
      </c>
      <c r="AM510">
        <v>1.3617999999999999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6</v>
      </c>
      <c r="AT510">
        <v>0</v>
      </c>
      <c r="AU510" t="b">
        <v>0</v>
      </c>
      <c r="AV510" t="s">
        <v>49</v>
      </c>
    </row>
    <row r="511" spans="1:48" x14ac:dyDescent="0.25">
      <c r="A511" t="s">
        <v>287</v>
      </c>
      <c r="B511" t="s">
        <v>1672</v>
      </c>
      <c r="C511" t="s">
        <v>287</v>
      </c>
      <c r="D511" t="s">
        <v>53</v>
      </c>
      <c r="E511" t="s">
        <v>287</v>
      </c>
      <c r="F511" t="s">
        <v>2250</v>
      </c>
      <c r="G511" t="s">
        <v>196</v>
      </c>
      <c r="H511">
        <v>598</v>
      </c>
      <c r="I511">
        <v>20</v>
      </c>
      <c r="J511">
        <v>14524.93</v>
      </c>
      <c r="K511">
        <v>12818.56</v>
      </c>
      <c r="L511">
        <v>13520.06</v>
      </c>
      <c r="M511">
        <v>11454.95</v>
      </c>
      <c r="N511">
        <v>3.12</v>
      </c>
      <c r="O511">
        <v>2.42</v>
      </c>
      <c r="P511">
        <v>588</v>
      </c>
      <c r="Q511">
        <v>12569.46</v>
      </c>
      <c r="R511">
        <v>8650.7999999999993</v>
      </c>
      <c r="S511">
        <v>2.99</v>
      </c>
      <c r="T511">
        <v>2.16</v>
      </c>
      <c r="U511">
        <v>2.42</v>
      </c>
      <c r="V511">
        <v>1</v>
      </c>
      <c r="W511">
        <v>0.51680000000000004</v>
      </c>
      <c r="X511">
        <v>0.51060000000000005</v>
      </c>
      <c r="Y511">
        <v>0.51680000000000004</v>
      </c>
      <c r="Z511">
        <v>0.51060000000000005</v>
      </c>
      <c r="AA511" t="s">
        <v>52</v>
      </c>
      <c r="AB511" t="s">
        <v>196</v>
      </c>
      <c r="AC511">
        <v>0.75190000000000001</v>
      </c>
      <c r="AD511" t="s">
        <v>1545</v>
      </c>
      <c r="AE511">
        <v>1</v>
      </c>
      <c r="AF511">
        <v>0.52780000000000005</v>
      </c>
      <c r="AG511">
        <v>0.51060000000000005</v>
      </c>
      <c r="AH511">
        <v>0.52780000000000005</v>
      </c>
      <c r="AI511" t="s">
        <v>196</v>
      </c>
      <c r="AJ511" t="s">
        <v>196</v>
      </c>
      <c r="AK511" t="s">
        <v>1621</v>
      </c>
      <c r="AL511" t="s">
        <v>49</v>
      </c>
      <c r="AM511">
        <v>0.74050000000000005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10</v>
      </c>
      <c r="AT511">
        <v>0</v>
      </c>
      <c r="AU511" t="b">
        <v>0</v>
      </c>
      <c r="AV511" t="s">
        <v>49</v>
      </c>
    </row>
    <row r="512" spans="1:48" x14ac:dyDescent="0.25">
      <c r="A512" t="s">
        <v>288</v>
      </c>
      <c r="B512" t="s">
        <v>1672</v>
      </c>
      <c r="C512" t="s">
        <v>288</v>
      </c>
      <c r="D512" t="s">
        <v>49</v>
      </c>
      <c r="E512" t="s">
        <v>288</v>
      </c>
      <c r="F512" t="s">
        <v>2251</v>
      </c>
      <c r="G512" t="s">
        <v>196</v>
      </c>
      <c r="H512">
        <v>25</v>
      </c>
      <c r="I512">
        <v>2</v>
      </c>
      <c r="J512">
        <v>82255.789999999994</v>
      </c>
      <c r="K512">
        <v>175676.49</v>
      </c>
      <c r="L512">
        <v>73609.86</v>
      </c>
      <c r="M512">
        <v>156022.74</v>
      </c>
      <c r="N512">
        <v>10.84</v>
      </c>
      <c r="O512">
        <v>26.65</v>
      </c>
      <c r="P512">
        <v>22</v>
      </c>
      <c r="Q512">
        <v>16452.990000000002</v>
      </c>
      <c r="R512">
        <v>7614.62</v>
      </c>
      <c r="S512">
        <v>2.95</v>
      </c>
      <c r="T512">
        <v>1.87</v>
      </c>
      <c r="U512">
        <v>2.4</v>
      </c>
      <c r="V512">
        <v>1</v>
      </c>
      <c r="W512">
        <v>0.67649999999999999</v>
      </c>
      <c r="X512">
        <v>0.66830000000000001</v>
      </c>
      <c r="Y512">
        <v>0.67649999999999999</v>
      </c>
      <c r="Z512">
        <v>0.66830000000000001</v>
      </c>
      <c r="AA512" t="s">
        <v>54</v>
      </c>
      <c r="AB512" t="s">
        <v>196</v>
      </c>
      <c r="AC512">
        <v>1.2635000000000001</v>
      </c>
      <c r="AD512" t="s">
        <v>54</v>
      </c>
      <c r="AE512">
        <v>1</v>
      </c>
      <c r="AF512">
        <v>0.20830000000000001</v>
      </c>
      <c r="AG512">
        <v>0.66830000000000001</v>
      </c>
      <c r="AH512">
        <v>0.20830000000000001</v>
      </c>
      <c r="AI512" t="s">
        <v>196</v>
      </c>
      <c r="AJ512" t="s">
        <v>196</v>
      </c>
      <c r="AK512" t="s">
        <v>54</v>
      </c>
      <c r="AL512" t="s">
        <v>49</v>
      </c>
      <c r="AM512">
        <v>0.29220000000000002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3</v>
      </c>
      <c r="AT512">
        <v>0</v>
      </c>
      <c r="AU512" t="b">
        <v>0</v>
      </c>
      <c r="AV512" t="s">
        <v>49</v>
      </c>
    </row>
    <row r="513" spans="1:48" x14ac:dyDescent="0.25">
      <c r="A513" t="s">
        <v>289</v>
      </c>
      <c r="B513" t="s">
        <v>1672</v>
      </c>
      <c r="C513" t="s">
        <v>289</v>
      </c>
      <c r="D513" t="s">
        <v>56</v>
      </c>
      <c r="E513" t="s">
        <v>289</v>
      </c>
      <c r="F513" t="s">
        <v>2252</v>
      </c>
      <c r="G513" t="s">
        <v>196</v>
      </c>
      <c r="H513">
        <v>26</v>
      </c>
      <c r="I513">
        <v>5</v>
      </c>
      <c r="J513">
        <v>24263.74</v>
      </c>
      <c r="K513">
        <v>11734.48</v>
      </c>
      <c r="L513">
        <v>22967.56</v>
      </c>
      <c r="M513">
        <v>10972.27</v>
      </c>
      <c r="N513">
        <v>4.38</v>
      </c>
      <c r="O513">
        <v>2.2000000000000002</v>
      </c>
      <c r="P513">
        <v>24</v>
      </c>
      <c r="Q513">
        <v>20542.39</v>
      </c>
      <c r="R513">
        <v>7341.56</v>
      </c>
      <c r="S513">
        <v>4.17</v>
      </c>
      <c r="T513">
        <v>2.13</v>
      </c>
      <c r="U513">
        <v>3.62</v>
      </c>
      <c r="V513">
        <v>1</v>
      </c>
      <c r="W513">
        <v>0.84460000000000002</v>
      </c>
      <c r="X513">
        <v>0.83440000000000003</v>
      </c>
      <c r="Y513">
        <v>0.84460000000000002</v>
      </c>
      <c r="Z513">
        <v>0.83440000000000003</v>
      </c>
      <c r="AA513" t="s">
        <v>55</v>
      </c>
      <c r="AB513" t="s">
        <v>196</v>
      </c>
      <c r="AC513">
        <v>1.6341000000000001</v>
      </c>
      <c r="AD513" t="s">
        <v>1546</v>
      </c>
      <c r="AE513">
        <v>1.613926</v>
      </c>
      <c r="AF513">
        <v>0.86240000000000006</v>
      </c>
      <c r="AG513">
        <v>0.83440000000000003</v>
      </c>
      <c r="AH513">
        <v>0.86240000000000006</v>
      </c>
      <c r="AI513" t="s">
        <v>196</v>
      </c>
      <c r="AJ513" t="s">
        <v>196</v>
      </c>
      <c r="AK513" t="s">
        <v>1623</v>
      </c>
      <c r="AL513" t="s">
        <v>49</v>
      </c>
      <c r="AM513">
        <v>1.2099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2</v>
      </c>
      <c r="AT513">
        <v>0</v>
      </c>
      <c r="AU513" t="b">
        <v>0</v>
      </c>
      <c r="AV513" t="s">
        <v>49</v>
      </c>
    </row>
    <row r="514" spans="1:48" x14ac:dyDescent="0.25">
      <c r="A514" t="s">
        <v>290</v>
      </c>
      <c r="B514" t="s">
        <v>1672</v>
      </c>
      <c r="C514" t="s">
        <v>290</v>
      </c>
      <c r="D514" t="s">
        <v>58</v>
      </c>
      <c r="E514" t="s">
        <v>290</v>
      </c>
      <c r="F514" t="s">
        <v>2253</v>
      </c>
      <c r="G514" t="s">
        <v>196</v>
      </c>
      <c r="H514">
        <v>63</v>
      </c>
      <c r="I514">
        <v>2</v>
      </c>
      <c r="J514">
        <v>22068.880000000001</v>
      </c>
      <c r="K514">
        <v>19411.13</v>
      </c>
      <c r="L514">
        <v>20047.21</v>
      </c>
      <c r="M514">
        <v>16639.259999999998</v>
      </c>
      <c r="N514">
        <v>4.1399999999999997</v>
      </c>
      <c r="O514">
        <v>3.42</v>
      </c>
      <c r="P514">
        <v>61</v>
      </c>
      <c r="Q514">
        <v>17779.48</v>
      </c>
      <c r="R514">
        <v>11132.71</v>
      </c>
      <c r="S514">
        <v>3.7</v>
      </c>
      <c r="T514">
        <v>2.3199999999999998</v>
      </c>
      <c r="U514">
        <v>3.12</v>
      </c>
      <c r="V514">
        <v>1</v>
      </c>
      <c r="W514">
        <v>0.73099999999999998</v>
      </c>
      <c r="X514">
        <v>0.72219999999999995</v>
      </c>
      <c r="Y514">
        <v>0.73099999999999998</v>
      </c>
      <c r="Z514">
        <v>0.72219999999999995</v>
      </c>
      <c r="AA514" t="s">
        <v>57</v>
      </c>
      <c r="AB514" t="s">
        <v>196</v>
      </c>
      <c r="AC514">
        <v>1.0125</v>
      </c>
      <c r="AD514" t="s">
        <v>1547</v>
      </c>
      <c r="AE514">
        <v>1.3629020000000001</v>
      </c>
      <c r="AF514">
        <v>0.74650000000000005</v>
      </c>
      <c r="AG514">
        <v>0.72219999999999995</v>
      </c>
      <c r="AH514">
        <v>0.74650000000000005</v>
      </c>
      <c r="AI514" t="s">
        <v>196</v>
      </c>
      <c r="AJ514" t="s">
        <v>196</v>
      </c>
      <c r="AK514" t="s">
        <v>1623</v>
      </c>
      <c r="AL514" t="s">
        <v>49</v>
      </c>
      <c r="AM514">
        <v>1.0472999999999999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2</v>
      </c>
      <c r="AT514">
        <v>0</v>
      </c>
      <c r="AU514" t="b">
        <v>0</v>
      </c>
      <c r="AV514" t="s">
        <v>49</v>
      </c>
    </row>
    <row r="515" spans="1:48" x14ac:dyDescent="0.25">
      <c r="A515" t="s">
        <v>291</v>
      </c>
      <c r="B515" t="s">
        <v>1672</v>
      </c>
      <c r="C515" t="s">
        <v>291</v>
      </c>
      <c r="D515" t="s">
        <v>60</v>
      </c>
      <c r="E515" t="s">
        <v>291</v>
      </c>
      <c r="F515" t="s">
        <v>2254</v>
      </c>
      <c r="G515" t="s">
        <v>196</v>
      </c>
      <c r="H515">
        <v>29</v>
      </c>
      <c r="I515">
        <v>2</v>
      </c>
      <c r="J515">
        <v>11523.06</v>
      </c>
      <c r="K515">
        <v>8237.57</v>
      </c>
      <c r="L515">
        <v>11728.95</v>
      </c>
      <c r="M515">
        <v>8997.41</v>
      </c>
      <c r="N515">
        <v>2.9</v>
      </c>
      <c r="O515">
        <v>2.2000000000000002</v>
      </c>
      <c r="P515">
        <v>28</v>
      </c>
      <c r="Q515">
        <v>10473.469999999999</v>
      </c>
      <c r="R515">
        <v>6175.26</v>
      </c>
      <c r="S515">
        <v>2.61</v>
      </c>
      <c r="T515">
        <v>1.61</v>
      </c>
      <c r="U515">
        <v>2.19</v>
      </c>
      <c r="V515">
        <v>1</v>
      </c>
      <c r="W515">
        <v>0.43059999999999998</v>
      </c>
      <c r="X515">
        <v>0.4254</v>
      </c>
      <c r="Y515">
        <v>0.43059999999999998</v>
      </c>
      <c r="Z515">
        <v>0.4254</v>
      </c>
      <c r="AA515" t="s">
        <v>59</v>
      </c>
      <c r="AB515" t="s">
        <v>196</v>
      </c>
      <c r="AC515">
        <v>0.7429</v>
      </c>
      <c r="AD515" t="s">
        <v>1548</v>
      </c>
      <c r="AE515">
        <v>1</v>
      </c>
      <c r="AF515">
        <v>0.43969999999999998</v>
      </c>
      <c r="AG515">
        <v>0.4254</v>
      </c>
      <c r="AH515">
        <v>0.43969999999999998</v>
      </c>
      <c r="AI515" t="s">
        <v>196</v>
      </c>
      <c r="AJ515" t="s">
        <v>196</v>
      </c>
      <c r="AK515" t="s">
        <v>1623</v>
      </c>
      <c r="AL515" t="s">
        <v>49</v>
      </c>
      <c r="AM515">
        <v>0.6169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1</v>
      </c>
      <c r="AT515">
        <v>0</v>
      </c>
      <c r="AU515" t="b">
        <v>0</v>
      </c>
      <c r="AV515" t="s">
        <v>49</v>
      </c>
    </row>
    <row r="516" spans="1:48" x14ac:dyDescent="0.25">
      <c r="A516" t="s">
        <v>292</v>
      </c>
      <c r="B516" t="s">
        <v>1673</v>
      </c>
      <c r="C516" t="s">
        <v>292</v>
      </c>
      <c r="D516" t="s">
        <v>49</v>
      </c>
      <c r="E516" t="s">
        <v>292</v>
      </c>
      <c r="F516" t="s">
        <v>2255</v>
      </c>
      <c r="G516" t="s">
        <v>323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6.1</v>
      </c>
      <c r="T516">
        <v>0</v>
      </c>
      <c r="U516">
        <v>5.3</v>
      </c>
      <c r="V516">
        <v>0</v>
      </c>
      <c r="W516">
        <v>0</v>
      </c>
      <c r="X516">
        <v>3.3146</v>
      </c>
      <c r="Y516">
        <v>3.3146</v>
      </c>
      <c r="Z516">
        <v>3.3146</v>
      </c>
      <c r="AA516" t="s">
        <v>54</v>
      </c>
      <c r="AB516" t="s">
        <v>323</v>
      </c>
      <c r="AC516">
        <v>3.3146</v>
      </c>
      <c r="AD516" t="s">
        <v>54</v>
      </c>
      <c r="AE516">
        <v>1</v>
      </c>
      <c r="AF516">
        <v>3.3146</v>
      </c>
      <c r="AG516">
        <v>3.3146</v>
      </c>
      <c r="AH516">
        <v>3.3146</v>
      </c>
      <c r="AI516" t="s">
        <v>323</v>
      </c>
      <c r="AJ516" t="s">
        <v>323</v>
      </c>
      <c r="AK516" t="s">
        <v>54</v>
      </c>
      <c r="AL516" t="s">
        <v>49</v>
      </c>
      <c r="AM516">
        <v>3.3146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 t="b">
        <v>1</v>
      </c>
      <c r="AV516" t="s">
        <v>49</v>
      </c>
    </row>
    <row r="517" spans="1:48" x14ac:dyDescent="0.25">
      <c r="A517" t="s">
        <v>293</v>
      </c>
      <c r="B517" t="s">
        <v>1673</v>
      </c>
      <c r="C517" t="s">
        <v>293</v>
      </c>
      <c r="D517" t="s">
        <v>56</v>
      </c>
      <c r="E517" t="s">
        <v>293</v>
      </c>
      <c r="F517" t="s">
        <v>2256</v>
      </c>
      <c r="G517" t="s">
        <v>14</v>
      </c>
      <c r="H517">
        <v>4</v>
      </c>
      <c r="I517">
        <v>0</v>
      </c>
      <c r="J517">
        <v>106342.18</v>
      </c>
      <c r="K517">
        <v>46632.07</v>
      </c>
      <c r="L517">
        <v>108273.49</v>
      </c>
      <c r="M517">
        <v>50125.22</v>
      </c>
      <c r="N517">
        <v>13.5</v>
      </c>
      <c r="O517">
        <v>7.79</v>
      </c>
      <c r="P517">
        <v>4</v>
      </c>
      <c r="Q517">
        <v>108273.49</v>
      </c>
      <c r="R517">
        <v>50125.22</v>
      </c>
      <c r="S517">
        <v>13.5</v>
      </c>
      <c r="T517">
        <v>7.79</v>
      </c>
      <c r="U517">
        <v>10.5</v>
      </c>
      <c r="V517">
        <v>0</v>
      </c>
      <c r="W517">
        <v>4.4519000000000002</v>
      </c>
      <c r="X517">
        <v>5.4227999999999996</v>
      </c>
      <c r="Y517">
        <v>5.4889999999999999</v>
      </c>
      <c r="Z517">
        <v>5.4227999999999996</v>
      </c>
      <c r="AA517" t="s">
        <v>55</v>
      </c>
      <c r="AB517" t="s">
        <v>14</v>
      </c>
      <c r="AC517">
        <v>5.4889999999999999</v>
      </c>
      <c r="AD517" t="s">
        <v>1546</v>
      </c>
      <c r="AE517">
        <v>1.910347</v>
      </c>
      <c r="AF517">
        <v>5.6051000000000002</v>
      </c>
      <c r="AG517">
        <v>5.4227999999999996</v>
      </c>
      <c r="AH517">
        <v>5.6051000000000002</v>
      </c>
      <c r="AI517" t="s">
        <v>14</v>
      </c>
      <c r="AJ517" t="s">
        <v>14</v>
      </c>
      <c r="AK517" t="s">
        <v>1623</v>
      </c>
      <c r="AL517" t="s">
        <v>49</v>
      </c>
      <c r="AM517">
        <v>7.8634000000000004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 t="b">
        <v>0</v>
      </c>
      <c r="AV517" t="s">
        <v>49</v>
      </c>
    </row>
    <row r="518" spans="1:48" x14ac:dyDescent="0.25">
      <c r="A518" t="s">
        <v>294</v>
      </c>
      <c r="B518" t="s">
        <v>1673</v>
      </c>
      <c r="C518" t="s">
        <v>294</v>
      </c>
      <c r="D518" t="s">
        <v>58</v>
      </c>
      <c r="E518" t="s">
        <v>294</v>
      </c>
      <c r="F518" t="s">
        <v>2257</v>
      </c>
      <c r="G518" t="s">
        <v>196</v>
      </c>
      <c r="H518">
        <v>29</v>
      </c>
      <c r="I518">
        <v>1</v>
      </c>
      <c r="J518">
        <v>61271.42</v>
      </c>
      <c r="K518">
        <v>35551.040000000001</v>
      </c>
      <c r="L518">
        <v>56464.81</v>
      </c>
      <c r="M518">
        <v>29474.02</v>
      </c>
      <c r="N518">
        <v>6.59</v>
      </c>
      <c r="O518">
        <v>4.38</v>
      </c>
      <c r="P518">
        <v>28</v>
      </c>
      <c r="Q518">
        <v>53469.13</v>
      </c>
      <c r="R518">
        <v>25288.25</v>
      </c>
      <c r="S518">
        <v>6.39</v>
      </c>
      <c r="T518">
        <v>4.34</v>
      </c>
      <c r="U518">
        <v>4.9800000000000004</v>
      </c>
      <c r="V518">
        <v>1</v>
      </c>
      <c r="W518">
        <v>2.1985000000000001</v>
      </c>
      <c r="X518">
        <v>2.1720000000000002</v>
      </c>
      <c r="Y518">
        <v>2.1985000000000001</v>
      </c>
      <c r="Z518">
        <v>2.1720000000000002</v>
      </c>
      <c r="AA518" t="s">
        <v>57</v>
      </c>
      <c r="AB518" t="s">
        <v>196</v>
      </c>
      <c r="AC518">
        <v>2.8733</v>
      </c>
      <c r="AD518" t="s">
        <v>1547</v>
      </c>
      <c r="AE518">
        <v>1.383256</v>
      </c>
      <c r="AF518">
        <v>2.2450000000000001</v>
      </c>
      <c r="AG518">
        <v>2.1720000000000002</v>
      </c>
      <c r="AH518">
        <v>2.2450000000000001</v>
      </c>
      <c r="AI518" t="s">
        <v>196</v>
      </c>
      <c r="AJ518" t="s">
        <v>196</v>
      </c>
      <c r="AK518" t="s">
        <v>1623</v>
      </c>
      <c r="AL518" t="s">
        <v>49</v>
      </c>
      <c r="AM518">
        <v>3.1495000000000002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1</v>
      </c>
      <c r="AT518">
        <v>0</v>
      </c>
      <c r="AU518" t="b">
        <v>0</v>
      </c>
      <c r="AV518" t="s">
        <v>49</v>
      </c>
    </row>
    <row r="519" spans="1:48" x14ac:dyDescent="0.25">
      <c r="A519" t="s">
        <v>295</v>
      </c>
      <c r="B519" t="s">
        <v>1673</v>
      </c>
      <c r="C519" t="s">
        <v>295</v>
      </c>
      <c r="D519" t="s">
        <v>60</v>
      </c>
      <c r="E519" t="s">
        <v>295</v>
      </c>
      <c r="F519" t="s">
        <v>2258</v>
      </c>
      <c r="G519" t="s">
        <v>14</v>
      </c>
      <c r="H519">
        <v>9</v>
      </c>
      <c r="I519">
        <v>0</v>
      </c>
      <c r="J519">
        <v>61297.31</v>
      </c>
      <c r="K519">
        <v>24495.69</v>
      </c>
      <c r="L519">
        <v>53712.39</v>
      </c>
      <c r="M519">
        <v>21423.31</v>
      </c>
      <c r="N519">
        <v>4.22</v>
      </c>
      <c r="O519">
        <v>1.31</v>
      </c>
      <c r="P519">
        <v>9</v>
      </c>
      <c r="Q519">
        <v>53712.39</v>
      </c>
      <c r="R519">
        <v>21423.31</v>
      </c>
      <c r="S519">
        <v>4.4000000000000004</v>
      </c>
      <c r="T519">
        <v>1.31</v>
      </c>
      <c r="U519">
        <v>3.7</v>
      </c>
      <c r="V519">
        <v>0</v>
      </c>
      <c r="W519">
        <v>2.2084999999999999</v>
      </c>
      <c r="X519">
        <v>2.0520999999999998</v>
      </c>
      <c r="Y519">
        <v>2.0771999999999999</v>
      </c>
      <c r="Z519">
        <v>2.0520999999999998</v>
      </c>
      <c r="AA519" t="s">
        <v>59</v>
      </c>
      <c r="AB519" t="s">
        <v>14</v>
      </c>
      <c r="AC519">
        <v>2.0771999999999999</v>
      </c>
      <c r="AD519" t="s">
        <v>1548</v>
      </c>
      <c r="AE519">
        <v>1</v>
      </c>
      <c r="AF519">
        <v>2.1211000000000002</v>
      </c>
      <c r="AG519">
        <v>2.0520999999999998</v>
      </c>
      <c r="AH519">
        <v>2.1211000000000002</v>
      </c>
      <c r="AI519" t="s">
        <v>14</v>
      </c>
      <c r="AJ519" t="s">
        <v>14</v>
      </c>
      <c r="AK519" t="s">
        <v>1623</v>
      </c>
      <c r="AL519" t="s">
        <v>49</v>
      </c>
      <c r="AM519">
        <v>2.9756999999999998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 t="b">
        <v>0</v>
      </c>
      <c r="AV519" t="s">
        <v>49</v>
      </c>
    </row>
    <row r="520" spans="1:48" x14ac:dyDescent="0.25">
      <c r="A520" t="s">
        <v>296</v>
      </c>
      <c r="B520" t="s">
        <v>1673</v>
      </c>
      <c r="C520" t="s">
        <v>296</v>
      </c>
      <c r="D520" t="s">
        <v>56</v>
      </c>
      <c r="E520" t="s">
        <v>296</v>
      </c>
      <c r="F520" t="s">
        <v>2259</v>
      </c>
      <c r="G520" t="s">
        <v>196</v>
      </c>
      <c r="H520">
        <v>11</v>
      </c>
      <c r="I520">
        <v>1</v>
      </c>
      <c r="J520">
        <v>75035.05</v>
      </c>
      <c r="K520">
        <v>47187.75</v>
      </c>
      <c r="L520">
        <v>68443.87</v>
      </c>
      <c r="M520">
        <v>40560.160000000003</v>
      </c>
      <c r="N520">
        <v>7.27</v>
      </c>
      <c r="O520">
        <v>4.84</v>
      </c>
      <c r="P520">
        <v>10</v>
      </c>
      <c r="Q520">
        <v>58389.4</v>
      </c>
      <c r="R520">
        <v>26412.55</v>
      </c>
      <c r="S520">
        <v>6.5</v>
      </c>
      <c r="T520">
        <v>4.3899999999999997</v>
      </c>
      <c r="U520">
        <v>5.18</v>
      </c>
      <c r="V520">
        <v>1</v>
      </c>
      <c r="W520">
        <v>2.4007999999999998</v>
      </c>
      <c r="X520">
        <v>2.3717999999999999</v>
      </c>
      <c r="Y520">
        <v>2.4007999999999998</v>
      </c>
      <c r="Z520">
        <v>2.3717999999999999</v>
      </c>
      <c r="AA520" t="s">
        <v>55</v>
      </c>
      <c r="AB520" t="s">
        <v>196</v>
      </c>
      <c r="AC520">
        <v>3.3275999999999999</v>
      </c>
      <c r="AD520" t="s">
        <v>1546</v>
      </c>
      <c r="AE520">
        <v>1.7087399999999999</v>
      </c>
      <c r="AF520">
        <v>2.4514999999999998</v>
      </c>
      <c r="AG520">
        <v>2.3717999999999999</v>
      </c>
      <c r="AH520">
        <v>2.4514999999999998</v>
      </c>
      <c r="AI520" t="s">
        <v>196</v>
      </c>
      <c r="AJ520" t="s">
        <v>196</v>
      </c>
      <c r="AK520" t="s">
        <v>1623</v>
      </c>
      <c r="AL520" t="s">
        <v>49</v>
      </c>
      <c r="AM520">
        <v>3.4392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1</v>
      </c>
      <c r="AT520">
        <v>0</v>
      </c>
      <c r="AU520" t="b">
        <v>0</v>
      </c>
      <c r="AV520" t="s">
        <v>49</v>
      </c>
    </row>
    <row r="521" spans="1:48" x14ac:dyDescent="0.25">
      <c r="A521" t="s">
        <v>536</v>
      </c>
      <c r="B521" t="s">
        <v>1673</v>
      </c>
      <c r="C521" t="s">
        <v>536</v>
      </c>
      <c r="D521" t="s">
        <v>58</v>
      </c>
      <c r="E521" t="s">
        <v>536</v>
      </c>
      <c r="F521" t="s">
        <v>2260</v>
      </c>
      <c r="G521" t="s">
        <v>196</v>
      </c>
      <c r="H521">
        <v>45</v>
      </c>
      <c r="I521">
        <v>0</v>
      </c>
      <c r="J521">
        <v>59180.86</v>
      </c>
      <c r="K521">
        <v>29728.7</v>
      </c>
      <c r="L521">
        <v>53107.99</v>
      </c>
      <c r="M521">
        <v>25722.2</v>
      </c>
      <c r="N521">
        <v>4.38</v>
      </c>
      <c r="O521">
        <v>3.13</v>
      </c>
      <c r="P521">
        <v>43</v>
      </c>
      <c r="Q521">
        <v>50025.33</v>
      </c>
      <c r="R521">
        <v>21754.61</v>
      </c>
      <c r="S521">
        <v>4.12</v>
      </c>
      <c r="T521">
        <v>2.88</v>
      </c>
      <c r="U521">
        <v>3.24</v>
      </c>
      <c r="V521">
        <v>1</v>
      </c>
      <c r="W521">
        <v>2.0569000000000002</v>
      </c>
      <c r="X521">
        <v>2.0320999999999998</v>
      </c>
      <c r="Y521">
        <v>2.0569000000000002</v>
      </c>
      <c r="Z521">
        <v>2.0320999999999998</v>
      </c>
      <c r="AA521" t="s">
        <v>57</v>
      </c>
      <c r="AB521" t="s">
        <v>196</v>
      </c>
      <c r="AC521">
        <v>1.9474</v>
      </c>
      <c r="AD521" t="s">
        <v>1547</v>
      </c>
      <c r="AE521">
        <v>1.243233</v>
      </c>
      <c r="AF521">
        <v>2.1004</v>
      </c>
      <c r="AG521">
        <v>2.0320999999999998</v>
      </c>
      <c r="AH521">
        <v>2.1004</v>
      </c>
      <c r="AI521" t="s">
        <v>196</v>
      </c>
      <c r="AJ521" t="s">
        <v>196</v>
      </c>
      <c r="AK521" t="s">
        <v>1623</v>
      </c>
      <c r="AL521" t="s">
        <v>49</v>
      </c>
      <c r="AM521">
        <v>2.9466999999999999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2</v>
      </c>
      <c r="AT521">
        <v>0</v>
      </c>
      <c r="AU521" t="b">
        <v>0</v>
      </c>
      <c r="AV521" t="s">
        <v>49</v>
      </c>
    </row>
    <row r="522" spans="1:48" x14ac:dyDescent="0.25">
      <c r="A522" t="s">
        <v>537</v>
      </c>
      <c r="B522" t="s">
        <v>1673</v>
      </c>
      <c r="C522" t="s">
        <v>537</v>
      </c>
      <c r="D522" t="s">
        <v>60</v>
      </c>
      <c r="E522" t="s">
        <v>537</v>
      </c>
      <c r="F522" t="s">
        <v>2261</v>
      </c>
      <c r="G522" t="s">
        <v>196</v>
      </c>
      <c r="H522">
        <v>55</v>
      </c>
      <c r="I522">
        <v>0</v>
      </c>
      <c r="J522">
        <v>43535.85</v>
      </c>
      <c r="K522">
        <v>18143.93</v>
      </c>
      <c r="L522">
        <v>39328.25</v>
      </c>
      <c r="M522">
        <v>15474.81</v>
      </c>
      <c r="N522">
        <v>2.6</v>
      </c>
      <c r="O522">
        <v>1.32</v>
      </c>
      <c r="P522">
        <v>55</v>
      </c>
      <c r="Q522">
        <v>39328.25</v>
      </c>
      <c r="R522">
        <v>15474.81</v>
      </c>
      <c r="S522">
        <v>2.6</v>
      </c>
      <c r="T522">
        <v>1.32</v>
      </c>
      <c r="U522">
        <v>2.2799999999999998</v>
      </c>
      <c r="V522">
        <v>1</v>
      </c>
      <c r="W522">
        <v>1.6171</v>
      </c>
      <c r="X522">
        <v>1.5975999999999999</v>
      </c>
      <c r="Y522">
        <v>1.6171</v>
      </c>
      <c r="Z522">
        <v>1.5975999999999999</v>
      </c>
      <c r="AA522" t="s">
        <v>59</v>
      </c>
      <c r="AB522" t="s">
        <v>196</v>
      </c>
      <c r="AC522">
        <v>1.5664</v>
      </c>
      <c r="AD522" t="s">
        <v>1548</v>
      </c>
      <c r="AE522">
        <v>1</v>
      </c>
      <c r="AF522">
        <v>1.6513</v>
      </c>
      <c r="AG522">
        <v>1.5975999999999999</v>
      </c>
      <c r="AH522">
        <v>1.6513</v>
      </c>
      <c r="AI522" t="s">
        <v>196</v>
      </c>
      <c r="AJ522" t="s">
        <v>196</v>
      </c>
      <c r="AK522" t="s">
        <v>1623</v>
      </c>
      <c r="AL522" t="s">
        <v>49</v>
      </c>
      <c r="AM522">
        <v>2.3166000000000002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 t="b">
        <v>0</v>
      </c>
      <c r="AV522" t="s">
        <v>49</v>
      </c>
    </row>
    <row r="523" spans="1:48" x14ac:dyDescent="0.25">
      <c r="A523" t="s">
        <v>538</v>
      </c>
      <c r="B523" t="s">
        <v>1673</v>
      </c>
      <c r="C523" t="s">
        <v>538</v>
      </c>
      <c r="D523" t="s">
        <v>56</v>
      </c>
      <c r="E523" t="s">
        <v>538</v>
      </c>
      <c r="F523" t="s">
        <v>2262</v>
      </c>
      <c r="G523" t="s">
        <v>196</v>
      </c>
      <c r="H523">
        <v>23</v>
      </c>
      <c r="I523">
        <v>0</v>
      </c>
      <c r="J523">
        <v>69342.429999999993</v>
      </c>
      <c r="K523">
        <v>40240.480000000003</v>
      </c>
      <c r="L523">
        <v>63846.71</v>
      </c>
      <c r="M523">
        <v>36209.51</v>
      </c>
      <c r="N523">
        <v>7.83</v>
      </c>
      <c r="O523">
        <v>5.56</v>
      </c>
      <c r="P523">
        <v>21</v>
      </c>
      <c r="Q523">
        <v>56568.18</v>
      </c>
      <c r="R523">
        <v>28753</v>
      </c>
      <c r="S523">
        <v>7.29</v>
      </c>
      <c r="T523">
        <v>5.35</v>
      </c>
      <c r="U523">
        <v>5.48</v>
      </c>
      <c r="V523">
        <v>1</v>
      </c>
      <c r="W523">
        <v>2.3258999999999999</v>
      </c>
      <c r="X523">
        <v>2.2978000000000001</v>
      </c>
      <c r="Y523">
        <v>2.3258999999999999</v>
      </c>
      <c r="Z523">
        <v>2.2978000000000001</v>
      </c>
      <c r="AA523" t="s">
        <v>55</v>
      </c>
      <c r="AB523" t="s">
        <v>146</v>
      </c>
      <c r="AC523">
        <v>2.7271000000000001</v>
      </c>
      <c r="AD523" t="s">
        <v>1546</v>
      </c>
      <c r="AE523">
        <v>1.883877</v>
      </c>
      <c r="AF523">
        <v>2.375</v>
      </c>
      <c r="AG523">
        <v>2.2978000000000001</v>
      </c>
      <c r="AH523">
        <v>2.375</v>
      </c>
      <c r="AI523" t="s">
        <v>196</v>
      </c>
      <c r="AJ523" t="s">
        <v>196</v>
      </c>
      <c r="AK523" t="s">
        <v>1624</v>
      </c>
      <c r="AL523" t="s">
        <v>49</v>
      </c>
      <c r="AM523">
        <v>3.3319000000000001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2</v>
      </c>
      <c r="AT523">
        <v>0</v>
      </c>
      <c r="AU523" t="b">
        <v>0</v>
      </c>
      <c r="AV523" t="s">
        <v>49</v>
      </c>
    </row>
    <row r="524" spans="1:48" x14ac:dyDescent="0.25">
      <c r="A524" t="s">
        <v>539</v>
      </c>
      <c r="B524" t="s">
        <v>1673</v>
      </c>
      <c r="C524" t="s">
        <v>539</v>
      </c>
      <c r="D524" t="s">
        <v>58</v>
      </c>
      <c r="E524" t="s">
        <v>539</v>
      </c>
      <c r="F524" t="s">
        <v>2263</v>
      </c>
      <c r="G524" t="s">
        <v>196</v>
      </c>
      <c r="H524">
        <v>89</v>
      </c>
      <c r="I524">
        <v>0</v>
      </c>
      <c r="J524">
        <v>40915.519999999997</v>
      </c>
      <c r="K524">
        <v>25783.75</v>
      </c>
      <c r="L524">
        <v>37231.370000000003</v>
      </c>
      <c r="M524">
        <v>22448.71</v>
      </c>
      <c r="N524">
        <v>3.82</v>
      </c>
      <c r="O524">
        <v>4.08</v>
      </c>
      <c r="P524">
        <v>86</v>
      </c>
      <c r="Q524">
        <v>34630.949999999997</v>
      </c>
      <c r="R524">
        <v>17865.07</v>
      </c>
      <c r="S524">
        <v>3.51</v>
      </c>
      <c r="T524">
        <v>3.57</v>
      </c>
      <c r="U524">
        <v>2.39</v>
      </c>
      <c r="V524">
        <v>1</v>
      </c>
      <c r="W524">
        <v>1.4238999999999999</v>
      </c>
      <c r="X524">
        <v>1.4067000000000001</v>
      </c>
      <c r="Y524">
        <v>1.4238999999999999</v>
      </c>
      <c r="Z524">
        <v>1.4354</v>
      </c>
      <c r="AA524" t="s">
        <v>62</v>
      </c>
      <c r="AB524" t="s">
        <v>63</v>
      </c>
      <c r="AC524">
        <v>1.4476</v>
      </c>
      <c r="AD524" t="s">
        <v>1547</v>
      </c>
      <c r="AE524">
        <v>1.3493660000000001</v>
      </c>
      <c r="AF524">
        <v>1.6462000000000001</v>
      </c>
      <c r="AG524">
        <v>1.5927</v>
      </c>
      <c r="AH524">
        <v>1.6462000000000001</v>
      </c>
      <c r="AI524" t="s">
        <v>1579</v>
      </c>
      <c r="AJ524" t="s">
        <v>1579</v>
      </c>
      <c r="AK524" t="s">
        <v>1624</v>
      </c>
      <c r="AL524" t="s">
        <v>49</v>
      </c>
      <c r="AM524">
        <v>2.3094999999999999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3</v>
      </c>
      <c r="AT524">
        <v>0</v>
      </c>
      <c r="AU524" t="b">
        <v>0</v>
      </c>
      <c r="AV524" t="s">
        <v>49</v>
      </c>
    </row>
    <row r="525" spans="1:48" x14ac:dyDescent="0.25">
      <c r="A525" t="s">
        <v>540</v>
      </c>
      <c r="B525" t="s">
        <v>1673</v>
      </c>
      <c r="C525" t="s">
        <v>540</v>
      </c>
      <c r="D525" t="s">
        <v>60</v>
      </c>
      <c r="E525" t="s">
        <v>539</v>
      </c>
      <c r="F525" t="s">
        <v>2264</v>
      </c>
      <c r="G525" t="s">
        <v>196</v>
      </c>
      <c r="H525">
        <v>46</v>
      </c>
      <c r="I525">
        <v>0</v>
      </c>
      <c r="J525">
        <v>42172.480000000003</v>
      </c>
      <c r="K525">
        <v>14678.54</v>
      </c>
      <c r="L525">
        <v>38250.21</v>
      </c>
      <c r="M525">
        <v>14050.24</v>
      </c>
      <c r="N525">
        <v>1.89</v>
      </c>
      <c r="O525">
        <v>1.87</v>
      </c>
      <c r="P525">
        <v>44</v>
      </c>
      <c r="Q525">
        <v>36714.050000000003</v>
      </c>
      <c r="R525">
        <v>12321.36</v>
      </c>
      <c r="S525">
        <v>1.93</v>
      </c>
      <c r="T525">
        <v>1.9</v>
      </c>
      <c r="U525">
        <v>1.56</v>
      </c>
      <c r="V525">
        <v>1</v>
      </c>
      <c r="W525">
        <v>1.5096000000000001</v>
      </c>
      <c r="X525">
        <v>1.4914000000000001</v>
      </c>
      <c r="Y525">
        <v>1.5096000000000001</v>
      </c>
      <c r="Z525">
        <v>1.4354</v>
      </c>
      <c r="AA525" t="s">
        <v>64</v>
      </c>
      <c r="AB525" t="s">
        <v>63</v>
      </c>
      <c r="AC525">
        <v>1.0728</v>
      </c>
      <c r="AD525" t="s">
        <v>1548</v>
      </c>
      <c r="AE525">
        <v>1</v>
      </c>
      <c r="AF525">
        <v>1.1657999999999999</v>
      </c>
      <c r="AG525">
        <v>1.1278999999999999</v>
      </c>
      <c r="AH525">
        <v>1.1657999999999999</v>
      </c>
      <c r="AI525" t="s">
        <v>1579</v>
      </c>
      <c r="AJ525" t="s">
        <v>1579</v>
      </c>
      <c r="AK525" t="s">
        <v>1624</v>
      </c>
      <c r="AL525" t="s">
        <v>49</v>
      </c>
      <c r="AM525">
        <v>1.6355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2</v>
      </c>
      <c r="AT525">
        <v>0</v>
      </c>
      <c r="AU525" t="b">
        <v>0</v>
      </c>
      <c r="AV525" t="s">
        <v>49</v>
      </c>
    </row>
    <row r="526" spans="1:48" x14ac:dyDescent="0.25">
      <c r="A526" t="s">
        <v>541</v>
      </c>
      <c r="B526" t="s">
        <v>1673</v>
      </c>
      <c r="C526" t="s">
        <v>541</v>
      </c>
      <c r="D526" t="s">
        <v>56</v>
      </c>
      <c r="E526" t="s">
        <v>541</v>
      </c>
      <c r="F526" t="s">
        <v>2265</v>
      </c>
      <c r="G526" t="s">
        <v>14</v>
      </c>
      <c r="H526">
        <v>1</v>
      </c>
      <c r="I526">
        <v>1</v>
      </c>
      <c r="J526">
        <v>48927.95</v>
      </c>
      <c r="K526">
        <v>0</v>
      </c>
      <c r="L526">
        <v>54365.88</v>
      </c>
      <c r="M526">
        <v>0</v>
      </c>
      <c r="N526">
        <v>9</v>
      </c>
      <c r="O526">
        <v>0</v>
      </c>
      <c r="P526">
        <v>1</v>
      </c>
      <c r="Q526">
        <v>54365.88</v>
      </c>
      <c r="R526">
        <v>0</v>
      </c>
      <c r="S526">
        <v>10.3</v>
      </c>
      <c r="T526">
        <v>0</v>
      </c>
      <c r="U526">
        <v>7.3</v>
      </c>
      <c r="V526">
        <v>0</v>
      </c>
      <c r="W526">
        <v>0</v>
      </c>
      <c r="X526">
        <v>3.1402999999999999</v>
      </c>
      <c r="Y526">
        <v>3.1787000000000001</v>
      </c>
      <c r="Z526">
        <v>3.1402999999999999</v>
      </c>
      <c r="AA526" t="s">
        <v>55</v>
      </c>
      <c r="AB526" t="s">
        <v>14</v>
      </c>
      <c r="AC526">
        <v>3.1787000000000001</v>
      </c>
      <c r="AD526" t="s">
        <v>1546</v>
      </c>
      <c r="AE526">
        <v>1.9378770000000001</v>
      </c>
      <c r="AF526">
        <v>3.2458</v>
      </c>
      <c r="AG526">
        <v>3.1402999999999999</v>
      </c>
      <c r="AH526">
        <v>3.2458</v>
      </c>
      <c r="AI526" t="s">
        <v>14</v>
      </c>
      <c r="AJ526" t="s">
        <v>14</v>
      </c>
      <c r="AK526" t="s">
        <v>1623</v>
      </c>
      <c r="AL526" t="s">
        <v>49</v>
      </c>
      <c r="AM526">
        <v>4.5534999999999997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 t="b">
        <v>0</v>
      </c>
      <c r="AV526" t="s">
        <v>49</v>
      </c>
    </row>
    <row r="527" spans="1:48" x14ac:dyDescent="0.25">
      <c r="A527" t="s">
        <v>542</v>
      </c>
      <c r="B527" t="s">
        <v>1673</v>
      </c>
      <c r="C527" t="s">
        <v>542</v>
      </c>
      <c r="D527" t="s">
        <v>58</v>
      </c>
      <c r="E527" t="s">
        <v>542</v>
      </c>
      <c r="F527" t="s">
        <v>2266</v>
      </c>
      <c r="G527" t="s">
        <v>14</v>
      </c>
      <c r="H527">
        <v>2</v>
      </c>
      <c r="I527">
        <v>0</v>
      </c>
      <c r="J527">
        <v>29982.02</v>
      </c>
      <c r="K527">
        <v>22202</v>
      </c>
      <c r="L527">
        <v>25877.83</v>
      </c>
      <c r="M527">
        <v>17233.13</v>
      </c>
      <c r="N527">
        <v>2.5</v>
      </c>
      <c r="O527">
        <v>1.5</v>
      </c>
      <c r="P527">
        <v>2</v>
      </c>
      <c r="Q527">
        <v>25877.83</v>
      </c>
      <c r="R527">
        <v>17233.13</v>
      </c>
      <c r="S527">
        <v>5.2</v>
      </c>
      <c r="T527">
        <v>1.5</v>
      </c>
      <c r="U527">
        <v>3.9</v>
      </c>
      <c r="V527">
        <v>0</v>
      </c>
      <c r="W527">
        <v>0</v>
      </c>
      <c r="X527">
        <v>1.6205000000000001</v>
      </c>
      <c r="Y527">
        <v>1.6403000000000001</v>
      </c>
      <c r="Z527">
        <v>1.6205000000000001</v>
      </c>
      <c r="AA527" t="s">
        <v>57</v>
      </c>
      <c r="AB527" t="s">
        <v>14</v>
      </c>
      <c r="AC527">
        <v>1.6403000000000001</v>
      </c>
      <c r="AD527" t="s">
        <v>1547</v>
      </c>
      <c r="AE527">
        <v>1.383402</v>
      </c>
      <c r="AF527">
        <v>1.675</v>
      </c>
      <c r="AG527">
        <v>1.6205000000000001</v>
      </c>
      <c r="AH527">
        <v>1.675</v>
      </c>
      <c r="AI527" t="s">
        <v>14</v>
      </c>
      <c r="AJ527" t="s">
        <v>14</v>
      </c>
      <c r="AK527" t="s">
        <v>1623</v>
      </c>
      <c r="AL527" t="s">
        <v>49</v>
      </c>
      <c r="AM527">
        <v>2.3498999999999999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 t="b">
        <v>0</v>
      </c>
      <c r="AV527" t="s">
        <v>49</v>
      </c>
    </row>
    <row r="528" spans="1:48" x14ac:dyDescent="0.25">
      <c r="A528" t="s">
        <v>543</v>
      </c>
      <c r="B528" t="s">
        <v>1673</v>
      </c>
      <c r="C528" t="s">
        <v>543</v>
      </c>
      <c r="D528" t="s">
        <v>60</v>
      </c>
      <c r="E528" t="s">
        <v>543</v>
      </c>
      <c r="F528" t="s">
        <v>2267</v>
      </c>
      <c r="G528" t="s">
        <v>196</v>
      </c>
      <c r="H528">
        <v>3</v>
      </c>
      <c r="I528">
        <v>0</v>
      </c>
      <c r="J528">
        <v>14395.46</v>
      </c>
      <c r="K528">
        <v>889.73</v>
      </c>
      <c r="L528">
        <v>13090.19</v>
      </c>
      <c r="M528">
        <v>1200.99</v>
      </c>
      <c r="N528">
        <v>1.67</v>
      </c>
      <c r="O528">
        <v>0.94</v>
      </c>
      <c r="P528">
        <v>3</v>
      </c>
      <c r="Q528">
        <v>13090.19</v>
      </c>
      <c r="R528">
        <v>1200.99</v>
      </c>
      <c r="S528">
        <v>1.67</v>
      </c>
      <c r="T528">
        <v>0.94</v>
      </c>
      <c r="U528">
        <v>1.44</v>
      </c>
      <c r="V528">
        <v>1</v>
      </c>
      <c r="W528">
        <v>0.53820000000000001</v>
      </c>
      <c r="X528">
        <v>0.53169999999999995</v>
      </c>
      <c r="Y528">
        <v>0.53820000000000001</v>
      </c>
      <c r="Z528">
        <v>0.53169999999999995</v>
      </c>
      <c r="AA528" t="s">
        <v>59</v>
      </c>
      <c r="AB528" t="s">
        <v>196</v>
      </c>
      <c r="AC528">
        <v>1.1857</v>
      </c>
      <c r="AD528" t="s">
        <v>1548</v>
      </c>
      <c r="AE528">
        <v>1</v>
      </c>
      <c r="AF528">
        <v>0.54959999999999998</v>
      </c>
      <c r="AG528">
        <v>0.53169999999999995</v>
      </c>
      <c r="AH528">
        <v>0.54959999999999998</v>
      </c>
      <c r="AI528" t="s">
        <v>196</v>
      </c>
      <c r="AJ528" t="s">
        <v>196</v>
      </c>
      <c r="AK528" t="s">
        <v>1623</v>
      </c>
      <c r="AL528" t="s">
        <v>49</v>
      </c>
      <c r="AM528">
        <v>0.77100000000000002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 t="b">
        <v>0</v>
      </c>
      <c r="AV528" t="s">
        <v>49</v>
      </c>
    </row>
    <row r="529" spans="1:48" x14ac:dyDescent="0.25">
      <c r="A529" t="s">
        <v>544</v>
      </c>
      <c r="B529" t="s">
        <v>1673</v>
      </c>
      <c r="C529" t="s">
        <v>544</v>
      </c>
      <c r="D529" t="s">
        <v>56</v>
      </c>
      <c r="E529" t="s">
        <v>544</v>
      </c>
      <c r="F529" t="s">
        <v>2268</v>
      </c>
      <c r="G529" t="s">
        <v>14</v>
      </c>
      <c r="H529">
        <v>2</v>
      </c>
      <c r="I529">
        <v>0</v>
      </c>
      <c r="J529">
        <v>82729.06</v>
      </c>
      <c r="K529">
        <v>38628.19</v>
      </c>
      <c r="L529">
        <v>82343.53</v>
      </c>
      <c r="M529">
        <v>43129.23</v>
      </c>
      <c r="N529">
        <v>14</v>
      </c>
      <c r="O529">
        <v>7</v>
      </c>
      <c r="P529">
        <v>2</v>
      </c>
      <c r="Q529">
        <v>82343.53</v>
      </c>
      <c r="R529">
        <v>43129.23</v>
      </c>
      <c r="S529">
        <v>10.5</v>
      </c>
      <c r="T529">
        <v>7</v>
      </c>
      <c r="U529">
        <v>8.1999999999999993</v>
      </c>
      <c r="V529">
        <v>0</v>
      </c>
      <c r="W529">
        <v>0</v>
      </c>
      <c r="X529">
        <v>3.1404000000000001</v>
      </c>
      <c r="Y529">
        <v>3.1787999999999998</v>
      </c>
      <c r="Z529">
        <v>3.1404000000000001</v>
      </c>
      <c r="AA529" t="s">
        <v>55</v>
      </c>
      <c r="AB529" t="s">
        <v>14</v>
      </c>
      <c r="AC529">
        <v>3.1787999999999998</v>
      </c>
      <c r="AD529" t="s">
        <v>1546</v>
      </c>
      <c r="AE529">
        <v>1.7867459999999999</v>
      </c>
      <c r="AF529">
        <v>3.2458999999999998</v>
      </c>
      <c r="AG529">
        <v>3.1404000000000001</v>
      </c>
      <c r="AH529">
        <v>3.2458999999999998</v>
      </c>
      <c r="AI529" t="s">
        <v>14</v>
      </c>
      <c r="AJ529" t="s">
        <v>14</v>
      </c>
      <c r="AK529" t="s">
        <v>1623</v>
      </c>
      <c r="AL529" t="s">
        <v>49</v>
      </c>
      <c r="AM529">
        <v>4.5537000000000001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 t="b">
        <v>0</v>
      </c>
      <c r="AV529" t="s">
        <v>49</v>
      </c>
    </row>
    <row r="530" spans="1:48" x14ac:dyDescent="0.25">
      <c r="A530" t="s">
        <v>545</v>
      </c>
      <c r="B530" t="s">
        <v>1673</v>
      </c>
      <c r="C530" t="s">
        <v>545</v>
      </c>
      <c r="D530" t="s">
        <v>58</v>
      </c>
      <c r="E530" t="s">
        <v>545</v>
      </c>
      <c r="F530" t="s">
        <v>2269</v>
      </c>
      <c r="G530" t="s">
        <v>14</v>
      </c>
      <c r="H530">
        <v>3</v>
      </c>
      <c r="I530">
        <v>0</v>
      </c>
      <c r="J530">
        <v>39732.17</v>
      </c>
      <c r="K530">
        <v>26176.1</v>
      </c>
      <c r="L530">
        <v>36404.21</v>
      </c>
      <c r="M530">
        <v>22510.35</v>
      </c>
      <c r="N530">
        <v>7.33</v>
      </c>
      <c r="O530">
        <v>4.92</v>
      </c>
      <c r="P530">
        <v>3</v>
      </c>
      <c r="Q530">
        <v>36404.21</v>
      </c>
      <c r="R530">
        <v>22510.35</v>
      </c>
      <c r="S530">
        <v>5.8</v>
      </c>
      <c r="T530">
        <v>4.92</v>
      </c>
      <c r="U530">
        <v>4.2</v>
      </c>
      <c r="V530">
        <v>0</v>
      </c>
      <c r="W530">
        <v>1.4967999999999999</v>
      </c>
      <c r="X530">
        <v>1.7576000000000001</v>
      </c>
      <c r="Y530">
        <v>1.7790999999999999</v>
      </c>
      <c r="Z530">
        <v>1.7576000000000001</v>
      </c>
      <c r="AA530" t="s">
        <v>57</v>
      </c>
      <c r="AB530" t="s">
        <v>14</v>
      </c>
      <c r="AC530">
        <v>1.7790999999999999</v>
      </c>
      <c r="AD530" t="s">
        <v>1547</v>
      </c>
      <c r="AE530">
        <v>1.6467050000000001</v>
      </c>
      <c r="AF530">
        <v>1.8167</v>
      </c>
      <c r="AG530">
        <v>1.7576000000000001</v>
      </c>
      <c r="AH530">
        <v>1.8167</v>
      </c>
      <c r="AI530" t="s">
        <v>14</v>
      </c>
      <c r="AJ530" t="s">
        <v>14</v>
      </c>
      <c r="AK530" t="s">
        <v>1623</v>
      </c>
      <c r="AL530" t="s">
        <v>49</v>
      </c>
      <c r="AM530">
        <v>2.5486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 t="b">
        <v>0</v>
      </c>
      <c r="AV530" t="s">
        <v>49</v>
      </c>
    </row>
    <row r="531" spans="1:48" x14ac:dyDescent="0.25">
      <c r="A531" t="s">
        <v>546</v>
      </c>
      <c r="B531" t="s">
        <v>1673</v>
      </c>
      <c r="C531" t="s">
        <v>546</v>
      </c>
      <c r="D531" t="s">
        <v>60</v>
      </c>
      <c r="E531" t="s">
        <v>546</v>
      </c>
      <c r="F531" t="s">
        <v>2270</v>
      </c>
      <c r="G531" t="s">
        <v>14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2.8</v>
      </c>
      <c r="T531">
        <v>0</v>
      </c>
      <c r="U531">
        <v>2.2000000000000002</v>
      </c>
      <c r="V531">
        <v>0</v>
      </c>
      <c r="W531">
        <v>0</v>
      </c>
      <c r="X531">
        <v>1.0673999999999999</v>
      </c>
      <c r="Y531">
        <v>1.0804</v>
      </c>
      <c r="Z531">
        <v>1.0673999999999999</v>
      </c>
      <c r="AA531" t="s">
        <v>59</v>
      </c>
      <c r="AB531" t="s">
        <v>14</v>
      </c>
      <c r="AC531">
        <v>1.0804</v>
      </c>
      <c r="AD531" t="s">
        <v>1548</v>
      </c>
      <c r="AE531">
        <v>1</v>
      </c>
      <c r="AF531">
        <v>1.0673999999999999</v>
      </c>
      <c r="AG531">
        <v>1.0673999999999999</v>
      </c>
      <c r="AH531">
        <v>1.0673999999999999</v>
      </c>
      <c r="AI531" t="s">
        <v>14</v>
      </c>
      <c r="AJ531" t="s">
        <v>14</v>
      </c>
      <c r="AK531" t="s">
        <v>1623</v>
      </c>
      <c r="AL531" t="s">
        <v>49</v>
      </c>
      <c r="AM531">
        <v>1.4975000000000001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 t="b">
        <v>0</v>
      </c>
      <c r="AV531" t="s">
        <v>49</v>
      </c>
    </row>
    <row r="532" spans="1:48" x14ac:dyDescent="0.25">
      <c r="A532" t="s">
        <v>547</v>
      </c>
      <c r="B532" t="s">
        <v>1673</v>
      </c>
      <c r="C532" t="s">
        <v>547</v>
      </c>
      <c r="D532" t="s">
        <v>56</v>
      </c>
      <c r="E532" t="s">
        <v>547</v>
      </c>
      <c r="F532" t="s">
        <v>2271</v>
      </c>
      <c r="G532" t="s">
        <v>14</v>
      </c>
      <c r="H532">
        <v>8</v>
      </c>
      <c r="I532">
        <v>0</v>
      </c>
      <c r="J532">
        <v>41447.550000000003</v>
      </c>
      <c r="K532">
        <v>22759.33</v>
      </c>
      <c r="L532">
        <v>38847.57</v>
      </c>
      <c r="M532">
        <v>19308.43</v>
      </c>
      <c r="N532">
        <v>6</v>
      </c>
      <c r="O532">
        <v>4.92</v>
      </c>
      <c r="P532">
        <v>7</v>
      </c>
      <c r="Q532">
        <v>32392.41</v>
      </c>
      <c r="R532">
        <v>9629.2199999999993</v>
      </c>
      <c r="S532">
        <v>9.1999999999999993</v>
      </c>
      <c r="T532">
        <v>2.82</v>
      </c>
      <c r="U532">
        <v>7.1</v>
      </c>
      <c r="V532">
        <v>0</v>
      </c>
      <c r="W532">
        <v>1.3319000000000001</v>
      </c>
      <c r="X532">
        <v>2.7806000000000002</v>
      </c>
      <c r="Y532">
        <v>2.8146</v>
      </c>
      <c r="Z532">
        <v>2.7806000000000002</v>
      </c>
      <c r="AA532" t="s">
        <v>55</v>
      </c>
      <c r="AB532" t="s">
        <v>14</v>
      </c>
      <c r="AC532">
        <v>2.8146</v>
      </c>
      <c r="AD532" t="s">
        <v>1546</v>
      </c>
      <c r="AE532">
        <v>1.778578</v>
      </c>
      <c r="AF532">
        <v>2.8740999999999999</v>
      </c>
      <c r="AG532">
        <v>2.7806000000000002</v>
      </c>
      <c r="AH532">
        <v>2.8740999999999999</v>
      </c>
      <c r="AI532" t="s">
        <v>14</v>
      </c>
      <c r="AJ532" t="s">
        <v>14</v>
      </c>
      <c r="AK532" t="s">
        <v>1623</v>
      </c>
      <c r="AL532" t="s">
        <v>49</v>
      </c>
      <c r="AM532">
        <v>4.0320999999999998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1</v>
      </c>
      <c r="AT532">
        <v>0</v>
      </c>
      <c r="AU532" t="b">
        <v>0</v>
      </c>
      <c r="AV532" t="s">
        <v>49</v>
      </c>
    </row>
    <row r="533" spans="1:48" x14ac:dyDescent="0.25">
      <c r="A533" t="s">
        <v>548</v>
      </c>
      <c r="B533" t="s">
        <v>1673</v>
      </c>
      <c r="C533" t="s">
        <v>548</v>
      </c>
      <c r="D533" t="s">
        <v>58</v>
      </c>
      <c r="E533" t="s">
        <v>548</v>
      </c>
      <c r="F533" t="s">
        <v>2272</v>
      </c>
      <c r="G533" t="s">
        <v>196</v>
      </c>
      <c r="H533">
        <v>103</v>
      </c>
      <c r="I533">
        <v>1</v>
      </c>
      <c r="J533">
        <v>24640.58</v>
      </c>
      <c r="K533">
        <v>10907.61</v>
      </c>
      <c r="L533">
        <v>23137.95</v>
      </c>
      <c r="M533">
        <v>10741.43</v>
      </c>
      <c r="N533">
        <v>2.73</v>
      </c>
      <c r="O533">
        <v>2.31</v>
      </c>
      <c r="P533">
        <v>101</v>
      </c>
      <c r="Q533">
        <v>22280.880000000001</v>
      </c>
      <c r="R533">
        <v>8875.1</v>
      </c>
      <c r="S533">
        <v>2.5099999999999998</v>
      </c>
      <c r="T533">
        <v>1.69</v>
      </c>
      <c r="U533">
        <v>2.06</v>
      </c>
      <c r="V533">
        <v>1</v>
      </c>
      <c r="W533">
        <v>0.91610000000000003</v>
      </c>
      <c r="X533">
        <v>0.90500000000000003</v>
      </c>
      <c r="Y533">
        <v>0.91610000000000003</v>
      </c>
      <c r="Z533">
        <v>0.90500000000000003</v>
      </c>
      <c r="AA533" t="s">
        <v>57</v>
      </c>
      <c r="AB533" t="s">
        <v>196</v>
      </c>
      <c r="AC533">
        <v>1.5825</v>
      </c>
      <c r="AD533" t="s">
        <v>1547</v>
      </c>
      <c r="AE533">
        <v>1.642449</v>
      </c>
      <c r="AF533">
        <v>0.93540000000000001</v>
      </c>
      <c r="AG533">
        <v>0.90500000000000003</v>
      </c>
      <c r="AH533">
        <v>0.93540000000000001</v>
      </c>
      <c r="AI533" t="s">
        <v>196</v>
      </c>
      <c r="AJ533" t="s">
        <v>196</v>
      </c>
      <c r="AK533" t="s">
        <v>1623</v>
      </c>
      <c r="AL533" t="s">
        <v>49</v>
      </c>
      <c r="AM533">
        <v>1.3123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2</v>
      </c>
      <c r="AT533">
        <v>0</v>
      </c>
      <c r="AU533" t="b">
        <v>0</v>
      </c>
      <c r="AV533" t="s">
        <v>49</v>
      </c>
    </row>
    <row r="534" spans="1:48" x14ac:dyDescent="0.25">
      <c r="A534" t="s">
        <v>549</v>
      </c>
      <c r="B534" t="s">
        <v>1673</v>
      </c>
      <c r="C534" t="s">
        <v>549</v>
      </c>
      <c r="D534" t="s">
        <v>60</v>
      </c>
      <c r="E534" t="s">
        <v>549</v>
      </c>
      <c r="F534" t="s">
        <v>2273</v>
      </c>
      <c r="G534" t="s">
        <v>196</v>
      </c>
      <c r="H534">
        <v>27</v>
      </c>
      <c r="I534">
        <v>0</v>
      </c>
      <c r="J534">
        <v>22894.91</v>
      </c>
      <c r="K534">
        <v>9308.64</v>
      </c>
      <c r="L534">
        <v>21217.599999999999</v>
      </c>
      <c r="M534">
        <v>7244.5</v>
      </c>
      <c r="N534">
        <v>2.41</v>
      </c>
      <c r="O534">
        <v>1.57</v>
      </c>
      <c r="P534">
        <v>26</v>
      </c>
      <c r="Q534">
        <v>20600.75</v>
      </c>
      <c r="R534">
        <v>6650.4</v>
      </c>
      <c r="S534">
        <v>2.46</v>
      </c>
      <c r="T534">
        <v>1.57</v>
      </c>
      <c r="U534">
        <v>2.11</v>
      </c>
      <c r="V534">
        <v>1</v>
      </c>
      <c r="W534">
        <v>0.84699999999999998</v>
      </c>
      <c r="X534">
        <v>0.83679999999999999</v>
      </c>
      <c r="Y534">
        <v>0.84699999999999998</v>
      </c>
      <c r="Z534">
        <v>0.83679999999999999</v>
      </c>
      <c r="AA534" t="s">
        <v>59</v>
      </c>
      <c r="AB534" t="s">
        <v>196</v>
      </c>
      <c r="AC534">
        <v>0.96350000000000002</v>
      </c>
      <c r="AD534" t="s">
        <v>1548</v>
      </c>
      <c r="AE534">
        <v>1</v>
      </c>
      <c r="AF534">
        <v>0.8649</v>
      </c>
      <c r="AG534">
        <v>0.83679999999999999</v>
      </c>
      <c r="AH534">
        <v>0.8649</v>
      </c>
      <c r="AI534" t="s">
        <v>196</v>
      </c>
      <c r="AJ534" t="s">
        <v>196</v>
      </c>
      <c r="AK534" t="s">
        <v>1623</v>
      </c>
      <c r="AL534" t="s">
        <v>49</v>
      </c>
      <c r="AM534">
        <v>1.2134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1</v>
      </c>
      <c r="AT534">
        <v>0</v>
      </c>
      <c r="AU534" t="b">
        <v>0</v>
      </c>
      <c r="AV534" t="s">
        <v>49</v>
      </c>
    </row>
    <row r="535" spans="1:48" x14ac:dyDescent="0.25">
      <c r="A535" t="s">
        <v>550</v>
      </c>
      <c r="B535" t="s">
        <v>1673</v>
      </c>
      <c r="C535" t="s">
        <v>550</v>
      </c>
      <c r="D535" t="s">
        <v>51</v>
      </c>
      <c r="E535" t="s">
        <v>550</v>
      </c>
      <c r="F535" t="s">
        <v>2274</v>
      </c>
      <c r="G535" t="s">
        <v>14</v>
      </c>
      <c r="H535">
        <v>1</v>
      </c>
      <c r="I535">
        <v>0</v>
      </c>
      <c r="J535">
        <v>11978.18</v>
      </c>
      <c r="K535">
        <v>0</v>
      </c>
      <c r="L535">
        <v>12384.39</v>
      </c>
      <c r="M535">
        <v>0</v>
      </c>
      <c r="N535">
        <v>1</v>
      </c>
      <c r="O535">
        <v>0</v>
      </c>
      <c r="P535">
        <v>1</v>
      </c>
      <c r="Q535">
        <v>12384.39</v>
      </c>
      <c r="R535">
        <v>0</v>
      </c>
      <c r="S535">
        <v>5.3</v>
      </c>
      <c r="T535">
        <v>0</v>
      </c>
      <c r="U535">
        <v>3.9</v>
      </c>
      <c r="V535">
        <v>0</v>
      </c>
      <c r="W535">
        <v>0</v>
      </c>
      <c r="X535">
        <v>1.6632</v>
      </c>
      <c r="Y535">
        <v>1.6835</v>
      </c>
      <c r="Z535">
        <v>1.6632</v>
      </c>
      <c r="AA535" t="s">
        <v>50</v>
      </c>
      <c r="AB535" t="s">
        <v>14</v>
      </c>
      <c r="AC535">
        <v>1.6835</v>
      </c>
      <c r="AD535" t="s">
        <v>1549</v>
      </c>
      <c r="AE535">
        <v>1.5928659999999999</v>
      </c>
      <c r="AF535">
        <v>1.7191000000000001</v>
      </c>
      <c r="AG535">
        <v>1.6632</v>
      </c>
      <c r="AH535">
        <v>1.7191000000000001</v>
      </c>
      <c r="AI535" t="s">
        <v>14</v>
      </c>
      <c r="AJ535" t="s">
        <v>14</v>
      </c>
      <c r="AK535" t="s">
        <v>1621</v>
      </c>
      <c r="AL535" t="s">
        <v>49</v>
      </c>
      <c r="AM535">
        <v>2.4117000000000002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 t="b">
        <v>0</v>
      </c>
      <c r="AV535" t="s">
        <v>49</v>
      </c>
    </row>
    <row r="536" spans="1:48" x14ac:dyDescent="0.25">
      <c r="A536" t="s">
        <v>551</v>
      </c>
      <c r="B536" t="s">
        <v>1673</v>
      </c>
      <c r="C536" t="s">
        <v>551</v>
      </c>
      <c r="D536" t="s">
        <v>53</v>
      </c>
      <c r="E536" t="s">
        <v>551</v>
      </c>
      <c r="F536" t="s">
        <v>2275</v>
      </c>
      <c r="G536" t="s">
        <v>14</v>
      </c>
      <c r="H536">
        <v>1</v>
      </c>
      <c r="I536">
        <v>0</v>
      </c>
      <c r="J536">
        <v>40921.550000000003</v>
      </c>
      <c r="K536">
        <v>0</v>
      </c>
      <c r="L536">
        <v>35776.57</v>
      </c>
      <c r="M536">
        <v>0</v>
      </c>
      <c r="N536">
        <v>1</v>
      </c>
      <c r="O536">
        <v>0</v>
      </c>
      <c r="P536">
        <v>1</v>
      </c>
      <c r="Q536">
        <v>35776.57</v>
      </c>
      <c r="R536">
        <v>0</v>
      </c>
      <c r="S536">
        <v>2.2999999999999998</v>
      </c>
      <c r="T536">
        <v>0</v>
      </c>
      <c r="U536">
        <v>1.9</v>
      </c>
      <c r="V536">
        <v>0</v>
      </c>
      <c r="W536">
        <v>0</v>
      </c>
      <c r="X536">
        <v>1.0441</v>
      </c>
      <c r="Y536">
        <v>1.0569</v>
      </c>
      <c r="Z536">
        <v>1.0441</v>
      </c>
      <c r="AA536" t="s">
        <v>52</v>
      </c>
      <c r="AB536" t="s">
        <v>14</v>
      </c>
      <c r="AC536">
        <v>1.0569</v>
      </c>
      <c r="AD536" t="s">
        <v>1550</v>
      </c>
      <c r="AE536">
        <v>1</v>
      </c>
      <c r="AF536">
        <v>1.0791999999999999</v>
      </c>
      <c r="AG536">
        <v>1.0441</v>
      </c>
      <c r="AH536">
        <v>1.0791999999999999</v>
      </c>
      <c r="AI536" t="s">
        <v>14</v>
      </c>
      <c r="AJ536" t="s">
        <v>14</v>
      </c>
      <c r="AK536" t="s">
        <v>1621</v>
      </c>
      <c r="AL536" t="s">
        <v>49</v>
      </c>
      <c r="AM536">
        <v>1.514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 t="b">
        <v>0</v>
      </c>
      <c r="AV536" t="s">
        <v>49</v>
      </c>
    </row>
    <row r="537" spans="1:48" x14ac:dyDescent="0.25">
      <c r="A537" t="s">
        <v>552</v>
      </c>
      <c r="B537" t="s">
        <v>1673</v>
      </c>
      <c r="C537" t="s">
        <v>552</v>
      </c>
      <c r="D537" t="s">
        <v>56</v>
      </c>
      <c r="E537" t="s">
        <v>552</v>
      </c>
      <c r="F537" t="s">
        <v>2276</v>
      </c>
      <c r="G537" t="s">
        <v>196</v>
      </c>
      <c r="H537">
        <v>35</v>
      </c>
      <c r="I537">
        <v>0</v>
      </c>
      <c r="J537">
        <v>85741.94</v>
      </c>
      <c r="K537">
        <v>68874.97</v>
      </c>
      <c r="L537">
        <v>77281.56</v>
      </c>
      <c r="M537">
        <v>59956.29</v>
      </c>
      <c r="N537">
        <v>12.66</v>
      </c>
      <c r="O537">
        <v>11.99</v>
      </c>
      <c r="P537">
        <v>34</v>
      </c>
      <c r="Q537">
        <v>69957.91</v>
      </c>
      <c r="R537">
        <v>42699.33</v>
      </c>
      <c r="S537">
        <v>11.09</v>
      </c>
      <c r="T537">
        <v>7.86</v>
      </c>
      <c r="U537">
        <v>8.1300000000000008</v>
      </c>
      <c r="V537">
        <v>1</v>
      </c>
      <c r="W537">
        <v>2.8765000000000001</v>
      </c>
      <c r="X537">
        <v>2.8418000000000001</v>
      </c>
      <c r="Y537">
        <v>2.8765000000000001</v>
      </c>
      <c r="Z537">
        <v>2.8418000000000001</v>
      </c>
      <c r="AA537" t="s">
        <v>55</v>
      </c>
      <c r="AB537" t="s">
        <v>196</v>
      </c>
      <c r="AC537">
        <v>3.5773000000000001</v>
      </c>
      <c r="AD537" t="s">
        <v>1546</v>
      </c>
      <c r="AE537">
        <v>1.5472079999999999</v>
      </c>
      <c r="AF537">
        <v>2.7879</v>
      </c>
      <c r="AG537">
        <v>2.8418000000000001</v>
      </c>
      <c r="AH537">
        <v>2.7879</v>
      </c>
      <c r="AI537" t="s">
        <v>196</v>
      </c>
      <c r="AJ537" t="s">
        <v>196</v>
      </c>
      <c r="AK537" t="s">
        <v>1623</v>
      </c>
      <c r="AL537" t="s">
        <v>49</v>
      </c>
      <c r="AM537">
        <v>3.9110999999999998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1</v>
      </c>
      <c r="AT537">
        <v>0</v>
      </c>
      <c r="AU537" t="b">
        <v>0</v>
      </c>
      <c r="AV537" t="s">
        <v>49</v>
      </c>
    </row>
    <row r="538" spans="1:48" x14ac:dyDescent="0.25">
      <c r="A538" t="s">
        <v>553</v>
      </c>
      <c r="B538" t="s">
        <v>1673</v>
      </c>
      <c r="C538" t="s">
        <v>553</v>
      </c>
      <c r="D538" t="s">
        <v>58</v>
      </c>
      <c r="E538" t="s">
        <v>553</v>
      </c>
      <c r="F538" t="s">
        <v>2277</v>
      </c>
      <c r="G538" t="s">
        <v>196</v>
      </c>
      <c r="H538">
        <v>24</v>
      </c>
      <c r="I538">
        <v>1</v>
      </c>
      <c r="J538">
        <v>63635.74</v>
      </c>
      <c r="K538">
        <v>49379.31</v>
      </c>
      <c r="L538">
        <v>57352.95</v>
      </c>
      <c r="M538">
        <v>42551.56</v>
      </c>
      <c r="N538">
        <v>8.5399999999999991</v>
      </c>
      <c r="O538">
        <v>5.39</v>
      </c>
      <c r="P538">
        <v>23</v>
      </c>
      <c r="Q538">
        <v>49438.59</v>
      </c>
      <c r="R538">
        <v>19648.580000000002</v>
      </c>
      <c r="S538">
        <v>8.1300000000000008</v>
      </c>
      <c r="T538">
        <v>5.13</v>
      </c>
      <c r="U538">
        <v>6.51</v>
      </c>
      <c r="V538">
        <v>1</v>
      </c>
      <c r="W538">
        <v>2.0327999999999999</v>
      </c>
      <c r="X538">
        <v>2.0083000000000002</v>
      </c>
      <c r="Y538">
        <v>2.0327999999999999</v>
      </c>
      <c r="Z538">
        <v>2.0083000000000002</v>
      </c>
      <c r="AA538" t="s">
        <v>57</v>
      </c>
      <c r="AB538" t="s">
        <v>196</v>
      </c>
      <c r="AC538">
        <v>2.3121</v>
      </c>
      <c r="AD538" t="s">
        <v>1547</v>
      </c>
      <c r="AE538">
        <v>1.4225680000000001</v>
      </c>
      <c r="AF538">
        <v>2.0177999999999998</v>
      </c>
      <c r="AG538">
        <v>2.0083000000000002</v>
      </c>
      <c r="AH538">
        <v>2.0177999999999998</v>
      </c>
      <c r="AI538" t="s">
        <v>196</v>
      </c>
      <c r="AJ538" t="s">
        <v>196</v>
      </c>
      <c r="AK538" t="s">
        <v>1623</v>
      </c>
      <c r="AL538" t="s">
        <v>49</v>
      </c>
      <c r="AM538">
        <v>2.8308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1</v>
      </c>
      <c r="AT538">
        <v>0</v>
      </c>
      <c r="AU538" t="b">
        <v>0</v>
      </c>
      <c r="AV538" t="s">
        <v>49</v>
      </c>
    </row>
    <row r="539" spans="1:48" x14ac:dyDescent="0.25">
      <c r="A539" t="s">
        <v>554</v>
      </c>
      <c r="B539" t="s">
        <v>1673</v>
      </c>
      <c r="C539" t="s">
        <v>554</v>
      </c>
      <c r="D539" t="s">
        <v>60</v>
      </c>
      <c r="E539" t="s">
        <v>554</v>
      </c>
      <c r="F539" t="s">
        <v>2278</v>
      </c>
      <c r="G539" t="s">
        <v>14</v>
      </c>
      <c r="H539">
        <v>4</v>
      </c>
      <c r="I539">
        <v>1</v>
      </c>
      <c r="J539">
        <v>45405.01</v>
      </c>
      <c r="K539">
        <v>11092.14</v>
      </c>
      <c r="L539">
        <v>41692.339999999997</v>
      </c>
      <c r="M539">
        <v>9286.32</v>
      </c>
      <c r="N539">
        <v>5.5</v>
      </c>
      <c r="O539">
        <v>3.2</v>
      </c>
      <c r="P539">
        <v>4</v>
      </c>
      <c r="Q539">
        <v>41692.339999999997</v>
      </c>
      <c r="R539">
        <v>9286.32</v>
      </c>
      <c r="S539">
        <v>3.6</v>
      </c>
      <c r="T539">
        <v>3.2</v>
      </c>
      <c r="U539">
        <v>2.8</v>
      </c>
      <c r="V539">
        <v>0</v>
      </c>
      <c r="W539">
        <v>1.7142999999999999</v>
      </c>
      <c r="X539">
        <v>1.6056999999999999</v>
      </c>
      <c r="Y539">
        <v>1.6253</v>
      </c>
      <c r="Z539">
        <v>1.6056999999999999</v>
      </c>
      <c r="AA539" t="s">
        <v>59</v>
      </c>
      <c r="AB539" t="s">
        <v>14</v>
      </c>
      <c r="AC539">
        <v>1.6253</v>
      </c>
      <c r="AD539" t="s">
        <v>1548</v>
      </c>
      <c r="AE539">
        <v>1</v>
      </c>
      <c r="AF539">
        <v>1.6597</v>
      </c>
      <c r="AG539">
        <v>1.6056999999999999</v>
      </c>
      <c r="AH539">
        <v>1.6597</v>
      </c>
      <c r="AI539" t="s">
        <v>14</v>
      </c>
      <c r="AJ539" t="s">
        <v>14</v>
      </c>
      <c r="AK539" t="s">
        <v>1623</v>
      </c>
      <c r="AL539" t="s">
        <v>49</v>
      </c>
      <c r="AM539">
        <v>2.3283999999999998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 t="b">
        <v>0</v>
      </c>
      <c r="AV539" t="s">
        <v>49</v>
      </c>
    </row>
    <row r="540" spans="1:48" x14ac:dyDescent="0.25">
      <c r="A540" t="s">
        <v>555</v>
      </c>
      <c r="B540" t="s">
        <v>1673</v>
      </c>
      <c r="C540" t="s">
        <v>555</v>
      </c>
      <c r="D540" t="s">
        <v>56</v>
      </c>
      <c r="E540" t="s">
        <v>555</v>
      </c>
      <c r="F540" t="s">
        <v>2279</v>
      </c>
      <c r="G540" t="s">
        <v>196</v>
      </c>
      <c r="H540">
        <v>324</v>
      </c>
      <c r="I540">
        <v>26</v>
      </c>
      <c r="J540">
        <v>34177</v>
      </c>
      <c r="K540">
        <v>37441.43</v>
      </c>
      <c r="L540">
        <v>32109.72</v>
      </c>
      <c r="M540">
        <v>33283.65</v>
      </c>
      <c r="N540">
        <v>6.56</v>
      </c>
      <c r="O540">
        <v>6.3</v>
      </c>
      <c r="P540">
        <v>320</v>
      </c>
      <c r="Q540">
        <v>29677.3</v>
      </c>
      <c r="R540">
        <v>23810</v>
      </c>
      <c r="S540">
        <v>6.12</v>
      </c>
      <c r="T540">
        <v>4.88</v>
      </c>
      <c r="U540">
        <v>4.58</v>
      </c>
      <c r="V540">
        <v>1</v>
      </c>
      <c r="W540">
        <v>1.2202</v>
      </c>
      <c r="X540">
        <v>1.2055</v>
      </c>
      <c r="Y540">
        <v>1.2202</v>
      </c>
      <c r="Z540">
        <v>1.2055</v>
      </c>
      <c r="AA540" t="s">
        <v>55</v>
      </c>
      <c r="AB540" t="s">
        <v>196</v>
      </c>
      <c r="AC540">
        <v>1.532</v>
      </c>
      <c r="AD540" t="s">
        <v>1546</v>
      </c>
      <c r="AE540">
        <v>1.6670290000000001</v>
      </c>
      <c r="AF540">
        <v>1.2137</v>
      </c>
      <c r="AG540">
        <v>1.2055</v>
      </c>
      <c r="AH540">
        <v>1.2137</v>
      </c>
      <c r="AI540" t="s">
        <v>196</v>
      </c>
      <c r="AJ540" t="s">
        <v>196</v>
      </c>
      <c r="AK540" t="s">
        <v>1623</v>
      </c>
      <c r="AL540" t="s">
        <v>49</v>
      </c>
      <c r="AM540">
        <v>1.7027000000000001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4</v>
      </c>
      <c r="AT540">
        <v>0</v>
      </c>
      <c r="AU540" t="b">
        <v>0</v>
      </c>
      <c r="AV540" t="s">
        <v>49</v>
      </c>
    </row>
    <row r="541" spans="1:48" x14ac:dyDescent="0.25">
      <c r="A541" t="s">
        <v>556</v>
      </c>
      <c r="B541" t="s">
        <v>1673</v>
      </c>
      <c r="C541" t="s">
        <v>556</v>
      </c>
      <c r="D541" t="s">
        <v>58</v>
      </c>
      <c r="E541" t="s">
        <v>556</v>
      </c>
      <c r="F541" t="s">
        <v>2280</v>
      </c>
      <c r="G541" t="s">
        <v>196</v>
      </c>
      <c r="H541">
        <v>647</v>
      </c>
      <c r="I541">
        <v>22</v>
      </c>
      <c r="J541">
        <v>19595.759999999998</v>
      </c>
      <c r="K541">
        <v>15544.21</v>
      </c>
      <c r="L541">
        <v>18598.03</v>
      </c>
      <c r="M541">
        <v>14196.96</v>
      </c>
      <c r="N541">
        <v>3.95</v>
      </c>
      <c r="O541">
        <v>2.97</v>
      </c>
      <c r="P541">
        <v>632</v>
      </c>
      <c r="Q541">
        <v>17265.41</v>
      </c>
      <c r="R541">
        <v>11240.54</v>
      </c>
      <c r="S541">
        <v>3.73</v>
      </c>
      <c r="T541">
        <v>2.58</v>
      </c>
      <c r="U541">
        <v>3.03</v>
      </c>
      <c r="V541">
        <v>1</v>
      </c>
      <c r="W541">
        <v>0.70989999999999998</v>
      </c>
      <c r="X541">
        <v>0.70130000000000003</v>
      </c>
      <c r="Y541">
        <v>0.70989999999999998</v>
      </c>
      <c r="Z541">
        <v>0.70130000000000003</v>
      </c>
      <c r="AA541" t="s">
        <v>57</v>
      </c>
      <c r="AB541" t="s">
        <v>196</v>
      </c>
      <c r="AC541">
        <v>0.91900000000000004</v>
      </c>
      <c r="AD541" t="s">
        <v>1547</v>
      </c>
      <c r="AE541">
        <v>1.4827360000000001</v>
      </c>
      <c r="AF541">
        <v>0.72489999999999999</v>
      </c>
      <c r="AG541">
        <v>0.70130000000000003</v>
      </c>
      <c r="AH541">
        <v>0.72489999999999999</v>
      </c>
      <c r="AI541" t="s">
        <v>196</v>
      </c>
      <c r="AJ541" t="s">
        <v>196</v>
      </c>
      <c r="AK541" t="s">
        <v>1623</v>
      </c>
      <c r="AL541" t="s">
        <v>49</v>
      </c>
      <c r="AM541">
        <v>1.0169999999999999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15</v>
      </c>
      <c r="AT541">
        <v>0</v>
      </c>
      <c r="AU541" t="b">
        <v>0</v>
      </c>
      <c r="AV541" t="s">
        <v>49</v>
      </c>
    </row>
    <row r="542" spans="1:48" x14ac:dyDescent="0.25">
      <c r="A542" t="s">
        <v>557</v>
      </c>
      <c r="B542" t="s">
        <v>1673</v>
      </c>
      <c r="C542" t="s">
        <v>557</v>
      </c>
      <c r="D542" t="s">
        <v>60</v>
      </c>
      <c r="E542" t="s">
        <v>557</v>
      </c>
      <c r="F542" t="s">
        <v>2281</v>
      </c>
      <c r="G542" t="s">
        <v>196</v>
      </c>
      <c r="H542">
        <v>116</v>
      </c>
      <c r="I542">
        <v>6</v>
      </c>
      <c r="J542">
        <v>10283.19</v>
      </c>
      <c r="K542">
        <v>6200.91</v>
      </c>
      <c r="L542">
        <v>10012.290000000001</v>
      </c>
      <c r="M542">
        <v>6042.15</v>
      </c>
      <c r="N542">
        <v>2.2799999999999998</v>
      </c>
      <c r="O542">
        <v>1.45</v>
      </c>
      <c r="P542">
        <v>114</v>
      </c>
      <c r="Q542">
        <v>9595.67</v>
      </c>
      <c r="R542">
        <v>5194.03</v>
      </c>
      <c r="S542">
        <v>2.19</v>
      </c>
      <c r="T542">
        <v>1.32</v>
      </c>
      <c r="U542">
        <v>1.88</v>
      </c>
      <c r="V542">
        <v>1</v>
      </c>
      <c r="W542">
        <v>0.39450000000000002</v>
      </c>
      <c r="X542">
        <v>0.38969999999999999</v>
      </c>
      <c r="Y542">
        <v>0.39450000000000002</v>
      </c>
      <c r="Z542">
        <v>0.38969999999999999</v>
      </c>
      <c r="AA542" t="s">
        <v>59</v>
      </c>
      <c r="AB542" t="s">
        <v>196</v>
      </c>
      <c r="AC542">
        <v>0.61980000000000002</v>
      </c>
      <c r="AD542" t="s">
        <v>1548</v>
      </c>
      <c r="AE542">
        <v>1</v>
      </c>
      <c r="AF542">
        <v>0.40279999999999999</v>
      </c>
      <c r="AG542">
        <v>0.38969999999999999</v>
      </c>
      <c r="AH542">
        <v>0.40279999999999999</v>
      </c>
      <c r="AI542" t="s">
        <v>196</v>
      </c>
      <c r="AJ542" t="s">
        <v>196</v>
      </c>
      <c r="AK542" t="s">
        <v>1623</v>
      </c>
      <c r="AL542" t="s">
        <v>49</v>
      </c>
      <c r="AM542">
        <v>0.56510000000000005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2</v>
      </c>
      <c r="AT542">
        <v>0</v>
      </c>
      <c r="AU542" t="b">
        <v>0</v>
      </c>
      <c r="AV542" t="s">
        <v>49</v>
      </c>
    </row>
    <row r="543" spans="1:48" x14ac:dyDescent="0.25">
      <c r="A543" t="s">
        <v>559</v>
      </c>
      <c r="B543" t="s">
        <v>1673</v>
      </c>
      <c r="C543" t="s">
        <v>559</v>
      </c>
      <c r="D543" t="s">
        <v>56</v>
      </c>
      <c r="E543" t="s">
        <v>559</v>
      </c>
      <c r="F543" t="s">
        <v>2282</v>
      </c>
      <c r="G543" t="s">
        <v>14</v>
      </c>
      <c r="H543">
        <v>5</v>
      </c>
      <c r="I543">
        <v>1</v>
      </c>
      <c r="J543">
        <v>42930.48</v>
      </c>
      <c r="K543">
        <v>30190.62</v>
      </c>
      <c r="L543">
        <v>39624.589999999997</v>
      </c>
      <c r="M543">
        <v>25539.77</v>
      </c>
      <c r="N543">
        <v>8</v>
      </c>
      <c r="O543">
        <v>5.37</v>
      </c>
      <c r="P543">
        <v>5</v>
      </c>
      <c r="Q543">
        <v>39624.589999999997</v>
      </c>
      <c r="R543">
        <v>25539.77</v>
      </c>
      <c r="S543">
        <v>6.8</v>
      </c>
      <c r="T543">
        <v>5.37</v>
      </c>
      <c r="U543">
        <v>5.0999999999999996</v>
      </c>
      <c r="V543">
        <v>0</v>
      </c>
      <c r="W543">
        <v>1.6292</v>
      </c>
      <c r="X543">
        <v>1.6969000000000001</v>
      </c>
      <c r="Y543">
        <v>1.7176</v>
      </c>
      <c r="Z543">
        <v>1.6969000000000001</v>
      </c>
      <c r="AA543" t="s">
        <v>55</v>
      </c>
      <c r="AB543" t="s">
        <v>61</v>
      </c>
      <c r="AC543">
        <v>1.7176</v>
      </c>
      <c r="AD543" t="s">
        <v>1546</v>
      </c>
      <c r="AE543">
        <v>1.6300650000000001</v>
      </c>
      <c r="AF543">
        <v>1.7539</v>
      </c>
      <c r="AG543">
        <v>1.6969000000000001</v>
      </c>
      <c r="AH543">
        <v>1.7539</v>
      </c>
      <c r="AI543" t="s">
        <v>14</v>
      </c>
      <c r="AJ543" t="s">
        <v>14</v>
      </c>
      <c r="AK543" t="s">
        <v>1624</v>
      </c>
      <c r="AL543" t="s">
        <v>49</v>
      </c>
      <c r="AM543">
        <v>2.4605000000000001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 t="b">
        <v>0</v>
      </c>
      <c r="AV543" t="s">
        <v>49</v>
      </c>
    </row>
    <row r="544" spans="1:48" x14ac:dyDescent="0.25">
      <c r="A544" t="s">
        <v>560</v>
      </c>
      <c r="B544" t="s">
        <v>1673</v>
      </c>
      <c r="C544" t="s">
        <v>560</v>
      </c>
      <c r="D544" t="s">
        <v>58</v>
      </c>
      <c r="E544" t="s">
        <v>560</v>
      </c>
      <c r="F544" t="s">
        <v>2283</v>
      </c>
      <c r="G544" t="s">
        <v>196</v>
      </c>
      <c r="H544">
        <v>13</v>
      </c>
      <c r="I544">
        <v>0</v>
      </c>
      <c r="J544">
        <v>20408.810000000001</v>
      </c>
      <c r="K544">
        <v>12612.57</v>
      </c>
      <c r="L544">
        <v>18568.400000000001</v>
      </c>
      <c r="M544">
        <v>10778.21</v>
      </c>
      <c r="N544">
        <v>2.92</v>
      </c>
      <c r="O544">
        <v>1.82</v>
      </c>
      <c r="P544">
        <v>12</v>
      </c>
      <c r="Q544">
        <v>16404.18</v>
      </c>
      <c r="R544">
        <v>8059.82</v>
      </c>
      <c r="S544">
        <v>2.92</v>
      </c>
      <c r="T544">
        <v>1.89</v>
      </c>
      <c r="U544">
        <v>2.2799999999999998</v>
      </c>
      <c r="V544">
        <v>1</v>
      </c>
      <c r="W544">
        <v>0.67449999999999999</v>
      </c>
      <c r="X544">
        <v>0.66639999999999999</v>
      </c>
      <c r="Y544">
        <v>0.67449999999999999</v>
      </c>
      <c r="Z544">
        <v>0.69520000000000004</v>
      </c>
      <c r="AA544" t="s">
        <v>62</v>
      </c>
      <c r="AB544" t="s">
        <v>63</v>
      </c>
      <c r="AC544">
        <v>1.0537000000000001</v>
      </c>
      <c r="AD544" t="s">
        <v>1547</v>
      </c>
      <c r="AE544">
        <v>1.3322799999999999</v>
      </c>
      <c r="AF544">
        <v>0.77510000000000001</v>
      </c>
      <c r="AG544">
        <v>0.74990000000000001</v>
      </c>
      <c r="AH544">
        <v>0.77510000000000001</v>
      </c>
      <c r="AI544" t="s">
        <v>1579</v>
      </c>
      <c r="AJ544" t="s">
        <v>1579</v>
      </c>
      <c r="AK544" t="s">
        <v>1624</v>
      </c>
      <c r="AL544" t="s">
        <v>49</v>
      </c>
      <c r="AM544">
        <v>1.0873999999999999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1</v>
      </c>
      <c r="AT544">
        <v>0</v>
      </c>
      <c r="AU544" t="b">
        <v>0</v>
      </c>
      <c r="AV544" t="s">
        <v>49</v>
      </c>
    </row>
    <row r="545" spans="1:48" x14ac:dyDescent="0.25">
      <c r="A545" t="s">
        <v>561</v>
      </c>
      <c r="B545" t="s">
        <v>1673</v>
      </c>
      <c r="C545" t="s">
        <v>561</v>
      </c>
      <c r="D545" t="s">
        <v>60</v>
      </c>
      <c r="E545" t="s">
        <v>560</v>
      </c>
      <c r="F545" t="s">
        <v>2284</v>
      </c>
      <c r="G545" t="s">
        <v>14</v>
      </c>
      <c r="H545">
        <v>4</v>
      </c>
      <c r="I545">
        <v>0</v>
      </c>
      <c r="J545">
        <v>27377.360000000001</v>
      </c>
      <c r="K545">
        <v>24073.31</v>
      </c>
      <c r="L545">
        <v>24213.62</v>
      </c>
      <c r="M545">
        <v>21366.34</v>
      </c>
      <c r="N545">
        <v>1.25</v>
      </c>
      <c r="O545">
        <v>0.43</v>
      </c>
      <c r="P545">
        <v>4</v>
      </c>
      <c r="Q545">
        <v>24213.62</v>
      </c>
      <c r="R545">
        <v>21366.34</v>
      </c>
      <c r="S545">
        <v>2.4</v>
      </c>
      <c r="T545">
        <v>0.43</v>
      </c>
      <c r="U545">
        <v>2</v>
      </c>
      <c r="V545">
        <v>0</v>
      </c>
      <c r="W545">
        <v>0.99560000000000004</v>
      </c>
      <c r="X545">
        <v>0.78139999999999998</v>
      </c>
      <c r="Y545">
        <v>0.79090000000000005</v>
      </c>
      <c r="Z545">
        <v>0.69520000000000004</v>
      </c>
      <c r="AA545" t="s">
        <v>64</v>
      </c>
      <c r="AB545" t="s">
        <v>63</v>
      </c>
      <c r="AC545">
        <v>0.79090000000000005</v>
      </c>
      <c r="AD545" t="s">
        <v>1548</v>
      </c>
      <c r="AE545">
        <v>1</v>
      </c>
      <c r="AF545">
        <v>0.54900000000000004</v>
      </c>
      <c r="AG545">
        <v>0.53110000000000002</v>
      </c>
      <c r="AH545">
        <v>0.54900000000000004</v>
      </c>
      <c r="AI545" t="s">
        <v>1580</v>
      </c>
      <c r="AJ545" t="s">
        <v>1580</v>
      </c>
      <c r="AK545" t="s">
        <v>1624</v>
      </c>
      <c r="AL545" t="s">
        <v>49</v>
      </c>
      <c r="AM545">
        <v>0.7702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 t="b">
        <v>0</v>
      </c>
      <c r="AV545" t="s">
        <v>49</v>
      </c>
    </row>
    <row r="546" spans="1:48" x14ac:dyDescent="0.25">
      <c r="A546" t="s">
        <v>562</v>
      </c>
      <c r="B546" t="s">
        <v>1673</v>
      </c>
      <c r="C546" t="s">
        <v>562</v>
      </c>
      <c r="D546" t="s">
        <v>51</v>
      </c>
      <c r="E546" t="s">
        <v>562</v>
      </c>
      <c r="F546" t="s">
        <v>2285</v>
      </c>
      <c r="G546" t="s">
        <v>196</v>
      </c>
      <c r="H546">
        <v>122</v>
      </c>
      <c r="I546">
        <v>10</v>
      </c>
      <c r="J546">
        <v>26256.14</v>
      </c>
      <c r="K546">
        <v>27636</v>
      </c>
      <c r="L546">
        <v>25039.59</v>
      </c>
      <c r="M546">
        <v>25974.79</v>
      </c>
      <c r="N546">
        <v>5.39</v>
      </c>
      <c r="O546">
        <v>4.4800000000000004</v>
      </c>
      <c r="P546">
        <v>120</v>
      </c>
      <c r="Q546">
        <v>22813.43</v>
      </c>
      <c r="R546">
        <v>19272.28</v>
      </c>
      <c r="S546">
        <v>5.18</v>
      </c>
      <c r="T546">
        <v>4.21</v>
      </c>
      <c r="U546">
        <v>3.91</v>
      </c>
      <c r="V546">
        <v>1</v>
      </c>
      <c r="W546">
        <v>0.93799999999999994</v>
      </c>
      <c r="X546">
        <v>0.92669999999999997</v>
      </c>
      <c r="Y546">
        <v>0.93799999999999994</v>
      </c>
      <c r="Z546">
        <v>0.92669999999999997</v>
      </c>
      <c r="AA546" t="s">
        <v>50</v>
      </c>
      <c r="AB546" t="s">
        <v>196</v>
      </c>
      <c r="AC546">
        <v>1.1115999999999999</v>
      </c>
      <c r="AD546" t="s">
        <v>1544</v>
      </c>
      <c r="AE546">
        <v>1.399824</v>
      </c>
      <c r="AF546">
        <v>0.95779999999999998</v>
      </c>
      <c r="AG546">
        <v>0.92669999999999997</v>
      </c>
      <c r="AH546">
        <v>0.95779999999999998</v>
      </c>
      <c r="AI546" t="s">
        <v>196</v>
      </c>
      <c r="AJ546" t="s">
        <v>196</v>
      </c>
      <c r="AK546" t="s">
        <v>1621</v>
      </c>
      <c r="AL546" t="s">
        <v>49</v>
      </c>
      <c r="AM546">
        <v>1.3436999999999999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2</v>
      </c>
      <c r="AT546">
        <v>0</v>
      </c>
      <c r="AU546" t="b">
        <v>0</v>
      </c>
      <c r="AV546" t="s">
        <v>49</v>
      </c>
    </row>
    <row r="547" spans="1:48" x14ac:dyDescent="0.25">
      <c r="A547" t="s">
        <v>563</v>
      </c>
      <c r="B547" t="s">
        <v>1673</v>
      </c>
      <c r="C547" t="s">
        <v>563</v>
      </c>
      <c r="D547" t="s">
        <v>53</v>
      </c>
      <c r="E547" t="s">
        <v>563</v>
      </c>
      <c r="F547" t="s">
        <v>2286</v>
      </c>
      <c r="G547" t="s">
        <v>196</v>
      </c>
      <c r="H547">
        <v>676</v>
      </c>
      <c r="I547">
        <v>18</v>
      </c>
      <c r="J547">
        <v>13784.52</v>
      </c>
      <c r="K547">
        <v>10331.77</v>
      </c>
      <c r="L547">
        <v>13114.64</v>
      </c>
      <c r="M547">
        <v>9304.33</v>
      </c>
      <c r="N547">
        <v>3.05</v>
      </c>
      <c r="O547">
        <v>2.56</v>
      </c>
      <c r="P547">
        <v>665</v>
      </c>
      <c r="Q547">
        <v>12350.58</v>
      </c>
      <c r="R547">
        <v>6875.31</v>
      </c>
      <c r="S547">
        <v>2.86</v>
      </c>
      <c r="T547">
        <v>1.87</v>
      </c>
      <c r="U547">
        <v>2.4300000000000002</v>
      </c>
      <c r="V547">
        <v>1</v>
      </c>
      <c r="W547">
        <v>0.50780000000000003</v>
      </c>
      <c r="X547">
        <v>0.50170000000000003</v>
      </c>
      <c r="Y547">
        <v>0.50780000000000003</v>
      </c>
      <c r="Z547">
        <v>0.50170000000000003</v>
      </c>
      <c r="AA547" t="s">
        <v>52</v>
      </c>
      <c r="AB547" t="s">
        <v>196</v>
      </c>
      <c r="AC547">
        <v>0.79410000000000003</v>
      </c>
      <c r="AD547" t="s">
        <v>1545</v>
      </c>
      <c r="AE547">
        <v>1</v>
      </c>
      <c r="AF547">
        <v>0.51859999999999995</v>
      </c>
      <c r="AG547">
        <v>0.50170000000000003</v>
      </c>
      <c r="AH547">
        <v>0.51859999999999995</v>
      </c>
      <c r="AI547" t="s">
        <v>196</v>
      </c>
      <c r="AJ547" t="s">
        <v>196</v>
      </c>
      <c r="AK547" t="s">
        <v>1621</v>
      </c>
      <c r="AL547" t="s">
        <v>49</v>
      </c>
      <c r="AM547">
        <v>0.72750000000000004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11</v>
      </c>
      <c r="AT547">
        <v>0</v>
      </c>
      <c r="AU547" t="b">
        <v>0</v>
      </c>
      <c r="AV547" t="s">
        <v>49</v>
      </c>
    </row>
    <row r="548" spans="1:48" x14ac:dyDescent="0.25">
      <c r="A548" t="s">
        <v>564</v>
      </c>
      <c r="B548" t="s">
        <v>1673</v>
      </c>
      <c r="C548" t="s">
        <v>564</v>
      </c>
      <c r="D548" t="s">
        <v>51</v>
      </c>
      <c r="E548" t="s">
        <v>564</v>
      </c>
      <c r="F548" t="s">
        <v>2287</v>
      </c>
      <c r="G548" t="s">
        <v>196</v>
      </c>
      <c r="H548">
        <v>14</v>
      </c>
      <c r="I548">
        <v>1</v>
      </c>
      <c r="J548">
        <v>20936.04</v>
      </c>
      <c r="K548">
        <v>13603.59</v>
      </c>
      <c r="L548">
        <v>20301.61</v>
      </c>
      <c r="M548">
        <v>11742.79</v>
      </c>
      <c r="N548">
        <v>1.93</v>
      </c>
      <c r="O548">
        <v>0.8</v>
      </c>
      <c r="P548">
        <v>13</v>
      </c>
      <c r="Q548">
        <v>18201.79</v>
      </c>
      <c r="R548">
        <v>9315.08</v>
      </c>
      <c r="S548">
        <v>1.85</v>
      </c>
      <c r="T548">
        <v>0.77</v>
      </c>
      <c r="U548">
        <v>1.7</v>
      </c>
      <c r="V548">
        <v>1</v>
      </c>
      <c r="W548">
        <v>0.74839999999999995</v>
      </c>
      <c r="X548">
        <v>0.73939999999999995</v>
      </c>
      <c r="Y548">
        <v>0.74839999999999995</v>
      </c>
      <c r="Z548">
        <v>0.73939999999999995</v>
      </c>
      <c r="AA548" t="s">
        <v>154</v>
      </c>
      <c r="AB548" t="s">
        <v>63</v>
      </c>
      <c r="AC548">
        <v>1.6242000000000001</v>
      </c>
      <c r="AD548" t="s">
        <v>1549</v>
      </c>
      <c r="AE548">
        <v>1.436582</v>
      </c>
      <c r="AF548">
        <v>0.76429999999999998</v>
      </c>
      <c r="AG548">
        <v>0.73939999999999995</v>
      </c>
      <c r="AH548">
        <v>0.76429999999999998</v>
      </c>
      <c r="AI548" t="s">
        <v>1579</v>
      </c>
      <c r="AJ548" t="s">
        <v>1579</v>
      </c>
      <c r="AK548" t="s">
        <v>1625</v>
      </c>
      <c r="AL548" t="s">
        <v>49</v>
      </c>
      <c r="AM548">
        <v>1.0722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1</v>
      </c>
      <c r="AT548">
        <v>0</v>
      </c>
      <c r="AU548" t="b">
        <v>0</v>
      </c>
      <c r="AV548" t="s">
        <v>49</v>
      </c>
    </row>
    <row r="549" spans="1:48" x14ac:dyDescent="0.25">
      <c r="A549" t="s">
        <v>565</v>
      </c>
      <c r="B549" t="s">
        <v>1673</v>
      </c>
      <c r="C549" t="s">
        <v>565</v>
      </c>
      <c r="D549" t="s">
        <v>53</v>
      </c>
      <c r="E549" t="s">
        <v>564</v>
      </c>
      <c r="F549" t="s">
        <v>2288</v>
      </c>
      <c r="G549" t="s">
        <v>14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2.4</v>
      </c>
      <c r="T549">
        <v>0</v>
      </c>
      <c r="U549">
        <v>2</v>
      </c>
      <c r="V549">
        <v>0</v>
      </c>
      <c r="W549">
        <v>0</v>
      </c>
      <c r="X549">
        <v>1.117</v>
      </c>
      <c r="Y549">
        <v>1.1306</v>
      </c>
      <c r="Z549">
        <v>0.73939999999999995</v>
      </c>
      <c r="AA549" t="s">
        <v>155</v>
      </c>
      <c r="AB549" t="s">
        <v>63</v>
      </c>
      <c r="AC549">
        <v>1.1306</v>
      </c>
      <c r="AD549" t="s">
        <v>1550</v>
      </c>
      <c r="AE549">
        <v>1</v>
      </c>
      <c r="AF549">
        <v>0.45129999999999998</v>
      </c>
      <c r="AG549">
        <v>0.45129999999999998</v>
      </c>
      <c r="AH549">
        <v>0.45129999999999998</v>
      </c>
      <c r="AI549" t="s">
        <v>1580</v>
      </c>
      <c r="AJ549" t="s">
        <v>1580</v>
      </c>
      <c r="AK549" t="s">
        <v>1625</v>
      </c>
      <c r="AL549" t="s">
        <v>49</v>
      </c>
      <c r="AM549">
        <v>0.6331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 t="b">
        <v>0</v>
      </c>
      <c r="AV549" t="s">
        <v>49</v>
      </c>
    </row>
    <row r="550" spans="1:48" x14ac:dyDescent="0.25">
      <c r="A550" t="s">
        <v>566</v>
      </c>
      <c r="B550" t="s">
        <v>1673</v>
      </c>
      <c r="C550" t="s">
        <v>566</v>
      </c>
      <c r="D550" t="s">
        <v>51</v>
      </c>
      <c r="E550" t="s">
        <v>566</v>
      </c>
      <c r="F550" t="s">
        <v>2289</v>
      </c>
      <c r="G550" t="s">
        <v>14</v>
      </c>
      <c r="H550">
        <v>9</v>
      </c>
      <c r="I550">
        <v>2</v>
      </c>
      <c r="J550">
        <v>15813.19</v>
      </c>
      <c r="K550">
        <v>7202.77</v>
      </c>
      <c r="L550">
        <v>15843.31</v>
      </c>
      <c r="M550">
        <v>7304.44</v>
      </c>
      <c r="N550">
        <v>2.2200000000000002</v>
      </c>
      <c r="O550">
        <v>1.87</v>
      </c>
      <c r="P550">
        <v>9</v>
      </c>
      <c r="Q550">
        <v>15843.31</v>
      </c>
      <c r="R550">
        <v>7304.44</v>
      </c>
      <c r="S550">
        <v>5.0999999999999996</v>
      </c>
      <c r="T550">
        <v>1.87</v>
      </c>
      <c r="U550">
        <v>3.8</v>
      </c>
      <c r="V550">
        <v>0</v>
      </c>
      <c r="W550">
        <v>0.65139999999999998</v>
      </c>
      <c r="X550">
        <v>1.3076000000000001</v>
      </c>
      <c r="Y550">
        <v>1.3236000000000001</v>
      </c>
      <c r="Z550">
        <v>1.3076000000000001</v>
      </c>
      <c r="AA550" t="s">
        <v>50</v>
      </c>
      <c r="AB550" t="s">
        <v>14</v>
      </c>
      <c r="AC550">
        <v>1.3236000000000001</v>
      </c>
      <c r="AD550" t="s">
        <v>1544</v>
      </c>
      <c r="AE550">
        <v>1.885202</v>
      </c>
      <c r="AF550">
        <v>1.3514999999999999</v>
      </c>
      <c r="AG550">
        <v>1.3076000000000001</v>
      </c>
      <c r="AH550">
        <v>1.3514999999999999</v>
      </c>
      <c r="AI550" t="s">
        <v>14</v>
      </c>
      <c r="AJ550" t="s">
        <v>14</v>
      </c>
      <c r="AK550" t="s">
        <v>1621</v>
      </c>
      <c r="AL550" t="s">
        <v>49</v>
      </c>
      <c r="AM550">
        <v>1.8959999999999999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 t="b">
        <v>0</v>
      </c>
      <c r="AV550" t="s">
        <v>49</v>
      </c>
    </row>
    <row r="551" spans="1:48" x14ac:dyDescent="0.25">
      <c r="A551" t="s">
        <v>567</v>
      </c>
      <c r="B551" t="s">
        <v>1673</v>
      </c>
      <c r="C551" t="s">
        <v>567</v>
      </c>
      <c r="D551" t="s">
        <v>53</v>
      </c>
      <c r="E551" t="s">
        <v>567</v>
      </c>
      <c r="F551" t="s">
        <v>2290</v>
      </c>
      <c r="G551" t="s">
        <v>196</v>
      </c>
      <c r="H551">
        <v>248</v>
      </c>
      <c r="I551">
        <v>4</v>
      </c>
      <c r="J551">
        <v>16029.51</v>
      </c>
      <c r="K551">
        <v>9482.7099999999991</v>
      </c>
      <c r="L551">
        <v>15003.83</v>
      </c>
      <c r="M551">
        <v>8464.9699999999993</v>
      </c>
      <c r="N551">
        <v>2.11</v>
      </c>
      <c r="O551">
        <v>1.64</v>
      </c>
      <c r="P551">
        <v>244</v>
      </c>
      <c r="Q551">
        <v>14463.12</v>
      </c>
      <c r="R551">
        <v>7366.57</v>
      </c>
      <c r="S551">
        <v>2.0099999999999998</v>
      </c>
      <c r="T551">
        <v>1.42</v>
      </c>
      <c r="U551">
        <v>1.69</v>
      </c>
      <c r="V551">
        <v>1</v>
      </c>
      <c r="W551">
        <v>0.59470000000000001</v>
      </c>
      <c r="X551">
        <v>0.58750000000000002</v>
      </c>
      <c r="Y551">
        <v>0.59470000000000001</v>
      </c>
      <c r="Z551">
        <v>0.58750000000000002</v>
      </c>
      <c r="AA551" t="s">
        <v>52</v>
      </c>
      <c r="AB551" t="s">
        <v>196</v>
      </c>
      <c r="AC551">
        <v>0.70209999999999995</v>
      </c>
      <c r="AD551" t="s">
        <v>1545</v>
      </c>
      <c r="AE551">
        <v>1</v>
      </c>
      <c r="AF551">
        <v>0.60719999999999996</v>
      </c>
      <c r="AG551">
        <v>0.58750000000000002</v>
      </c>
      <c r="AH551">
        <v>0.60719999999999996</v>
      </c>
      <c r="AI551" t="s">
        <v>196</v>
      </c>
      <c r="AJ551" t="s">
        <v>196</v>
      </c>
      <c r="AK551" t="s">
        <v>1621</v>
      </c>
      <c r="AL551" t="s">
        <v>49</v>
      </c>
      <c r="AM551">
        <v>0.8518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4</v>
      </c>
      <c r="AT551">
        <v>0</v>
      </c>
      <c r="AU551" t="b">
        <v>0</v>
      </c>
      <c r="AV551" t="s">
        <v>49</v>
      </c>
    </row>
    <row r="552" spans="1:48" x14ac:dyDescent="0.25">
      <c r="A552" t="s">
        <v>568</v>
      </c>
      <c r="B552" t="s">
        <v>1673</v>
      </c>
      <c r="C552" t="s">
        <v>568</v>
      </c>
      <c r="D552" t="s">
        <v>51</v>
      </c>
      <c r="E552" t="s">
        <v>568</v>
      </c>
      <c r="F552" t="s">
        <v>2291</v>
      </c>
      <c r="G552" t="s">
        <v>14</v>
      </c>
      <c r="H552">
        <v>4</v>
      </c>
      <c r="I552">
        <v>0</v>
      </c>
      <c r="J552">
        <v>22563.57</v>
      </c>
      <c r="K552">
        <v>13938.88</v>
      </c>
      <c r="L552">
        <v>21006.09</v>
      </c>
      <c r="M552">
        <v>13035.9</v>
      </c>
      <c r="N552">
        <v>4.5</v>
      </c>
      <c r="O552">
        <v>2.6</v>
      </c>
      <c r="P552">
        <v>4</v>
      </c>
      <c r="Q552">
        <v>21006.09</v>
      </c>
      <c r="R552">
        <v>13035.9</v>
      </c>
      <c r="S552">
        <v>4.7</v>
      </c>
      <c r="T552">
        <v>2.6</v>
      </c>
      <c r="U552">
        <v>3.6</v>
      </c>
      <c r="V552">
        <v>0</v>
      </c>
      <c r="W552">
        <v>0.86370000000000002</v>
      </c>
      <c r="X552">
        <v>1.1348</v>
      </c>
      <c r="Y552">
        <v>1.1487000000000001</v>
      </c>
      <c r="Z552">
        <v>1.1348</v>
      </c>
      <c r="AA552" t="s">
        <v>50</v>
      </c>
      <c r="AB552" t="s">
        <v>14</v>
      </c>
      <c r="AC552">
        <v>1.1487000000000001</v>
      </c>
      <c r="AD552" t="s">
        <v>1544</v>
      </c>
      <c r="AE552">
        <v>1.668167</v>
      </c>
      <c r="AF552">
        <v>1.1729000000000001</v>
      </c>
      <c r="AG552">
        <v>1.1348</v>
      </c>
      <c r="AH552">
        <v>1.1729000000000001</v>
      </c>
      <c r="AI552" t="s">
        <v>14</v>
      </c>
      <c r="AJ552" t="s">
        <v>14</v>
      </c>
      <c r="AK552" t="s">
        <v>1621</v>
      </c>
      <c r="AL552" t="s">
        <v>49</v>
      </c>
      <c r="AM552">
        <v>1.6455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 t="b">
        <v>0</v>
      </c>
      <c r="AV552" t="s">
        <v>49</v>
      </c>
    </row>
    <row r="553" spans="1:48" x14ac:dyDescent="0.25">
      <c r="A553" t="s">
        <v>569</v>
      </c>
      <c r="B553" t="s">
        <v>1673</v>
      </c>
      <c r="C553" t="s">
        <v>569</v>
      </c>
      <c r="D553" t="s">
        <v>53</v>
      </c>
      <c r="E553" t="s">
        <v>569</v>
      </c>
      <c r="F553" t="s">
        <v>2292</v>
      </c>
      <c r="G553" t="s">
        <v>196</v>
      </c>
      <c r="H553">
        <v>13</v>
      </c>
      <c r="I553">
        <v>1</v>
      </c>
      <c r="J553">
        <v>12765.09</v>
      </c>
      <c r="K553">
        <v>8127.51</v>
      </c>
      <c r="L553">
        <v>11560.5</v>
      </c>
      <c r="M553">
        <v>6986.84</v>
      </c>
      <c r="N553">
        <v>3.15</v>
      </c>
      <c r="O553">
        <v>1.41</v>
      </c>
      <c r="P553">
        <v>12</v>
      </c>
      <c r="Q553">
        <v>10182.66</v>
      </c>
      <c r="R553">
        <v>5310.75</v>
      </c>
      <c r="S553">
        <v>3</v>
      </c>
      <c r="T553">
        <v>1.35</v>
      </c>
      <c r="U553">
        <v>2.71</v>
      </c>
      <c r="V553">
        <v>1</v>
      </c>
      <c r="W553">
        <v>0.41870000000000002</v>
      </c>
      <c r="X553">
        <v>0.41360000000000002</v>
      </c>
      <c r="Y553">
        <v>0.41870000000000002</v>
      </c>
      <c r="Z553">
        <v>0.41360000000000002</v>
      </c>
      <c r="AA553" t="s">
        <v>52</v>
      </c>
      <c r="AB553" t="s">
        <v>196</v>
      </c>
      <c r="AC553">
        <v>0.68859999999999999</v>
      </c>
      <c r="AD553" t="s">
        <v>1545</v>
      </c>
      <c r="AE553">
        <v>1</v>
      </c>
      <c r="AF553">
        <v>0.42749999999999999</v>
      </c>
      <c r="AG553">
        <v>0.41360000000000002</v>
      </c>
      <c r="AH553">
        <v>0.42749999999999999</v>
      </c>
      <c r="AI553" t="s">
        <v>196</v>
      </c>
      <c r="AJ553" t="s">
        <v>196</v>
      </c>
      <c r="AK553" t="s">
        <v>1621</v>
      </c>
      <c r="AL553" t="s">
        <v>49</v>
      </c>
      <c r="AM553">
        <v>0.59970000000000001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1</v>
      </c>
      <c r="AT553">
        <v>0</v>
      </c>
      <c r="AU553" t="b">
        <v>0</v>
      </c>
      <c r="AV553" t="s">
        <v>49</v>
      </c>
    </row>
    <row r="554" spans="1:48" x14ac:dyDescent="0.25">
      <c r="A554" t="s">
        <v>570</v>
      </c>
      <c r="B554" t="s">
        <v>1673</v>
      </c>
      <c r="C554" t="s">
        <v>570</v>
      </c>
      <c r="D554" t="s">
        <v>49</v>
      </c>
      <c r="E554" t="s">
        <v>570</v>
      </c>
      <c r="F554" t="s">
        <v>2293</v>
      </c>
      <c r="G554" t="s">
        <v>14</v>
      </c>
      <c r="H554">
        <v>4</v>
      </c>
      <c r="I554">
        <v>0</v>
      </c>
      <c r="J554">
        <v>22096.07</v>
      </c>
      <c r="K554">
        <v>5537.68</v>
      </c>
      <c r="L554">
        <v>22253.58</v>
      </c>
      <c r="M554">
        <v>4480.6899999999996</v>
      </c>
      <c r="N554">
        <v>3</v>
      </c>
      <c r="O554">
        <v>2.92</v>
      </c>
      <c r="P554">
        <v>4</v>
      </c>
      <c r="Q554">
        <v>22253.58</v>
      </c>
      <c r="R554">
        <v>4480.6899999999996</v>
      </c>
      <c r="S554">
        <v>3.6</v>
      </c>
      <c r="T554">
        <v>2.92</v>
      </c>
      <c r="U554">
        <v>2.5</v>
      </c>
      <c r="V554">
        <v>0</v>
      </c>
      <c r="W554">
        <v>0.91500000000000004</v>
      </c>
      <c r="X554">
        <v>0.94840000000000002</v>
      </c>
      <c r="Y554">
        <v>0.96</v>
      </c>
      <c r="Z554">
        <v>0.94840000000000002</v>
      </c>
      <c r="AA554" t="s">
        <v>54</v>
      </c>
      <c r="AB554" t="s">
        <v>14</v>
      </c>
      <c r="AC554">
        <v>0.96</v>
      </c>
      <c r="AD554" t="s">
        <v>54</v>
      </c>
      <c r="AE554">
        <v>1</v>
      </c>
      <c r="AF554">
        <v>0.98029999999999995</v>
      </c>
      <c r="AG554">
        <v>0.94840000000000002</v>
      </c>
      <c r="AH554">
        <v>0.98029999999999995</v>
      </c>
      <c r="AI554" t="s">
        <v>14</v>
      </c>
      <c r="AJ554" t="s">
        <v>14</v>
      </c>
      <c r="AK554" t="s">
        <v>54</v>
      </c>
      <c r="AL554" t="s">
        <v>49</v>
      </c>
      <c r="AM554">
        <v>1.3753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 t="b">
        <v>0</v>
      </c>
      <c r="AV554" t="s">
        <v>49</v>
      </c>
    </row>
    <row r="555" spans="1:48" x14ac:dyDescent="0.25">
      <c r="A555" t="s">
        <v>572</v>
      </c>
      <c r="B555" t="s">
        <v>1673</v>
      </c>
      <c r="C555" t="s">
        <v>572</v>
      </c>
      <c r="D555" t="s">
        <v>56</v>
      </c>
      <c r="E555" t="s">
        <v>572</v>
      </c>
      <c r="F555" t="s">
        <v>2294</v>
      </c>
      <c r="G555" t="s">
        <v>196</v>
      </c>
      <c r="H555">
        <v>120</v>
      </c>
      <c r="I555">
        <v>11</v>
      </c>
      <c r="J555">
        <v>29057.14</v>
      </c>
      <c r="K555">
        <v>19679.490000000002</v>
      </c>
      <c r="L555">
        <v>27410.880000000001</v>
      </c>
      <c r="M555">
        <v>18185.060000000001</v>
      </c>
      <c r="N555">
        <v>5.94</v>
      </c>
      <c r="O555">
        <v>3.92</v>
      </c>
      <c r="P555">
        <v>118</v>
      </c>
      <c r="Q555">
        <v>26078.76</v>
      </c>
      <c r="R555">
        <v>15052</v>
      </c>
      <c r="S555">
        <v>5.76</v>
      </c>
      <c r="T555">
        <v>3.67</v>
      </c>
      <c r="U555">
        <v>4.78</v>
      </c>
      <c r="V555">
        <v>1</v>
      </c>
      <c r="W555">
        <v>1.0723</v>
      </c>
      <c r="X555">
        <v>1.0593999999999999</v>
      </c>
      <c r="Y555">
        <v>1.0723</v>
      </c>
      <c r="Z555">
        <v>1.0593999999999999</v>
      </c>
      <c r="AA555" t="s">
        <v>55</v>
      </c>
      <c r="AB555" t="s">
        <v>196</v>
      </c>
      <c r="AC555">
        <v>1.6151</v>
      </c>
      <c r="AD555" t="s">
        <v>1546</v>
      </c>
      <c r="AE555">
        <v>1.5712619999999999</v>
      </c>
      <c r="AF555">
        <v>1.095</v>
      </c>
      <c r="AG555">
        <v>1.0593999999999999</v>
      </c>
      <c r="AH555">
        <v>1.095</v>
      </c>
      <c r="AI555" t="s">
        <v>196</v>
      </c>
      <c r="AJ555" t="s">
        <v>196</v>
      </c>
      <c r="AK555" t="s">
        <v>1623</v>
      </c>
      <c r="AL555" t="s">
        <v>49</v>
      </c>
      <c r="AM555">
        <v>1.5362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2</v>
      </c>
      <c r="AT555">
        <v>0</v>
      </c>
      <c r="AU555" t="b">
        <v>0</v>
      </c>
      <c r="AV555" t="s">
        <v>49</v>
      </c>
    </row>
    <row r="556" spans="1:48" x14ac:dyDescent="0.25">
      <c r="A556" t="s">
        <v>573</v>
      </c>
      <c r="B556" t="s">
        <v>1673</v>
      </c>
      <c r="C556" t="s">
        <v>573</v>
      </c>
      <c r="D556" t="s">
        <v>58</v>
      </c>
      <c r="E556" t="s">
        <v>573</v>
      </c>
      <c r="F556" t="s">
        <v>2295</v>
      </c>
      <c r="G556" t="s">
        <v>196</v>
      </c>
      <c r="H556">
        <v>123</v>
      </c>
      <c r="I556">
        <v>11</v>
      </c>
      <c r="J556">
        <v>22237.13</v>
      </c>
      <c r="K556">
        <v>17944.75</v>
      </c>
      <c r="L556">
        <v>20387.61</v>
      </c>
      <c r="M556">
        <v>15467.6</v>
      </c>
      <c r="N556">
        <v>4.38</v>
      </c>
      <c r="O556">
        <v>3.15</v>
      </c>
      <c r="P556">
        <v>121</v>
      </c>
      <c r="Q556">
        <v>19383.04</v>
      </c>
      <c r="R556">
        <v>13455.71</v>
      </c>
      <c r="S556">
        <v>4.25</v>
      </c>
      <c r="T556">
        <v>3</v>
      </c>
      <c r="U556">
        <v>3.38</v>
      </c>
      <c r="V556">
        <v>1</v>
      </c>
      <c r="W556">
        <v>0.79700000000000004</v>
      </c>
      <c r="X556">
        <v>0.78739999999999999</v>
      </c>
      <c r="Y556">
        <v>0.79700000000000004</v>
      </c>
      <c r="Z556">
        <v>0.78739999999999999</v>
      </c>
      <c r="AA556" t="s">
        <v>57</v>
      </c>
      <c r="AB556" t="s">
        <v>196</v>
      </c>
      <c r="AC556">
        <v>1.0279</v>
      </c>
      <c r="AD556" t="s">
        <v>1547</v>
      </c>
      <c r="AE556">
        <v>1.3530340000000001</v>
      </c>
      <c r="AF556">
        <v>0.81389999999999996</v>
      </c>
      <c r="AG556">
        <v>0.78739999999999999</v>
      </c>
      <c r="AH556">
        <v>0.81389999999999996</v>
      </c>
      <c r="AI556" t="s">
        <v>196</v>
      </c>
      <c r="AJ556" t="s">
        <v>196</v>
      </c>
      <c r="AK556" t="s">
        <v>1623</v>
      </c>
      <c r="AL556" t="s">
        <v>49</v>
      </c>
      <c r="AM556">
        <v>1.1417999999999999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2</v>
      </c>
      <c r="AT556">
        <v>0</v>
      </c>
      <c r="AU556" t="b">
        <v>0</v>
      </c>
      <c r="AV556" t="s">
        <v>49</v>
      </c>
    </row>
    <row r="557" spans="1:48" x14ac:dyDescent="0.25">
      <c r="A557" t="s">
        <v>324</v>
      </c>
      <c r="B557" t="s">
        <v>1673</v>
      </c>
      <c r="C557" t="s">
        <v>324</v>
      </c>
      <c r="D557" t="s">
        <v>60</v>
      </c>
      <c r="E557" t="s">
        <v>324</v>
      </c>
      <c r="F557" t="s">
        <v>2296</v>
      </c>
      <c r="G557" t="s">
        <v>196</v>
      </c>
      <c r="H557">
        <v>37</v>
      </c>
      <c r="I557">
        <v>2</v>
      </c>
      <c r="J557">
        <v>14410.2</v>
      </c>
      <c r="K557">
        <v>10102.06</v>
      </c>
      <c r="L557">
        <v>13139.75</v>
      </c>
      <c r="M557">
        <v>8999.2800000000007</v>
      </c>
      <c r="N557">
        <v>2.5099999999999998</v>
      </c>
      <c r="O557">
        <v>2.2999999999999998</v>
      </c>
      <c r="P557">
        <v>36</v>
      </c>
      <c r="Q557">
        <v>12324.48</v>
      </c>
      <c r="R557">
        <v>7657.96</v>
      </c>
      <c r="S557">
        <v>2.42</v>
      </c>
      <c r="T557">
        <v>2.25</v>
      </c>
      <c r="U557">
        <v>1.77</v>
      </c>
      <c r="V557">
        <v>1</v>
      </c>
      <c r="W557">
        <v>0.50670000000000004</v>
      </c>
      <c r="X557">
        <v>0.50060000000000004</v>
      </c>
      <c r="Y557">
        <v>0.50670000000000004</v>
      </c>
      <c r="Z557">
        <v>0.50060000000000004</v>
      </c>
      <c r="AA557" t="s">
        <v>59</v>
      </c>
      <c r="AB557" t="s">
        <v>196</v>
      </c>
      <c r="AC557">
        <v>0.75970000000000004</v>
      </c>
      <c r="AD557" t="s">
        <v>1548</v>
      </c>
      <c r="AE557">
        <v>1</v>
      </c>
      <c r="AF557">
        <v>0.51739999999999997</v>
      </c>
      <c r="AG557">
        <v>0.50060000000000004</v>
      </c>
      <c r="AH557">
        <v>0.51739999999999997</v>
      </c>
      <c r="AI557" t="s">
        <v>196</v>
      </c>
      <c r="AJ557" t="s">
        <v>196</v>
      </c>
      <c r="AK557" t="s">
        <v>1623</v>
      </c>
      <c r="AL557" t="s">
        <v>49</v>
      </c>
      <c r="AM557">
        <v>0.72589999999999999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1</v>
      </c>
      <c r="AT557">
        <v>0</v>
      </c>
      <c r="AU557" t="b">
        <v>0</v>
      </c>
      <c r="AV557" t="s">
        <v>49</v>
      </c>
    </row>
    <row r="558" spans="1:48" x14ac:dyDescent="0.25">
      <c r="A558" t="s">
        <v>325</v>
      </c>
      <c r="B558" t="s">
        <v>1674</v>
      </c>
      <c r="C558" t="s">
        <v>325</v>
      </c>
      <c r="D558" t="s">
        <v>51</v>
      </c>
      <c r="E558" t="s">
        <v>325</v>
      </c>
      <c r="F558" t="s">
        <v>2297</v>
      </c>
      <c r="G558" t="s">
        <v>14</v>
      </c>
      <c r="H558">
        <v>8</v>
      </c>
      <c r="I558">
        <v>1</v>
      </c>
      <c r="J558">
        <v>50549.32</v>
      </c>
      <c r="K558">
        <v>17365.099999999999</v>
      </c>
      <c r="L558">
        <v>46090.84</v>
      </c>
      <c r="M558">
        <v>14114.19</v>
      </c>
      <c r="N558">
        <v>4.25</v>
      </c>
      <c r="O558">
        <v>3.46</v>
      </c>
      <c r="P558">
        <v>8</v>
      </c>
      <c r="Q558">
        <v>46090.84</v>
      </c>
      <c r="R558">
        <v>14114.19</v>
      </c>
      <c r="S558">
        <v>3.2</v>
      </c>
      <c r="T558">
        <v>3.46</v>
      </c>
      <c r="U558">
        <v>2.2999999999999998</v>
      </c>
      <c r="V558">
        <v>0</v>
      </c>
      <c r="W558">
        <v>1.8951</v>
      </c>
      <c r="X558">
        <v>1.7698</v>
      </c>
      <c r="Y558">
        <v>1.7914000000000001</v>
      </c>
      <c r="Z558">
        <v>1.7698</v>
      </c>
      <c r="AA558" t="s">
        <v>50</v>
      </c>
      <c r="AB558" t="s">
        <v>14</v>
      </c>
      <c r="AC558">
        <v>1.7914000000000001</v>
      </c>
      <c r="AD558" t="s">
        <v>1549</v>
      </c>
      <c r="AE558">
        <v>1.273658</v>
      </c>
      <c r="AF558">
        <v>1.8292999999999999</v>
      </c>
      <c r="AG558">
        <v>1.7698</v>
      </c>
      <c r="AH558">
        <v>1.8292999999999999</v>
      </c>
      <c r="AI558" t="s">
        <v>14</v>
      </c>
      <c r="AJ558" t="s">
        <v>14</v>
      </c>
      <c r="AK558" t="s">
        <v>1621</v>
      </c>
      <c r="AL558" t="s">
        <v>49</v>
      </c>
      <c r="AM558">
        <v>2.5663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 t="b">
        <v>0</v>
      </c>
      <c r="AV558" t="s">
        <v>49</v>
      </c>
    </row>
    <row r="559" spans="1:48" x14ac:dyDescent="0.25">
      <c r="A559" t="s">
        <v>326</v>
      </c>
      <c r="B559" t="s">
        <v>1674</v>
      </c>
      <c r="C559" t="s">
        <v>326</v>
      </c>
      <c r="D559" t="s">
        <v>53</v>
      </c>
      <c r="E559" t="s">
        <v>326</v>
      </c>
      <c r="F559" t="s">
        <v>2298</v>
      </c>
      <c r="G559" t="s">
        <v>196</v>
      </c>
      <c r="H559">
        <v>42</v>
      </c>
      <c r="I559">
        <v>1</v>
      </c>
      <c r="J559">
        <v>41024.74</v>
      </c>
      <c r="K559">
        <v>12484.23</v>
      </c>
      <c r="L559">
        <v>36593.519999999997</v>
      </c>
      <c r="M559">
        <v>10511.01</v>
      </c>
      <c r="N559">
        <v>1.74</v>
      </c>
      <c r="O559">
        <v>0.95</v>
      </c>
      <c r="P559">
        <v>40</v>
      </c>
      <c r="Q559">
        <v>35022.46</v>
      </c>
      <c r="R559">
        <v>7871.89</v>
      </c>
      <c r="S559">
        <v>1.75</v>
      </c>
      <c r="T559">
        <v>0.97</v>
      </c>
      <c r="U559">
        <v>1.53</v>
      </c>
      <c r="V559">
        <v>1</v>
      </c>
      <c r="W559">
        <v>1.44</v>
      </c>
      <c r="X559">
        <v>1.4226000000000001</v>
      </c>
      <c r="Y559">
        <v>1.44</v>
      </c>
      <c r="Z559">
        <v>1.4226000000000001</v>
      </c>
      <c r="AA559" t="s">
        <v>52</v>
      </c>
      <c r="AB559" t="s">
        <v>196</v>
      </c>
      <c r="AC559">
        <v>1.4065000000000001</v>
      </c>
      <c r="AD559" t="s">
        <v>1550</v>
      </c>
      <c r="AE559">
        <v>1</v>
      </c>
      <c r="AF559">
        <v>1.4703999999999999</v>
      </c>
      <c r="AG559">
        <v>1.4226000000000001</v>
      </c>
      <c r="AH559">
        <v>1.4703999999999999</v>
      </c>
      <c r="AI559" t="s">
        <v>196</v>
      </c>
      <c r="AJ559" t="s">
        <v>196</v>
      </c>
      <c r="AK559" t="s">
        <v>1621</v>
      </c>
      <c r="AL559" t="s">
        <v>49</v>
      </c>
      <c r="AM559">
        <v>2.0628000000000002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2</v>
      </c>
      <c r="AT559">
        <v>0</v>
      </c>
      <c r="AU559" t="b">
        <v>0</v>
      </c>
      <c r="AV559" t="s">
        <v>49</v>
      </c>
    </row>
    <row r="560" spans="1:48" x14ac:dyDescent="0.25">
      <c r="A560" t="s">
        <v>327</v>
      </c>
      <c r="B560" t="s">
        <v>1674</v>
      </c>
      <c r="C560" t="s">
        <v>327</v>
      </c>
      <c r="D560" t="s">
        <v>51</v>
      </c>
      <c r="E560" t="s">
        <v>327</v>
      </c>
      <c r="F560" t="s">
        <v>2299</v>
      </c>
      <c r="G560" t="s">
        <v>14</v>
      </c>
      <c r="H560">
        <v>2</v>
      </c>
      <c r="I560">
        <v>0</v>
      </c>
      <c r="J560">
        <v>73226.22</v>
      </c>
      <c r="K560">
        <v>20237.37</v>
      </c>
      <c r="L560">
        <v>64019.63</v>
      </c>
      <c r="M560">
        <v>17692.96</v>
      </c>
      <c r="N560">
        <v>8.5</v>
      </c>
      <c r="O560">
        <v>1.5</v>
      </c>
      <c r="P560">
        <v>2</v>
      </c>
      <c r="Q560">
        <v>64019.63</v>
      </c>
      <c r="R560">
        <v>17692.96</v>
      </c>
      <c r="S560">
        <v>5.8</v>
      </c>
      <c r="T560">
        <v>1.5</v>
      </c>
      <c r="U560">
        <v>3.6</v>
      </c>
      <c r="V560">
        <v>0</v>
      </c>
      <c r="W560">
        <v>0</v>
      </c>
      <c r="X560">
        <v>2.0072999999999999</v>
      </c>
      <c r="Y560">
        <v>2.0318000000000001</v>
      </c>
      <c r="Z560">
        <v>2.0072999999999999</v>
      </c>
      <c r="AA560" t="s">
        <v>50</v>
      </c>
      <c r="AB560" t="s">
        <v>14</v>
      </c>
      <c r="AC560">
        <v>2.0318000000000001</v>
      </c>
      <c r="AD560" t="s">
        <v>1549</v>
      </c>
      <c r="AE560">
        <v>1.2170110000000001</v>
      </c>
      <c r="AF560">
        <v>2.0748000000000002</v>
      </c>
      <c r="AG560">
        <v>2.0072999999999999</v>
      </c>
      <c r="AH560">
        <v>2.0748000000000002</v>
      </c>
      <c r="AI560" t="s">
        <v>14</v>
      </c>
      <c r="AJ560" t="s">
        <v>14</v>
      </c>
      <c r="AK560" t="s">
        <v>1621</v>
      </c>
      <c r="AL560" t="s">
        <v>49</v>
      </c>
      <c r="AM560">
        <v>2.9106999999999998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 t="b">
        <v>0</v>
      </c>
      <c r="AV560" t="s">
        <v>49</v>
      </c>
    </row>
    <row r="561" spans="1:48" x14ac:dyDescent="0.25">
      <c r="A561" t="s">
        <v>328</v>
      </c>
      <c r="B561" t="s">
        <v>1674</v>
      </c>
      <c r="C561" t="s">
        <v>328</v>
      </c>
      <c r="D561" t="s">
        <v>53</v>
      </c>
      <c r="E561" t="s">
        <v>328</v>
      </c>
      <c r="F561" t="s">
        <v>2300</v>
      </c>
      <c r="G561" t="s">
        <v>14</v>
      </c>
      <c r="H561">
        <v>9</v>
      </c>
      <c r="I561">
        <v>1</v>
      </c>
      <c r="J561">
        <v>31302.19</v>
      </c>
      <c r="K561">
        <v>29154.63</v>
      </c>
      <c r="L561">
        <v>27774.07</v>
      </c>
      <c r="M561">
        <v>23764.34</v>
      </c>
      <c r="N561">
        <v>3.11</v>
      </c>
      <c r="O561">
        <v>3.21</v>
      </c>
      <c r="P561">
        <v>8</v>
      </c>
      <c r="Q561">
        <v>19834.39</v>
      </c>
      <c r="R561">
        <v>8245.6</v>
      </c>
      <c r="S561">
        <v>2.2000000000000002</v>
      </c>
      <c r="T561">
        <v>0.71</v>
      </c>
      <c r="U561">
        <v>1.7</v>
      </c>
      <c r="V561">
        <v>0</v>
      </c>
      <c r="W561">
        <v>0.8155</v>
      </c>
      <c r="X561">
        <v>1.6494</v>
      </c>
      <c r="Y561">
        <v>1.6695</v>
      </c>
      <c r="Z561">
        <v>1.6494</v>
      </c>
      <c r="AA561" t="s">
        <v>52</v>
      </c>
      <c r="AB561" t="s">
        <v>14</v>
      </c>
      <c r="AC561">
        <v>1.6695</v>
      </c>
      <c r="AD561" t="s">
        <v>1550</v>
      </c>
      <c r="AE561">
        <v>1</v>
      </c>
      <c r="AF561">
        <v>1.7048000000000001</v>
      </c>
      <c r="AG561">
        <v>1.6494</v>
      </c>
      <c r="AH561">
        <v>1.7048000000000001</v>
      </c>
      <c r="AI561" t="s">
        <v>14</v>
      </c>
      <c r="AJ561" t="s">
        <v>14</v>
      </c>
      <c r="AK561" t="s">
        <v>1621</v>
      </c>
      <c r="AL561" t="s">
        <v>49</v>
      </c>
      <c r="AM561">
        <v>2.3917000000000002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1</v>
      </c>
      <c r="AT561">
        <v>0</v>
      </c>
      <c r="AU561" t="b">
        <v>0</v>
      </c>
      <c r="AV561" t="s">
        <v>49</v>
      </c>
    </row>
    <row r="562" spans="1:48" x14ac:dyDescent="0.25">
      <c r="A562" t="s">
        <v>329</v>
      </c>
      <c r="B562" t="s">
        <v>1674</v>
      </c>
      <c r="C562" t="s">
        <v>329</v>
      </c>
      <c r="D562" t="s">
        <v>51</v>
      </c>
      <c r="E562" t="s">
        <v>329</v>
      </c>
      <c r="F562" t="s">
        <v>2301</v>
      </c>
      <c r="G562" t="s">
        <v>14</v>
      </c>
      <c r="H562">
        <v>9</v>
      </c>
      <c r="I562">
        <v>0</v>
      </c>
      <c r="J562">
        <v>31531.9</v>
      </c>
      <c r="K562">
        <v>29589.68</v>
      </c>
      <c r="L562">
        <v>28378.45</v>
      </c>
      <c r="M562">
        <v>26331.83</v>
      </c>
      <c r="N562">
        <v>4.5599999999999996</v>
      </c>
      <c r="O562">
        <v>7.34</v>
      </c>
      <c r="P562">
        <v>8</v>
      </c>
      <c r="Q562">
        <v>19365.150000000001</v>
      </c>
      <c r="R562">
        <v>6991.48</v>
      </c>
      <c r="S562">
        <v>7.2</v>
      </c>
      <c r="T562">
        <v>1.32</v>
      </c>
      <c r="U562">
        <v>5.2</v>
      </c>
      <c r="V562">
        <v>0</v>
      </c>
      <c r="W562">
        <v>0.79620000000000002</v>
      </c>
      <c r="X562">
        <v>2.0583999999999998</v>
      </c>
      <c r="Y562">
        <v>2.0834999999999999</v>
      </c>
      <c r="Z562">
        <v>2.0583999999999998</v>
      </c>
      <c r="AA562" t="s">
        <v>50</v>
      </c>
      <c r="AB562" t="s">
        <v>14</v>
      </c>
      <c r="AC562">
        <v>2.0834999999999999</v>
      </c>
      <c r="AD562" t="s">
        <v>1549</v>
      </c>
      <c r="AE562">
        <v>1.9349000000000001</v>
      </c>
      <c r="AF562">
        <v>2.1276000000000002</v>
      </c>
      <c r="AG562">
        <v>2.0583999999999998</v>
      </c>
      <c r="AH562">
        <v>2.1276000000000002</v>
      </c>
      <c r="AI562" t="s">
        <v>14</v>
      </c>
      <c r="AJ562" t="s">
        <v>14</v>
      </c>
      <c r="AK562" t="s">
        <v>1621</v>
      </c>
      <c r="AL562" t="s">
        <v>49</v>
      </c>
      <c r="AM562">
        <v>2.9847999999999999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1</v>
      </c>
      <c r="AT562">
        <v>0</v>
      </c>
      <c r="AU562" t="b">
        <v>0</v>
      </c>
      <c r="AV562" t="s">
        <v>49</v>
      </c>
    </row>
    <row r="563" spans="1:48" x14ac:dyDescent="0.25">
      <c r="A563" t="s">
        <v>330</v>
      </c>
      <c r="B563" t="s">
        <v>1674</v>
      </c>
      <c r="C563" t="s">
        <v>330</v>
      </c>
      <c r="D563" t="s">
        <v>53</v>
      </c>
      <c r="E563" t="s">
        <v>330</v>
      </c>
      <c r="F563" t="s">
        <v>2302</v>
      </c>
      <c r="G563" t="s">
        <v>14</v>
      </c>
      <c r="H563">
        <v>7</v>
      </c>
      <c r="I563">
        <v>0</v>
      </c>
      <c r="J563">
        <v>15852.5</v>
      </c>
      <c r="K563">
        <v>5423.88</v>
      </c>
      <c r="L563">
        <v>14221.53</v>
      </c>
      <c r="M563">
        <v>4693.46</v>
      </c>
      <c r="N563">
        <v>2</v>
      </c>
      <c r="O563">
        <v>1.2</v>
      </c>
      <c r="P563">
        <v>7</v>
      </c>
      <c r="Q563">
        <v>14221.53</v>
      </c>
      <c r="R563">
        <v>4693.46</v>
      </c>
      <c r="S563">
        <v>2.9</v>
      </c>
      <c r="T563">
        <v>1.2</v>
      </c>
      <c r="U563">
        <v>2.4</v>
      </c>
      <c r="V563">
        <v>0</v>
      </c>
      <c r="W563">
        <v>0.5847</v>
      </c>
      <c r="X563">
        <v>1.0638000000000001</v>
      </c>
      <c r="Y563">
        <v>1.0768</v>
      </c>
      <c r="Z563">
        <v>1.0638000000000001</v>
      </c>
      <c r="AA563" t="s">
        <v>52</v>
      </c>
      <c r="AB563" t="s">
        <v>14</v>
      </c>
      <c r="AC563">
        <v>1.0768</v>
      </c>
      <c r="AD563" t="s">
        <v>1550</v>
      </c>
      <c r="AE563">
        <v>1</v>
      </c>
      <c r="AF563">
        <v>1.0995999999999999</v>
      </c>
      <c r="AG563">
        <v>1.0638000000000001</v>
      </c>
      <c r="AH563">
        <v>1.0995999999999999</v>
      </c>
      <c r="AI563" t="s">
        <v>14</v>
      </c>
      <c r="AJ563" t="s">
        <v>14</v>
      </c>
      <c r="AK563" t="s">
        <v>1621</v>
      </c>
      <c r="AL563" t="s">
        <v>49</v>
      </c>
      <c r="AM563">
        <v>1.5426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 t="b">
        <v>0</v>
      </c>
      <c r="AV563" t="s">
        <v>49</v>
      </c>
    </row>
    <row r="564" spans="1:48" x14ac:dyDescent="0.25">
      <c r="A564" t="s">
        <v>331</v>
      </c>
      <c r="B564" t="s">
        <v>1674</v>
      </c>
      <c r="C564" t="s">
        <v>331</v>
      </c>
      <c r="D564" t="s">
        <v>51</v>
      </c>
      <c r="E564" t="s">
        <v>331</v>
      </c>
      <c r="F564" t="s">
        <v>2303</v>
      </c>
      <c r="G564" t="s">
        <v>14</v>
      </c>
      <c r="H564">
        <v>5</v>
      </c>
      <c r="I564">
        <v>0</v>
      </c>
      <c r="J564">
        <v>31972.52</v>
      </c>
      <c r="K564">
        <v>20792.21</v>
      </c>
      <c r="L564">
        <v>32393.72</v>
      </c>
      <c r="M564">
        <v>20714.740000000002</v>
      </c>
      <c r="N564">
        <v>4.4000000000000004</v>
      </c>
      <c r="O564">
        <v>3.01</v>
      </c>
      <c r="P564">
        <v>5</v>
      </c>
      <c r="Q564">
        <v>32393.72</v>
      </c>
      <c r="R564">
        <v>20714.740000000002</v>
      </c>
      <c r="S564">
        <v>4.2</v>
      </c>
      <c r="T564">
        <v>3.01</v>
      </c>
      <c r="U564">
        <v>2.9</v>
      </c>
      <c r="V564">
        <v>0</v>
      </c>
      <c r="W564">
        <v>1.3319000000000001</v>
      </c>
      <c r="X564">
        <v>1.4457</v>
      </c>
      <c r="Y564">
        <v>1.4634</v>
      </c>
      <c r="Z564">
        <v>1.4457</v>
      </c>
      <c r="AA564" t="s">
        <v>50</v>
      </c>
      <c r="AB564" t="s">
        <v>14</v>
      </c>
      <c r="AC564">
        <v>1.4634</v>
      </c>
      <c r="AD564" t="s">
        <v>1549</v>
      </c>
      <c r="AE564">
        <v>1.6072489999999999</v>
      </c>
      <c r="AF564">
        <v>1.4943</v>
      </c>
      <c r="AG564">
        <v>1.4457</v>
      </c>
      <c r="AH564">
        <v>1.4943</v>
      </c>
      <c r="AI564" t="s">
        <v>14</v>
      </c>
      <c r="AJ564" t="s">
        <v>14</v>
      </c>
      <c r="AK564" t="s">
        <v>1621</v>
      </c>
      <c r="AL564" t="s">
        <v>49</v>
      </c>
      <c r="AM564">
        <v>2.0964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 t="b">
        <v>0</v>
      </c>
      <c r="AV564" t="s">
        <v>49</v>
      </c>
    </row>
    <row r="565" spans="1:48" x14ac:dyDescent="0.25">
      <c r="A565" t="s">
        <v>332</v>
      </c>
      <c r="B565" t="s">
        <v>1674</v>
      </c>
      <c r="C565" t="s">
        <v>332</v>
      </c>
      <c r="D565" t="s">
        <v>53</v>
      </c>
      <c r="E565" t="s">
        <v>332</v>
      </c>
      <c r="F565" t="s">
        <v>2304</v>
      </c>
      <c r="G565" t="s">
        <v>14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2.1</v>
      </c>
      <c r="T565">
        <v>0</v>
      </c>
      <c r="U565">
        <v>1.7</v>
      </c>
      <c r="V565">
        <v>0</v>
      </c>
      <c r="W565">
        <v>0</v>
      </c>
      <c r="X565">
        <v>0.89949999999999997</v>
      </c>
      <c r="Y565">
        <v>0.91049999999999998</v>
      </c>
      <c r="Z565">
        <v>0.89949999999999997</v>
      </c>
      <c r="AA565" t="s">
        <v>52</v>
      </c>
      <c r="AB565" t="s">
        <v>14</v>
      </c>
      <c r="AC565">
        <v>0.91049999999999998</v>
      </c>
      <c r="AD565" t="s">
        <v>1550</v>
      </c>
      <c r="AE565">
        <v>1</v>
      </c>
      <c r="AF565">
        <v>0.89949999999999997</v>
      </c>
      <c r="AG565">
        <v>0.89949999999999997</v>
      </c>
      <c r="AH565">
        <v>0.89949999999999997</v>
      </c>
      <c r="AI565" t="s">
        <v>14</v>
      </c>
      <c r="AJ565" t="s">
        <v>14</v>
      </c>
      <c r="AK565" t="s">
        <v>1621</v>
      </c>
      <c r="AL565" t="s">
        <v>49</v>
      </c>
      <c r="AM565">
        <v>1.2619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 t="b">
        <v>0</v>
      </c>
      <c r="AV565" t="s">
        <v>49</v>
      </c>
    </row>
    <row r="566" spans="1:48" x14ac:dyDescent="0.25">
      <c r="A566" t="s">
        <v>333</v>
      </c>
      <c r="B566" t="s">
        <v>1674</v>
      </c>
      <c r="C566" t="s">
        <v>333</v>
      </c>
      <c r="D566" t="s">
        <v>51</v>
      </c>
      <c r="E566" t="s">
        <v>333</v>
      </c>
      <c r="F566" t="s">
        <v>2305</v>
      </c>
      <c r="G566" t="s">
        <v>14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7.6</v>
      </c>
      <c r="T566">
        <v>0</v>
      </c>
      <c r="U566">
        <v>5.4</v>
      </c>
      <c r="V566">
        <v>0</v>
      </c>
      <c r="W566">
        <v>0</v>
      </c>
      <c r="X566">
        <v>2.1831999999999998</v>
      </c>
      <c r="Y566">
        <v>2.2099000000000002</v>
      </c>
      <c r="Z566">
        <v>2.1831999999999998</v>
      </c>
      <c r="AA566" t="s">
        <v>50</v>
      </c>
      <c r="AB566" t="s">
        <v>14</v>
      </c>
      <c r="AC566">
        <v>2.2099000000000002</v>
      </c>
      <c r="AD566" t="s">
        <v>1549</v>
      </c>
      <c r="AE566">
        <v>1.510526</v>
      </c>
      <c r="AF566">
        <v>2.1831999999999998</v>
      </c>
      <c r="AG566">
        <v>2.1831999999999998</v>
      </c>
      <c r="AH566">
        <v>2.1831999999999998</v>
      </c>
      <c r="AI566" t="s">
        <v>14</v>
      </c>
      <c r="AJ566" t="s">
        <v>14</v>
      </c>
      <c r="AK566" t="s">
        <v>1621</v>
      </c>
      <c r="AL566" t="s">
        <v>49</v>
      </c>
      <c r="AM566">
        <v>3.0628000000000002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 t="b">
        <v>0</v>
      </c>
      <c r="AV566" t="s">
        <v>49</v>
      </c>
    </row>
    <row r="567" spans="1:48" x14ac:dyDescent="0.25">
      <c r="A567" t="s">
        <v>334</v>
      </c>
      <c r="B567" t="s">
        <v>1674</v>
      </c>
      <c r="C567" t="s">
        <v>334</v>
      </c>
      <c r="D567" t="s">
        <v>53</v>
      </c>
      <c r="E567" t="s">
        <v>334</v>
      </c>
      <c r="F567" t="s">
        <v>2306</v>
      </c>
      <c r="G567" t="s">
        <v>14</v>
      </c>
      <c r="H567">
        <v>1</v>
      </c>
      <c r="I567">
        <v>0</v>
      </c>
      <c r="J567">
        <v>35423.9</v>
      </c>
      <c r="K567">
        <v>0</v>
      </c>
      <c r="L567">
        <v>29264.86</v>
      </c>
      <c r="M567">
        <v>0</v>
      </c>
      <c r="N567">
        <v>1</v>
      </c>
      <c r="O567">
        <v>0</v>
      </c>
      <c r="P567">
        <v>1</v>
      </c>
      <c r="Q567">
        <v>29264.86</v>
      </c>
      <c r="R567">
        <v>0</v>
      </c>
      <c r="S567">
        <v>1.8</v>
      </c>
      <c r="T567">
        <v>0</v>
      </c>
      <c r="U567">
        <v>1.5</v>
      </c>
      <c r="V567">
        <v>0</v>
      </c>
      <c r="W567">
        <v>0</v>
      </c>
      <c r="X567">
        <v>1.4453</v>
      </c>
      <c r="Y567">
        <v>1.4630000000000001</v>
      </c>
      <c r="Z567">
        <v>1.4453</v>
      </c>
      <c r="AA567" t="s">
        <v>52</v>
      </c>
      <c r="AB567" t="s">
        <v>14</v>
      </c>
      <c r="AC567">
        <v>1.4630000000000001</v>
      </c>
      <c r="AD567" t="s">
        <v>1550</v>
      </c>
      <c r="AE567">
        <v>1</v>
      </c>
      <c r="AF567">
        <v>1.4939</v>
      </c>
      <c r="AG567">
        <v>1.4453</v>
      </c>
      <c r="AH567">
        <v>1.4939</v>
      </c>
      <c r="AI567" t="s">
        <v>14</v>
      </c>
      <c r="AJ567" t="s">
        <v>14</v>
      </c>
      <c r="AK567" t="s">
        <v>1621</v>
      </c>
      <c r="AL567" t="s">
        <v>49</v>
      </c>
      <c r="AM567">
        <v>2.0958000000000001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 t="b">
        <v>0</v>
      </c>
      <c r="AV567" t="s">
        <v>49</v>
      </c>
    </row>
    <row r="568" spans="1:48" x14ac:dyDescent="0.25">
      <c r="A568" t="s">
        <v>335</v>
      </c>
      <c r="B568" t="s">
        <v>1674</v>
      </c>
      <c r="C568" t="s">
        <v>335</v>
      </c>
      <c r="D568" t="s">
        <v>51</v>
      </c>
      <c r="E568" t="s">
        <v>335</v>
      </c>
      <c r="F568" t="s">
        <v>2307</v>
      </c>
      <c r="G568" t="s">
        <v>14</v>
      </c>
      <c r="H568">
        <v>8</v>
      </c>
      <c r="I568">
        <v>0</v>
      </c>
      <c r="J568">
        <v>47237.72</v>
      </c>
      <c r="K568">
        <v>33066.58</v>
      </c>
      <c r="L568">
        <v>42743.09</v>
      </c>
      <c r="M568">
        <v>28942.18</v>
      </c>
      <c r="N568">
        <v>9.75</v>
      </c>
      <c r="O568">
        <v>12.7</v>
      </c>
      <c r="P568">
        <v>7</v>
      </c>
      <c r="Q568">
        <v>33947.19</v>
      </c>
      <c r="R568">
        <v>18394.87</v>
      </c>
      <c r="S568">
        <v>5.8</v>
      </c>
      <c r="T568">
        <v>3.8</v>
      </c>
      <c r="U568">
        <v>4.2</v>
      </c>
      <c r="V568">
        <v>0</v>
      </c>
      <c r="W568">
        <v>1.3957999999999999</v>
      </c>
      <c r="X568">
        <v>1.9307000000000001</v>
      </c>
      <c r="Y568">
        <v>1.9542999999999999</v>
      </c>
      <c r="Z568">
        <v>1.9307000000000001</v>
      </c>
      <c r="AA568" t="s">
        <v>50</v>
      </c>
      <c r="AB568" t="s">
        <v>14</v>
      </c>
      <c r="AC568">
        <v>1.9542999999999999</v>
      </c>
      <c r="AD568" t="s">
        <v>1549</v>
      </c>
      <c r="AE568">
        <v>1.58551</v>
      </c>
      <c r="AF568">
        <v>1.9956</v>
      </c>
      <c r="AG568">
        <v>1.9307000000000001</v>
      </c>
      <c r="AH568">
        <v>1.9956</v>
      </c>
      <c r="AI568" t="s">
        <v>14</v>
      </c>
      <c r="AJ568" t="s">
        <v>14</v>
      </c>
      <c r="AK568" t="s">
        <v>1621</v>
      </c>
      <c r="AL568" t="s">
        <v>49</v>
      </c>
      <c r="AM568">
        <v>2.7995999999999999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1</v>
      </c>
      <c r="AT568">
        <v>0</v>
      </c>
      <c r="AU568" t="b">
        <v>0</v>
      </c>
      <c r="AV568" t="s">
        <v>49</v>
      </c>
    </row>
    <row r="569" spans="1:48" x14ac:dyDescent="0.25">
      <c r="A569" t="s">
        <v>336</v>
      </c>
      <c r="B569" t="s">
        <v>1674</v>
      </c>
      <c r="C569" t="s">
        <v>336</v>
      </c>
      <c r="D569" t="s">
        <v>53</v>
      </c>
      <c r="E569" t="s">
        <v>336</v>
      </c>
      <c r="F569" t="s">
        <v>2308</v>
      </c>
      <c r="G569" t="s">
        <v>14</v>
      </c>
      <c r="H569">
        <v>3</v>
      </c>
      <c r="I569">
        <v>0</v>
      </c>
      <c r="J569">
        <v>25175.69</v>
      </c>
      <c r="K569">
        <v>8726.41</v>
      </c>
      <c r="L569">
        <v>22977.87</v>
      </c>
      <c r="M569">
        <v>6735.67</v>
      </c>
      <c r="N569">
        <v>5</v>
      </c>
      <c r="O569">
        <v>1.63</v>
      </c>
      <c r="P569">
        <v>3</v>
      </c>
      <c r="Q569">
        <v>22977.87</v>
      </c>
      <c r="R569">
        <v>6735.67</v>
      </c>
      <c r="S569">
        <v>3</v>
      </c>
      <c r="T569">
        <v>1.63</v>
      </c>
      <c r="U569">
        <v>2.5</v>
      </c>
      <c r="V569">
        <v>0</v>
      </c>
      <c r="W569">
        <v>0.94479999999999997</v>
      </c>
      <c r="X569">
        <v>1.2177</v>
      </c>
      <c r="Y569">
        <v>1.2325999999999999</v>
      </c>
      <c r="Z569">
        <v>1.2177</v>
      </c>
      <c r="AA569" t="s">
        <v>52</v>
      </c>
      <c r="AB569" t="s">
        <v>14</v>
      </c>
      <c r="AC569">
        <v>1.2325999999999999</v>
      </c>
      <c r="AD569" t="s">
        <v>1550</v>
      </c>
      <c r="AE569">
        <v>1</v>
      </c>
      <c r="AF569">
        <v>1.2585999999999999</v>
      </c>
      <c r="AG569">
        <v>1.2177</v>
      </c>
      <c r="AH569">
        <v>1.2585999999999999</v>
      </c>
      <c r="AI569" t="s">
        <v>14</v>
      </c>
      <c r="AJ569" t="s">
        <v>14</v>
      </c>
      <c r="AK569" t="s">
        <v>1621</v>
      </c>
      <c r="AL569" t="s">
        <v>49</v>
      </c>
      <c r="AM569">
        <v>1.7657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 t="b">
        <v>0</v>
      </c>
      <c r="AV569" t="s">
        <v>49</v>
      </c>
    </row>
    <row r="570" spans="1:48" x14ac:dyDescent="0.25">
      <c r="A570" t="s">
        <v>337</v>
      </c>
      <c r="B570" t="s">
        <v>1674</v>
      </c>
      <c r="C570" t="s">
        <v>337</v>
      </c>
      <c r="D570" t="s">
        <v>56</v>
      </c>
      <c r="E570" t="s">
        <v>337</v>
      </c>
      <c r="F570" t="s">
        <v>2309</v>
      </c>
      <c r="G570" t="s">
        <v>14</v>
      </c>
      <c r="H570">
        <v>2</v>
      </c>
      <c r="I570">
        <v>0</v>
      </c>
      <c r="J570">
        <v>53411.27</v>
      </c>
      <c r="K570">
        <v>16946.72</v>
      </c>
      <c r="L570">
        <v>47220.98</v>
      </c>
      <c r="M570">
        <v>15341.04</v>
      </c>
      <c r="N570">
        <v>11</v>
      </c>
      <c r="O570">
        <v>5</v>
      </c>
      <c r="P570">
        <v>2</v>
      </c>
      <c r="Q570">
        <v>47220.98</v>
      </c>
      <c r="R570">
        <v>15341.04</v>
      </c>
      <c r="S570">
        <v>7</v>
      </c>
      <c r="T570">
        <v>5</v>
      </c>
      <c r="U570">
        <v>5.0999999999999996</v>
      </c>
      <c r="V570">
        <v>0</v>
      </c>
      <c r="W570">
        <v>0</v>
      </c>
      <c r="X570">
        <v>1.6396999999999999</v>
      </c>
      <c r="Y570">
        <v>1.6597</v>
      </c>
      <c r="Z570">
        <v>1.6396999999999999</v>
      </c>
      <c r="AA570" t="s">
        <v>55</v>
      </c>
      <c r="AB570" t="s">
        <v>14</v>
      </c>
      <c r="AC570">
        <v>1.6597</v>
      </c>
      <c r="AD570" t="s">
        <v>1546</v>
      </c>
      <c r="AE570">
        <v>1.506764</v>
      </c>
      <c r="AF570">
        <v>1.6948000000000001</v>
      </c>
      <c r="AG570">
        <v>1.6396999999999999</v>
      </c>
      <c r="AH570">
        <v>1.6948000000000001</v>
      </c>
      <c r="AI570" t="s">
        <v>14</v>
      </c>
      <c r="AJ570" t="s">
        <v>14</v>
      </c>
      <c r="AK570" t="s">
        <v>1623</v>
      </c>
      <c r="AL570" t="s">
        <v>49</v>
      </c>
      <c r="AM570">
        <v>2.3776000000000002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 t="b">
        <v>0</v>
      </c>
      <c r="AV570" t="s">
        <v>49</v>
      </c>
    </row>
    <row r="571" spans="1:48" x14ac:dyDescent="0.25">
      <c r="A571" t="s">
        <v>338</v>
      </c>
      <c r="B571" t="s">
        <v>1674</v>
      </c>
      <c r="C571" t="s">
        <v>338</v>
      </c>
      <c r="D571" t="s">
        <v>58</v>
      </c>
      <c r="E571" t="s">
        <v>338</v>
      </c>
      <c r="F571" t="s">
        <v>2310</v>
      </c>
      <c r="G571" t="s">
        <v>14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4.5</v>
      </c>
      <c r="T571">
        <v>0</v>
      </c>
      <c r="U571">
        <v>3.5</v>
      </c>
      <c r="V571">
        <v>0</v>
      </c>
      <c r="W571">
        <v>0</v>
      </c>
      <c r="X571">
        <v>1.0882000000000001</v>
      </c>
      <c r="Y571">
        <v>1.1014999999999999</v>
      </c>
      <c r="Z571">
        <v>1.0882000000000001</v>
      </c>
      <c r="AA571" t="s">
        <v>57</v>
      </c>
      <c r="AB571" t="s">
        <v>14</v>
      </c>
      <c r="AC571">
        <v>1.1014999999999999</v>
      </c>
      <c r="AD571" t="s">
        <v>1547</v>
      </c>
      <c r="AE571">
        <v>1.59823</v>
      </c>
      <c r="AF571">
        <v>1.0882000000000001</v>
      </c>
      <c r="AG571">
        <v>1.0882000000000001</v>
      </c>
      <c r="AH571">
        <v>1.0882000000000001</v>
      </c>
      <c r="AI571" t="s">
        <v>14</v>
      </c>
      <c r="AJ571" t="s">
        <v>14</v>
      </c>
      <c r="AK571" t="s">
        <v>1623</v>
      </c>
      <c r="AL571" t="s">
        <v>49</v>
      </c>
      <c r="AM571">
        <v>1.5266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 t="b">
        <v>0</v>
      </c>
      <c r="AV571" t="s">
        <v>49</v>
      </c>
    </row>
    <row r="572" spans="1:48" x14ac:dyDescent="0.25">
      <c r="A572" t="s">
        <v>339</v>
      </c>
      <c r="B572" t="s">
        <v>1674</v>
      </c>
      <c r="C572" t="s">
        <v>339</v>
      </c>
      <c r="D572" t="s">
        <v>60</v>
      </c>
      <c r="E572" t="s">
        <v>339</v>
      </c>
      <c r="F572" t="s">
        <v>2311</v>
      </c>
      <c r="G572" t="s">
        <v>14</v>
      </c>
      <c r="H572">
        <v>2</v>
      </c>
      <c r="I572">
        <v>0</v>
      </c>
      <c r="J572">
        <v>29389.279999999999</v>
      </c>
      <c r="K572">
        <v>9906.7999999999993</v>
      </c>
      <c r="L572">
        <v>24893.77</v>
      </c>
      <c r="M572">
        <v>7570.03</v>
      </c>
      <c r="N572">
        <v>3.5</v>
      </c>
      <c r="O572">
        <v>1.5</v>
      </c>
      <c r="P572">
        <v>2</v>
      </c>
      <c r="Q572">
        <v>24893.77</v>
      </c>
      <c r="R572">
        <v>7570.03</v>
      </c>
      <c r="S572">
        <v>2.5</v>
      </c>
      <c r="T572">
        <v>1.5</v>
      </c>
      <c r="U572">
        <v>1.9</v>
      </c>
      <c r="V572">
        <v>0</v>
      </c>
      <c r="W572">
        <v>0</v>
      </c>
      <c r="X572">
        <v>0.68089999999999995</v>
      </c>
      <c r="Y572">
        <v>0.68920000000000003</v>
      </c>
      <c r="Z572">
        <v>0.68089999999999995</v>
      </c>
      <c r="AA572" t="s">
        <v>59</v>
      </c>
      <c r="AB572" t="s">
        <v>14</v>
      </c>
      <c r="AC572">
        <v>0.68920000000000003</v>
      </c>
      <c r="AD572" t="s">
        <v>1548</v>
      </c>
      <c r="AE572">
        <v>1</v>
      </c>
      <c r="AF572">
        <v>0.70379999999999998</v>
      </c>
      <c r="AG572">
        <v>0.68089999999999995</v>
      </c>
      <c r="AH572">
        <v>0.70379999999999998</v>
      </c>
      <c r="AI572" t="s">
        <v>14</v>
      </c>
      <c r="AJ572" t="s">
        <v>14</v>
      </c>
      <c r="AK572" t="s">
        <v>1623</v>
      </c>
      <c r="AL572" t="s">
        <v>49</v>
      </c>
      <c r="AM572">
        <v>0.98740000000000006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 t="b">
        <v>0</v>
      </c>
      <c r="AV572" t="s">
        <v>49</v>
      </c>
    </row>
    <row r="573" spans="1:48" x14ac:dyDescent="0.25">
      <c r="A573" t="s">
        <v>340</v>
      </c>
      <c r="B573" t="s">
        <v>1674</v>
      </c>
      <c r="C573" t="s">
        <v>340</v>
      </c>
      <c r="D573" t="s">
        <v>51</v>
      </c>
      <c r="E573" t="s">
        <v>340</v>
      </c>
      <c r="F573" t="s">
        <v>2312</v>
      </c>
      <c r="G573" t="s">
        <v>14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5.0999999999999996</v>
      </c>
      <c r="T573">
        <v>0</v>
      </c>
      <c r="U573">
        <v>4</v>
      </c>
      <c r="V573">
        <v>0</v>
      </c>
      <c r="W573">
        <v>0</v>
      </c>
      <c r="X573">
        <v>1.1996</v>
      </c>
      <c r="Y573">
        <v>1.2142999999999999</v>
      </c>
      <c r="Z573">
        <v>1.1996</v>
      </c>
      <c r="AA573" t="s">
        <v>50</v>
      </c>
      <c r="AB573" t="s">
        <v>14</v>
      </c>
      <c r="AC573">
        <v>1.2142999999999999</v>
      </c>
      <c r="AD573" t="s">
        <v>1544</v>
      </c>
      <c r="AE573">
        <v>1.5883579999999999</v>
      </c>
      <c r="AF573">
        <v>1.1996</v>
      </c>
      <c r="AG573">
        <v>1.1996</v>
      </c>
      <c r="AH573">
        <v>1.1996</v>
      </c>
      <c r="AI573" t="s">
        <v>14</v>
      </c>
      <c r="AJ573" t="s">
        <v>14</v>
      </c>
      <c r="AK573" t="s">
        <v>1621</v>
      </c>
      <c r="AL573" t="s">
        <v>49</v>
      </c>
      <c r="AM573">
        <v>1.6829000000000001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 t="b">
        <v>0</v>
      </c>
      <c r="AV573" t="s">
        <v>49</v>
      </c>
    </row>
    <row r="574" spans="1:48" x14ac:dyDescent="0.25">
      <c r="A574" t="s">
        <v>341</v>
      </c>
      <c r="B574" t="s">
        <v>1674</v>
      </c>
      <c r="C574" t="s">
        <v>341</v>
      </c>
      <c r="D574" t="s">
        <v>53</v>
      </c>
      <c r="E574" t="s">
        <v>341</v>
      </c>
      <c r="F574" t="s">
        <v>2313</v>
      </c>
      <c r="G574" t="s">
        <v>14</v>
      </c>
      <c r="H574">
        <v>7</v>
      </c>
      <c r="I574">
        <v>0</v>
      </c>
      <c r="J574">
        <v>9880.82</v>
      </c>
      <c r="K574">
        <v>3708.57</v>
      </c>
      <c r="L574">
        <v>9378.8700000000008</v>
      </c>
      <c r="M574">
        <v>3272.31</v>
      </c>
      <c r="N574">
        <v>2</v>
      </c>
      <c r="O574">
        <v>0.93</v>
      </c>
      <c r="P574">
        <v>7</v>
      </c>
      <c r="Q574">
        <v>9378.8700000000008</v>
      </c>
      <c r="R574">
        <v>3272.31</v>
      </c>
      <c r="S574">
        <v>3.3</v>
      </c>
      <c r="T574">
        <v>0.93</v>
      </c>
      <c r="U574">
        <v>2.6</v>
      </c>
      <c r="V574">
        <v>0</v>
      </c>
      <c r="W574">
        <v>0.3856</v>
      </c>
      <c r="X574">
        <v>0.75529999999999997</v>
      </c>
      <c r="Y574">
        <v>0.76449999999999996</v>
      </c>
      <c r="Z574">
        <v>0.75529999999999997</v>
      </c>
      <c r="AA574" t="s">
        <v>52</v>
      </c>
      <c r="AB574" t="s">
        <v>14</v>
      </c>
      <c r="AC574">
        <v>0.76449999999999996</v>
      </c>
      <c r="AD574" t="s">
        <v>1545</v>
      </c>
      <c r="AE574">
        <v>1</v>
      </c>
      <c r="AF574">
        <v>0.78069999999999995</v>
      </c>
      <c r="AG574">
        <v>0.75529999999999997</v>
      </c>
      <c r="AH574">
        <v>0.78069999999999995</v>
      </c>
      <c r="AI574" t="s">
        <v>14</v>
      </c>
      <c r="AJ574" t="s">
        <v>14</v>
      </c>
      <c r="AK574" t="s">
        <v>1621</v>
      </c>
      <c r="AL574" t="s">
        <v>49</v>
      </c>
      <c r="AM574">
        <v>1.0952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 t="b">
        <v>0</v>
      </c>
      <c r="AV574" t="s">
        <v>49</v>
      </c>
    </row>
    <row r="575" spans="1:48" x14ac:dyDescent="0.25">
      <c r="A575" t="s">
        <v>342</v>
      </c>
      <c r="B575" t="s">
        <v>1674</v>
      </c>
      <c r="C575" t="s">
        <v>342</v>
      </c>
      <c r="D575" t="s">
        <v>51</v>
      </c>
      <c r="E575" t="s">
        <v>342</v>
      </c>
      <c r="F575" t="s">
        <v>2314</v>
      </c>
      <c r="G575" t="s">
        <v>14</v>
      </c>
      <c r="H575">
        <v>6</v>
      </c>
      <c r="I575">
        <v>0</v>
      </c>
      <c r="J575">
        <v>36140.39</v>
      </c>
      <c r="K575">
        <v>22981.1</v>
      </c>
      <c r="L575">
        <v>33101.06</v>
      </c>
      <c r="M575">
        <v>19999.39</v>
      </c>
      <c r="N575">
        <v>5.17</v>
      </c>
      <c r="O575">
        <v>2.61</v>
      </c>
      <c r="P575">
        <v>5</v>
      </c>
      <c r="Q575">
        <v>24870.82</v>
      </c>
      <c r="R575">
        <v>8576.15</v>
      </c>
      <c r="S575">
        <v>6</v>
      </c>
      <c r="T575">
        <v>1.6</v>
      </c>
      <c r="U575">
        <v>4.7</v>
      </c>
      <c r="V575">
        <v>0</v>
      </c>
      <c r="W575">
        <v>1.0226</v>
      </c>
      <c r="X575">
        <v>1.4206000000000001</v>
      </c>
      <c r="Y575">
        <v>1.4379999999999999</v>
      </c>
      <c r="Z575">
        <v>1.4206000000000001</v>
      </c>
      <c r="AA575" t="s">
        <v>50</v>
      </c>
      <c r="AB575" t="s">
        <v>14</v>
      </c>
      <c r="AC575">
        <v>1.4379999999999999</v>
      </c>
      <c r="AD575" t="s">
        <v>1544</v>
      </c>
      <c r="AE575">
        <v>1.8170329999999999</v>
      </c>
      <c r="AF575">
        <v>1.4682999999999999</v>
      </c>
      <c r="AG575">
        <v>1.4206000000000001</v>
      </c>
      <c r="AH575">
        <v>1.4682999999999999</v>
      </c>
      <c r="AI575" t="s">
        <v>14</v>
      </c>
      <c r="AJ575" t="s">
        <v>14</v>
      </c>
      <c r="AK575" t="s">
        <v>1621</v>
      </c>
      <c r="AL575" t="s">
        <v>49</v>
      </c>
      <c r="AM575">
        <v>2.0598999999999998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1</v>
      </c>
      <c r="AT575">
        <v>0</v>
      </c>
      <c r="AU575" t="b">
        <v>0</v>
      </c>
      <c r="AV575" t="s">
        <v>49</v>
      </c>
    </row>
    <row r="576" spans="1:48" x14ac:dyDescent="0.25">
      <c r="A576" t="s">
        <v>343</v>
      </c>
      <c r="B576" t="s">
        <v>1674</v>
      </c>
      <c r="C576" t="s">
        <v>343</v>
      </c>
      <c r="D576" t="s">
        <v>53</v>
      </c>
      <c r="E576" t="s">
        <v>343</v>
      </c>
      <c r="F576" t="s">
        <v>2315</v>
      </c>
      <c r="G576" t="s">
        <v>196</v>
      </c>
      <c r="H576">
        <v>63</v>
      </c>
      <c r="I576">
        <v>3</v>
      </c>
      <c r="J576">
        <v>21355.67</v>
      </c>
      <c r="K576">
        <v>26933.200000000001</v>
      </c>
      <c r="L576">
        <v>20168.57</v>
      </c>
      <c r="M576">
        <v>23943.84</v>
      </c>
      <c r="N576">
        <v>4.29</v>
      </c>
      <c r="O576">
        <v>4.96</v>
      </c>
      <c r="P576">
        <v>62</v>
      </c>
      <c r="Q576">
        <v>17656.8</v>
      </c>
      <c r="R576">
        <v>13604.76</v>
      </c>
      <c r="S576">
        <v>3.73</v>
      </c>
      <c r="T576">
        <v>2.29</v>
      </c>
      <c r="U576">
        <v>3.11</v>
      </c>
      <c r="V576">
        <v>1</v>
      </c>
      <c r="W576">
        <v>0.72599999999999998</v>
      </c>
      <c r="X576">
        <v>0.71719999999999995</v>
      </c>
      <c r="Y576">
        <v>0.72599999999999998</v>
      </c>
      <c r="Z576">
        <v>0.71719999999999995</v>
      </c>
      <c r="AA576" t="s">
        <v>52</v>
      </c>
      <c r="AB576" t="s">
        <v>196</v>
      </c>
      <c r="AC576">
        <v>0.79139999999999999</v>
      </c>
      <c r="AD576" t="s">
        <v>1545</v>
      </c>
      <c r="AE576">
        <v>1</v>
      </c>
      <c r="AF576">
        <v>0.74129999999999996</v>
      </c>
      <c r="AG576">
        <v>0.71719999999999995</v>
      </c>
      <c r="AH576">
        <v>0.74129999999999996</v>
      </c>
      <c r="AI576" t="s">
        <v>196</v>
      </c>
      <c r="AJ576" t="s">
        <v>196</v>
      </c>
      <c r="AK576" t="s">
        <v>1621</v>
      </c>
      <c r="AL576" t="s">
        <v>49</v>
      </c>
      <c r="AM576">
        <v>1.04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1</v>
      </c>
      <c r="AT576">
        <v>0</v>
      </c>
      <c r="AU576" t="b">
        <v>0</v>
      </c>
      <c r="AV576" t="s">
        <v>49</v>
      </c>
    </row>
    <row r="577" spans="1:48" x14ac:dyDescent="0.25">
      <c r="A577" t="s">
        <v>344</v>
      </c>
      <c r="B577" t="s">
        <v>1674</v>
      </c>
      <c r="C577" t="s">
        <v>344</v>
      </c>
      <c r="D577" t="s">
        <v>51</v>
      </c>
      <c r="E577" t="s">
        <v>344</v>
      </c>
      <c r="F577" t="s">
        <v>2316</v>
      </c>
      <c r="G577" t="s">
        <v>14</v>
      </c>
      <c r="H577">
        <v>1</v>
      </c>
      <c r="I577">
        <v>0</v>
      </c>
      <c r="J577">
        <v>32028.51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4.5</v>
      </c>
      <c r="T577">
        <v>0</v>
      </c>
      <c r="U577">
        <v>3.3</v>
      </c>
      <c r="V577">
        <v>0</v>
      </c>
      <c r="W577">
        <v>0</v>
      </c>
      <c r="X577">
        <v>1.0689</v>
      </c>
      <c r="Y577">
        <v>1.0820000000000001</v>
      </c>
      <c r="Z577">
        <v>1.0689</v>
      </c>
      <c r="AA577" t="s">
        <v>50</v>
      </c>
      <c r="AB577" t="s">
        <v>14</v>
      </c>
      <c r="AC577">
        <v>1.0820000000000001</v>
      </c>
      <c r="AD577" t="s">
        <v>1549</v>
      </c>
      <c r="AE577">
        <v>1.903589</v>
      </c>
      <c r="AF577">
        <v>1.1048</v>
      </c>
      <c r="AG577">
        <v>1.0689</v>
      </c>
      <c r="AH577">
        <v>1.1048</v>
      </c>
      <c r="AI577" t="s">
        <v>14</v>
      </c>
      <c r="AJ577" t="s">
        <v>14</v>
      </c>
      <c r="AK577" t="s">
        <v>1621</v>
      </c>
      <c r="AL577" t="s">
        <v>49</v>
      </c>
      <c r="AM577">
        <v>1.5499000000000001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 t="b">
        <v>0</v>
      </c>
      <c r="AV577" t="s">
        <v>49</v>
      </c>
    </row>
    <row r="578" spans="1:48" x14ac:dyDescent="0.25">
      <c r="A578" t="s">
        <v>345</v>
      </c>
      <c r="B578" t="s">
        <v>1674</v>
      </c>
      <c r="C578" t="s">
        <v>345</v>
      </c>
      <c r="D578" t="s">
        <v>53</v>
      </c>
      <c r="E578" t="s">
        <v>345</v>
      </c>
      <c r="F578" t="s">
        <v>2317</v>
      </c>
      <c r="G578" t="s">
        <v>14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2.2999999999999998</v>
      </c>
      <c r="T578">
        <v>0</v>
      </c>
      <c r="U578">
        <v>1.9</v>
      </c>
      <c r="V578">
        <v>0</v>
      </c>
      <c r="W578">
        <v>0</v>
      </c>
      <c r="X578">
        <v>0.5615</v>
      </c>
      <c r="Y578">
        <v>0.56840000000000002</v>
      </c>
      <c r="Z578">
        <v>0.5615</v>
      </c>
      <c r="AA578" t="s">
        <v>52</v>
      </c>
      <c r="AB578" t="s">
        <v>14</v>
      </c>
      <c r="AC578">
        <v>0.56840000000000002</v>
      </c>
      <c r="AD578" t="s">
        <v>1550</v>
      </c>
      <c r="AE578">
        <v>1</v>
      </c>
      <c r="AF578">
        <v>0.5615</v>
      </c>
      <c r="AG578">
        <v>0.5615</v>
      </c>
      <c r="AH578">
        <v>0.5615</v>
      </c>
      <c r="AI578" t="s">
        <v>14</v>
      </c>
      <c r="AJ578" t="s">
        <v>14</v>
      </c>
      <c r="AK578" t="s">
        <v>1621</v>
      </c>
      <c r="AL578" t="s">
        <v>49</v>
      </c>
      <c r="AM578">
        <v>0.78769999999999996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 t="b">
        <v>0</v>
      </c>
      <c r="AV578" t="s">
        <v>49</v>
      </c>
    </row>
    <row r="579" spans="1:48" x14ac:dyDescent="0.25">
      <c r="A579" t="s">
        <v>346</v>
      </c>
      <c r="B579" t="s">
        <v>1675</v>
      </c>
      <c r="C579" t="s">
        <v>346</v>
      </c>
      <c r="D579" t="s">
        <v>51</v>
      </c>
      <c r="E579" t="s">
        <v>346</v>
      </c>
      <c r="F579" t="s">
        <v>2318</v>
      </c>
      <c r="G579" t="s">
        <v>196</v>
      </c>
      <c r="H579">
        <v>15</v>
      </c>
      <c r="I579">
        <v>0</v>
      </c>
      <c r="J579">
        <v>49320.76</v>
      </c>
      <c r="K579">
        <v>10992.96</v>
      </c>
      <c r="L579">
        <v>43844.480000000003</v>
      </c>
      <c r="M579">
        <v>11110.71</v>
      </c>
      <c r="N579">
        <v>5.67</v>
      </c>
      <c r="O579">
        <v>2.1800000000000002</v>
      </c>
      <c r="P579">
        <v>14</v>
      </c>
      <c r="Q579">
        <v>42092.76</v>
      </c>
      <c r="R579">
        <v>9286.42</v>
      </c>
      <c r="S579">
        <v>5.57</v>
      </c>
      <c r="T579">
        <v>2.23</v>
      </c>
      <c r="U579">
        <v>5.17</v>
      </c>
      <c r="V579">
        <v>1</v>
      </c>
      <c r="W579">
        <v>1.7306999999999999</v>
      </c>
      <c r="X579">
        <v>1.7098</v>
      </c>
      <c r="Y579">
        <v>1.7306999999999999</v>
      </c>
      <c r="Z579">
        <v>1.7098</v>
      </c>
      <c r="AA579" t="s">
        <v>50</v>
      </c>
      <c r="AB579" t="s">
        <v>196</v>
      </c>
      <c r="AC579">
        <v>2.3058999999999998</v>
      </c>
      <c r="AD579" t="s">
        <v>1549</v>
      </c>
      <c r="AE579">
        <v>1.6893039999999999</v>
      </c>
      <c r="AF579">
        <v>1.7673000000000001</v>
      </c>
      <c r="AG579">
        <v>1.7098</v>
      </c>
      <c r="AH579">
        <v>1.7673000000000001</v>
      </c>
      <c r="AI579" t="s">
        <v>196</v>
      </c>
      <c r="AJ579" t="s">
        <v>196</v>
      </c>
      <c r="AK579" t="s">
        <v>1621</v>
      </c>
      <c r="AL579" t="s">
        <v>49</v>
      </c>
      <c r="AM579">
        <v>2.4792999999999998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1</v>
      </c>
      <c r="AT579">
        <v>0</v>
      </c>
      <c r="AU579" t="b">
        <v>0</v>
      </c>
      <c r="AV579" t="s">
        <v>49</v>
      </c>
    </row>
    <row r="580" spans="1:48" x14ac:dyDescent="0.25">
      <c r="A580" t="s">
        <v>347</v>
      </c>
      <c r="B580" t="s">
        <v>1675</v>
      </c>
      <c r="C580" t="s">
        <v>347</v>
      </c>
      <c r="D580" t="s">
        <v>53</v>
      </c>
      <c r="E580" t="s">
        <v>347</v>
      </c>
      <c r="F580" t="s">
        <v>2319</v>
      </c>
      <c r="G580" t="s">
        <v>14</v>
      </c>
      <c r="H580">
        <v>9</v>
      </c>
      <c r="I580">
        <v>0</v>
      </c>
      <c r="J580">
        <v>36017.279999999999</v>
      </c>
      <c r="K580">
        <v>8780.89</v>
      </c>
      <c r="L580">
        <v>32239.33</v>
      </c>
      <c r="M580">
        <v>8001.64</v>
      </c>
      <c r="N580">
        <v>2.44</v>
      </c>
      <c r="O580">
        <v>0.96</v>
      </c>
      <c r="P580">
        <v>9</v>
      </c>
      <c r="Q580">
        <v>32239.33</v>
      </c>
      <c r="R580">
        <v>8001.64</v>
      </c>
      <c r="S580">
        <v>2.1</v>
      </c>
      <c r="T580">
        <v>0.96</v>
      </c>
      <c r="U580">
        <v>1.8</v>
      </c>
      <c r="V580">
        <v>0</v>
      </c>
      <c r="W580">
        <v>1.3255999999999999</v>
      </c>
      <c r="X580">
        <v>1.3485</v>
      </c>
      <c r="Y580">
        <v>1.365</v>
      </c>
      <c r="Z580">
        <v>1.3485</v>
      </c>
      <c r="AA580" t="s">
        <v>52</v>
      </c>
      <c r="AB580" t="s">
        <v>14</v>
      </c>
      <c r="AC580">
        <v>1.365</v>
      </c>
      <c r="AD580" t="s">
        <v>1550</v>
      </c>
      <c r="AE580">
        <v>1</v>
      </c>
      <c r="AF580">
        <v>1.3937999999999999</v>
      </c>
      <c r="AG580">
        <v>1.3485</v>
      </c>
      <c r="AH580">
        <v>1.3937999999999999</v>
      </c>
      <c r="AI580" t="s">
        <v>14</v>
      </c>
      <c r="AJ580" t="s">
        <v>14</v>
      </c>
      <c r="AK580" t="s">
        <v>1621</v>
      </c>
      <c r="AL580" t="s">
        <v>49</v>
      </c>
      <c r="AM580">
        <v>1.9554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 t="b">
        <v>0</v>
      </c>
      <c r="AV580" t="s">
        <v>49</v>
      </c>
    </row>
    <row r="581" spans="1:48" x14ac:dyDescent="0.25">
      <c r="A581" t="s">
        <v>348</v>
      </c>
      <c r="B581" t="s">
        <v>1675</v>
      </c>
      <c r="C581" t="s">
        <v>348</v>
      </c>
      <c r="D581" t="s">
        <v>56</v>
      </c>
      <c r="E581" t="s">
        <v>348</v>
      </c>
      <c r="F581" t="s">
        <v>2320</v>
      </c>
      <c r="G581" t="s">
        <v>14</v>
      </c>
      <c r="H581">
        <v>4</v>
      </c>
      <c r="I581">
        <v>1</v>
      </c>
      <c r="J581">
        <v>132250.65</v>
      </c>
      <c r="K581">
        <v>79206.960000000006</v>
      </c>
      <c r="L581">
        <v>134666.63</v>
      </c>
      <c r="M581">
        <v>84043.6</v>
      </c>
      <c r="N581">
        <v>14.25</v>
      </c>
      <c r="O581">
        <v>8.76</v>
      </c>
      <c r="P581">
        <v>4</v>
      </c>
      <c r="Q581">
        <v>134666.63</v>
      </c>
      <c r="R581">
        <v>84043.6</v>
      </c>
      <c r="S581">
        <v>11.6</v>
      </c>
      <c r="T581">
        <v>8.76</v>
      </c>
      <c r="U581">
        <v>8.9</v>
      </c>
      <c r="V581">
        <v>0</v>
      </c>
      <c r="W581">
        <v>5.5370999999999997</v>
      </c>
      <c r="X581">
        <v>3.9820000000000002</v>
      </c>
      <c r="Y581">
        <v>4.0305999999999997</v>
      </c>
      <c r="Z581">
        <v>3.9820000000000002</v>
      </c>
      <c r="AA581" t="s">
        <v>55</v>
      </c>
      <c r="AB581" t="s">
        <v>14</v>
      </c>
      <c r="AC581">
        <v>4.0305999999999997</v>
      </c>
      <c r="AD581" t="s">
        <v>1546</v>
      </c>
      <c r="AE581">
        <v>1.9841489999999999</v>
      </c>
      <c r="AF581">
        <v>3.7743000000000002</v>
      </c>
      <c r="AG581">
        <v>3.9820000000000002</v>
      </c>
      <c r="AH581">
        <v>3.7743000000000002</v>
      </c>
      <c r="AI581" t="s">
        <v>14</v>
      </c>
      <c r="AJ581" t="s">
        <v>14</v>
      </c>
      <c r="AK581" t="s">
        <v>1623</v>
      </c>
      <c r="AL581" t="s">
        <v>49</v>
      </c>
      <c r="AM581">
        <v>5.2949999999999999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 t="b">
        <v>0</v>
      </c>
      <c r="AV581" t="s">
        <v>49</v>
      </c>
    </row>
    <row r="582" spans="1:48" x14ac:dyDescent="0.25">
      <c r="A582" t="s">
        <v>349</v>
      </c>
      <c r="B582" t="s">
        <v>1675</v>
      </c>
      <c r="C582" t="s">
        <v>349</v>
      </c>
      <c r="D582" t="s">
        <v>58</v>
      </c>
      <c r="E582" t="s">
        <v>349</v>
      </c>
      <c r="F582" t="s">
        <v>2321</v>
      </c>
      <c r="G582" t="s">
        <v>196</v>
      </c>
      <c r="H582">
        <v>21</v>
      </c>
      <c r="I582">
        <v>0</v>
      </c>
      <c r="J582">
        <v>64930.47</v>
      </c>
      <c r="K582">
        <v>30159.05</v>
      </c>
      <c r="L582">
        <v>60445.83</v>
      </c>
      <c r="M582">
        <v>31088.38</v>
      </c>
      <c r="N582">
        <v>6.38</v>
      </c>
      <c r="O582">
        <v>3.21</v>
      </c>
      <c r="P582">
        <v>19</v>
      </c>
      <c r="Q582">
        <v>52318.63</v>
      </c>
      <c r="R582">
        <v>19168.810000000001</v>
      </c>
      <c r="S582">
        <v>6.26</v>
      </c>
      <c r="T582">
        <v>3.26</v>
      </c>
      <c r="U582">
        <v>5.64</v>
      </c>
      <c r="V582">
        <v>1</v>
      </c>
      <c r="W582">
        <v>2.1511999999999998</v>
      </c>
      <c r="X582">
        <v>2.1252</v>
      </c>
      <c r="Y582">
        <v>2.1511999999999998</v>
      </c>
      <c r="Z582">
        <v>2.1252</v>
      </c>
      <c r="AA582" t="s">
        <v>57</v>
      </c>
      <c r="AB582" t="s">
        <v>196</v>
      </c>
      <c r="AC582">
        <v>2.0314000000000001</v>
      </c>
      <c r="AD582" t="s">
        <v>1547</v>
      </c>
      <c r="AE582">
        <v>1.459025</v>
      </c>
      <c r="AF582">
        <v>2.1966000000000001</v>
      </c>
      <c r="AG582">
        <v>2.1252</v>
      </c>
      <c r="AH582">
        <v>2.1966000000000001</v>
      </c>
      <c r="AI582" t="s">
        <v>196</v>
      </c>
      <c r="AJ582" t="s">
        <v>196</v>
      </c>
      <c r="AK582" t="s">
        <v>1623</v>
      </c>
      <c r="AL582" t="s">
        <v>49</v>
      </c>
      <c r="AM582">
        <v>3.0815999999999999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2</v>
      </c>
      <c r="AT582">
        <v>0</v>
      </c>
      <c r="AU582" t="b">
        <v>0</v>
      </c>
      <c r="AV582" t="s">
        <v>49</v>
      </c>
    </row>
    <row r="583" spans="1:48" x14ac:dyDescent="0.25">
      <c r="A583" t="s">
        <v>350</v>
      </c>
      <c r="B583" t="s">
        <v>1675</v>
      </c>
      <c r="C583" t="s">
        <v>350</v>
      </c>
      <c r="D583" t="s">
        <v>60</v>
      </c>
      <c r="E583" t="s">
        <v>350</v>
      </c>
      <c r="F583" t="s">
        <v>2322</v>
      </c>
      <c r="G583" t="s">
        <v>14</v>
      </c>
      <c r="H583">
        <v>3</v>
      </c>
      <c r="I583">
        <v>0</v>
      </c>
      <c r="J583">
        <v>38054.43</v>
      </c>
      <c r="K583">
        <v>8068.16</v>
      </c>
      <c r="L583">
        <v>39344.949999999997</v>
      </c>
      <c r="M583">
        <v>8341.77</v>
      </c>
      <c r="N583">
        <v>3</v>
      </c>
      <c r="O583">
        <v>1.41</v>
      </c>
      <c r="P583">
        <v>3</v>
      </c>
      <c r="Q583">
        <v>39344.949999999997</v>
      </c>
      <c r="R583">
        <v>8341.77</v>
      </c>
      <c r="S583">
        <v>3.1</v>
      </c>
      <c r="T583">
        <v>1.41</v>
      </c>
      <c r="U583">
        <v>2.8</v>
      </c>
      <c r="V583">
        <v>0</v>
      </c>
      <c r="W583">
        <v>1.6177999999999999</v>
      </c>
      <c r="X583">
        <v>1.3754999999999999</v>
      </c>
      <c r="Y583">
        <v>1.3923000000000001</v>
      </c>
      <c r="Z583">
        <v>1.3754999999999999</v>
      </c>
      <c r="AA583" t="s">
        <v>59</v>
      </c>
      <c r="AB583" t="s">
        <v>14</v>
      </c>
      <c r="AC583">
        <v>1.3923000000000001</v>
      </c>
      <c r="AD583" t="s">
        <v>1548</v>
      </c>
      <c r="AE583">
        <v>1</v>
      </c>
      <c r="AF583">
        <v>1.4217</v>
      </c>
      <c r="AG583">
        <v>1.3754999999999999</v>
      </c>
      <c r="AH583">
        <v>1.4217</v>
      </c>
      <c r="AI583" t="s">
        <v>14</v>
      </c>
      <c r="AJ583" t="s">
        <v>14</v>
      </c>
      <c r="AK583" t="s">
        <v>1623</v>
      </c>
      <c r="AL583" t="s">
        <v>49</v>
      </c>
      <c r="AM583">
        <v>1.9944999999999999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 t="b">
        <v>0</v>
      </c>
      <c r="AV583" t="s">
        <v>49</v>
      </c>
    </row>
    <row r="584" spans="1:48" x14ac:dyDescent="0.25">
      <c r="A584" t="s">
        <v>603</v>
      </c>
      <c r="B584" t="s">
        <v>1675</v>
      </c>
      <c r="C584" t="s">
        <v>603</v>
      </c>
      <c r="D584" t="s">
        <v>56</v>
      </c>
      <c r="E584" t="s">
        <v>603</v>
      </c>
      <c r="F584" t="s">
        <v>2323</v>
      </c>
      <c r="G584" t="s">
        <v>14</v>
      </c>
      <c r="H584">
        <v>4</v>
      </c>
      <c r="I584">
        <v>1</v>
      </c>
      <c r="J584">
        <v>37045.339999999997</v>
      </c>
      <c r="K584">
        <v>6864.53</v>
      </c>
      <c r="L584">
        <v>35497.019999999997</v>
      </c>
      <c r="M584">
        <v>6800.29</v>
      </c>
      <c r="N584">
        <v>2.75</v>
      </c>
      <c r="O584">
        <v>0.83</v>
      </c>
      <c r="P584">
        <v>4</v>
      </c>
      <c r="Q584">
        <v>35497.019999999997</v>
      </c>
      <c r="R584">
        <v>6800.29</v>
      </c>
      <c r="S584">
        <v>9.4</v>
      </c>
      <c r="T584">
        <v>0.83</v>
      </c>
      <c r="U584">
        <v>6.6</v>
      </c>
      <c r="V584">
        <v>0</v>
      </c>
      <c r="W584">
        <v>1.4595</v>
      </c>
      <c r="X584">
        <v>3.5543</v>
      </c>
      <c r="Y584">
        <v>3.5977000000000001</v>
      </c>
      <c r="Z584">
        <v>3.5543</v>
      </c>
      <c r="AA584" t="s">
        <v>55</v>
      </c>
      <c r="AB584" t="s">
        <v>14</v>
      </c>
      <c r="AC584">
        <v>3.5977000000000001</v>
      </c>
      <c r="AD584" t="s">
        <v>1546</v>
      </c>
      <c r="AE584">
        <v>2.064203</v>
      </c>
      <c r="AF584">
        <v>3.6738</v>
      </c>
      <c r="AG584">
        <v>3.5543</v>
      </c>
      <c r="AH584">
        <v>3.6738</v>
      </c>
      <c r="AI584" t="s">
        <v>14</v>
      </c>
      <c r="AJ584" t="s">
        <v>14</v>
      </c>
      <c r="AK584" t="s">
        <v>1623</v>
      </c>
      <c r="AL584" t="s">
        <v>49</v>
      </c>
      <c r="AM584">
        <v>5.1539999999999999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 t="b">
        <v>0</v>
      </c>
      <c r="AV584" t="s">
        <v>49</v>
      </c>
    </row>
    <row r="585" spans="1:48" x14ac:dyDescent="0.25">
      <c r="A585" t="s">
        <v>604</v>
      </c>
      <c r="B585" t="s">
        <v>1675</v>
      </c>
      <c r="C585" t="s">
        <v>604</v>
      </c>
      <c r="D585" t="s">
        <v>58</v>
      </c>
      <c r="E585" t="s">
        <v>604</v>
      </c>
      <c r="F585" t="s">
        <v>2324</v>
      </c>
      <c r="G585" t="s">
        <v>196</v>
      </c>
      <c r="H585">
        <v>35</v>
      </c>
      <c r="I585">
        <v>0</v>
      </c>
      <c r="J585">
        <v>53651.88</v>
      </c>
      <c r="K585">
        <v>53406.91</v>
      </c>
      <c r="L585">
        <v>49450.36</v>
      </c>
      <c r="M585">
        <v>47317.62</v>
      </c>
      <c r="N585">
        <v>7.2</v>
      </c>
      <c r="O585">
        <v>15.4</v>
      </c>
      <c r="P585">
        <v>33</v>
      </c>
      <c r="Q585">
        <v>38852.32</v>
      </c>
      <c r="R585">
        <v>14771.37</v>
      </c>
      <c r="S585">
        <v>4.2699999999999996</v>
      </c>
      <c r="T585">
        <v>2.63</v>
      </c>
      <c r="U585">
        <v>3.65</v>
      </c>
      <c r="V585">
        <v>1</v>
      </c>
      <c r="W585">
        <v>1.5974999999999999</v>
      </c>
      <c r="X585">
        <v>1.5782</v>
      </c>
      <c r="Y585">
        <v>1.5974999999999999</v>
      </c>
      <c r="Z585">
        <v>1.5782</v>
      </c>
      <c r="AA585" t="s">
        <v>57</v>
      </c>
      <c r="AB585" t="s">
        <v>196</v>
      </c>
      <c r="AC585">
        <v>1.7428999999999999</v>
      </c>
      <c r="AD585" t="s">
        <v>1547</v>
      </c>
      <c r="AE585">
        <v>1.312622</v>
      </c>
      <c r="AF585">
        <v>1.5384</v>
      </c>
      <c r="AG585">
        <v>1.5782</v>
      </c>
      <c r="AH585">
        <v>1.5384</v>
      </c>
      <c r="AI585" t="s">
        <v>196</v>
      </c>
      <c r="AJ585" t="s">
        <v>196</v>
      </c>
      <c r="AK585" t="s">
        <v>1623</v>
      </c>
      <c r="AL585" t="s">
        <v>49</v>
      </c>
      <c r="AM585">
        <v>2.1581999999999999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2</v>
      </c>
      <c r="AT585">
        <v>0</v>
      </c>
      <c r="AU585" t="b">
        <v>0</v>
      </c>
      <c r="AV585" t="s">
        <v>49</v>
      </c>
    </row>
    <row r="586" spans="1:48" x14ac:dyDescent="0.25">
      <c r="A586" t="s">
        <v>605</v>
      </c>
      <c r="B586" t="s">
        <v>1675</v>
      </c>
      <c r="C586" t="s">
        <v>605</v>
      </c>
      <c r="D586" t="s">
        <v>60</v>
      </c>
      <c r="E586" t="s">
        <v>605</v>
      </c>
      <c r="F586" t="s">
        <v>2325</v>
      </c>
      <c r="G586" t="s">
        <v>196</v>
      </c>
      <c r="H586">
        <v>29</v>
      </c>
      <c r="I586">
        <v>0</v>
      </c>
      <c r="J586">
        <v>23954.27</v>
      </c>
      <c r="K586">
        <v>10334.4</v>
      </c>
      <c r="L586">
        <v>23278.62</v>
      </c>
      <c r="M586">
        <v>9579.01</v>
      </c>
      <c r="N586">
        <v>2.5499999999999998</v>
      </c>
      <c r="O586">
        <v>1.3</v>
      </c>
      <c r="P586">
        <v>27</v>
      </c>
      <c r="Q586">
        <v>21561.99</v>
      </c>
      <c r="R586">
        <v>7465.09</v>
      </c>
      <c r="S586">
        <v>2.44</v>
      </c>
      <c r="T586">
        <v>1.17</v>
      </c>
      <c r="U586">
        <v>2.19</v>
      </c>
      <c r="V586">
        <v>1</v>
      </c>
      <c r="W586">
        <v>0.88660000000000005</v>
      </c>
      <c r="X586">
        <v>0.87590000000000001</v>
      </c>
      <c r="Y586">
        <v>0.88660000000000005</v>
      </c>
      <c r="Z586">
        <v>0.87590000000000001</v>
      </c>
      <c r="AA586" t="s">
        <v>59</v>
      </c>
      <c r="AB586" t="s">
        <v>196</v>
      </c>
      <c r="AC586">
        <v>1.3278000000000001</v>
      </c>
      <c r="AD586" t="s">
        <v>1548</v>
      </c>
      <c r="AE586">
        <v>1</v>
      </c>
      <c r="AF586">
        <v>0.90529999999999999</v>
      </c>
      <c r="AG586">
        <v>0.87590000000000001</v>
      </c>
      <c r="AH586">
        <v>0.90529999999999999</v>
      </c>
      <c r="AI586" t="s">
        <v>196</v>
      </c>
      <c r="AJ586" t="s">
        <v>196</v>
      </c>
      <c r="AK586" t="s">
        <v>1623</v>
      </c>
      <c r="AL586" t="s">
        <v>49</v>
      </c>
      <c r="AM586">
        <v>1.27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2</v>
      </c>
      <c r="AT586">
        <v>0</v>
      </c>
      <c r="AU586" t="b">
        <v>0</v>
      </c>
      <c r="AV586" t="s">
        <v>49</v>
      </c>
    </row>
    <row r="587" spans="1:48" x14ac:dyDescent="0.25">
      <c r="A587" t="s">
        <v>606</v>
      </c>
      <c r="B587" t="s">
        <v>1675</v>
      </c>
      <c r="C587" t="s">
        <v>606</v>
      </c>
      <c r="D587" t="s">
        <v>51</v>
      </c>
      <c r="E587" t="s">
        <v>606</v>
      </c>
      <c r="F587" t="s">
        <v>2326</v>
      </c>
      <c r="G587" t="s">
        <v>196</v>
      </c>
      <c r="H587">
        <v>191</v>
      </c>
      <c r="I587">
        <v>0</v>
      </c>
      <c r="J587">
        <v>31754.84</v>
      </c>
      <c r="K587">
        <v>21219.200000000001</v>
      </c>
      <c r="L587">
        <v>29228.45</v>
      </c>
      <c r="M587">
        <v>18898.37</v>
      </c>
      <c r="N587">
        <v>3.14</v>
      </c>
      <c r="O587">
        <v>2.84</v>
      </c>
      <c r="P587">
        <v>189</v>
      </c>
      <c r="Q587">
        <v>27990.45</v>
      </c>
      <c r="R587">
        <v>14177.43</v>
      </c>
      <c r="S587">
        <v>3.02</v>
      </c>
      <c r="T587">
        <v>2.6</v>
      </c>
      <c r="U587">
        <v>2.42</v>
      </c>
      <c r="V587">
        <v>1</v>
      </c>
      <c r="W587">
        <v>1.1509</v>
      </c>
      <c r="X587">
        <v>1.137</v>
      </c>
      <c r="Y587">
        <v>1.1509</v>
      </c>
      <c r="Z587">
        <v>1.137</v>
      </c>
      <c r="AA587" t="s">
        <v>50</v>
      </c>
      <c r="AB587" t="s">
        <v>196</v>
      </c>
      <c r="AC587">
        <v>1.714</v>
      </c>
      <c r="AD587" t="s">
        <v>1549</v>
      </c>
      <c r="AE587">
        <v>1.5363929999999999</v>
      </c>
      <c r="AF587">
        <v>1.1752</v>
      </c>
      <c r="AG587">
        <v>1.137</v>
      </c>
      <c r="AH587">
        <v>1.1752</v>
      </c>
      <c r="AI587" t="s">
        <v>196</v>
      </c>
      <c r="AJ587" t="s">
        <v>196</v>
      </c>
      <c r="AK587" t="s">
        <v>1621</v>
      </c>
      <c r="AL587" t="s">
        <v>49</v>
      </c>
      <c r="AM587">
        <v>1.6487000000000001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2</v>
      </c>
      <c r="AT587">
        <v>0</v>
      </c>
      <c r="AU587" t="b">
        <v>0</v>
      </c>
      <c r="AV587" t="s">
        <v>49</v>
      </c>
    </row>
    <row r="588" spans="1:48" x14ac:dyDescent="0.25">
      <c r="A588" t="s">
        <v>607</v>
      </c>
      <c r="B588" t="s">
        <v>1675</v>
      </c>
      <c r="C588" t="s">
        <v>607</v>
      </c>
      <c r="D588" t="s">
        <v>53</v>
      </c>
      <c r="E588" t="s">
        <v>607</v>
      </c>
      <c r="F588" t="s">
        <v>2327</v>
      </c>
      <c r="G588" t="s">
        <v>196</v>
      </c>
      <c r="H588">
        <v>405</v>
      </c>
      <c r="I588">
        <v>0</v>
      </c>
      <c r="J588">
        <v>22101.64</v>
      </c>
      <c r="K588">
        <v>12754.56</v>
      </c>
      <c r="L588">
        <v>21338.43</v>
      </c>
      <c r="M588">
        <v>12416.9</v>
      </c>
      <c r="N588">
        <v>1.92</v>
      </c>
      <c r="O588">
        <v>1.35</v>
      </c>
      <c r="P588">
        <v>402</v>
      </c>
      <c r="Q588">
        <v>20683.68</v>
      </c>
      <c r="R588">
        <v>8366.0499999999993</v>
      </c>
      <c r="S588">
        <v>1.86</v>
      </c>
      <c r="T588">
        <v>0.89</v>
      </c>
      <c r="U588">
        <v>1.69</v>
      </c>
      <c r="V588">
        <v>1</v>
      </c>
      <c r="W588">
        <v>0.85050000000000003</v>
      </c>
      <c r="X588">
        <v>0.84019999999999995</v>
      </c>
      <c r="Y588">
        <v>0.85050000000000003</v>
      </c>
      <c r="Z588">
        <v>0.84019999999999995</v>
      </c>
      <c r="AA588" t="s">
        <v>52</v>
      </c>
      <c r="AB588" t="s">
        <v>196</v>
      </c>
      <c r="AC588">
        <v>1.1155999999999999</v>
      </c>
      <c r="AD588" t="s">
        <v>1550</v>
      </c>
      <c r="AE588">
        <v>1</v>
      </c>
      <c r="AF588">
        <v>0.86360000000000003</v>
      </c>
      <c r="AG588">
        <v>0.84019999999999995</v>
      </c>
      <c r="AH588">
        <v>0.86360000000000003</v>
      </c>
      <c r="AI588" t="s">
        <v>196</v>
      </c>
      <c r="AJ588" t="s">
        <v>196</v>
      </c>
      <c r="AK588" t="s">
        <v>1621</v>
      </c>
      <c r="AL588" t="s">
        <v>49</v>
      </c>
      <c r="AM588">
        <v>1.2115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3</v>
      </c>
      <c r="AT588">
        <v>0</v>
      </c>
      <c r="AU588" t="b">
        <v>0</v>
      </c>
      <c r="AV588" t="s">
        <v>49</v>
      </c>
    </row>
    <row r="589" spans="1:48" x14ac:dyDescent="0.25">
      <c r="A589" t="s">
        <v>608</v>
      </c>
      <c r="B589" t="s">
        <v>1675</v>
      </c>
      <c r="C589" t="s">
        <v>608</v>
      </c>
      <c r="D589" t="s">
        <v>51</v>
      </c>
      <c r="E589" t="s">
        <v>608</v>
      </c>
      <c r="F589" t="s">
        <v>2328</v>
      </c>
      <c r="G589" t="s">
        <v>196</v>
      </c>
      <c r="H589">
        <v>26</v>
      </c>
      <c r="I589">
        <v>3</v>
      </c>
      <c r="J589">
        <v>28418.94</v>
      </c>
      <c r="K589">
        <v>23312.82</v>
      </c>
      <c r="L589">
        <v>26338.99</v>
      </c>
      <c r="M589">
        <v>20817.060000000001</v>
      </c>
      <c r="N589">
        <v>3.58</v>
      </c>
      <c r="O589">
        <v>3.56</v>
      </c>
      <c r="P589">
        <v>25</v>
      </c>
      <c r="Q589">
        <v>22872.04</v>
      </c>
      <c r="R589">
        <v>11754.6</v>
      </c>
      <c r="S589">
        <v>2.96</v>
      </c>
      <c r="T589">
        <v>1.82</v>
      </c>
      <c r="U589">
        <v>2.35</v>
      </c>
      <c r="V589">
        <v>1</v>
      </c>
      <c r="W589">
        <v>0.94040000000000001</v>
      </c>
      <c r="X589">
        <v>0.92910000000000004</v>
      </c>
      <c r="Y589">
        <v>0.94040000000000001</v>
      </c>
      <c r="Z589">
        <v>0.9385</v>
      </c>
      <c r="AA589" t="s">
        <v>154</v>
      </c>
      <c r="AB589" t="s">
        <v>63</v>
      </c>
      <c r="AC589">
        <v>1.6902999999999999</v>
      </c>
      <c r="AD589" t="s">
        <v>1549</v>
      </c>
      <c r="AE589">
        <v>1.580606</v>
      </c>
      <c r="AF589">
        <v>0.99890000000000001</v>
      </c>
      <c r="AG589">
        <v>0.96640000000000004</v>
      </c>
      <c r="AH589">
        <v>0.99890000000000001</v>
      </c>
      <c r="AI589" t="s">
        <v>1579</v>
      </c>
      <c r="AJ589" t="s">
        <v>1579</v>
      </c>
      <c r="AK589" t="s">
        <v>1625</v>
      </c>
      <c r="AL589" t="s">
        <v>49</v>
      </c>
      <c r="AM589">
        <v>1.4014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1</v>
      </c>
      <c r="AT589">
        <v>0</v>
      </c>
      <c r="AU589" t="b">
        <v>0</v>
      </c>
      <c r="AV589" t="s">
        <v>49</v>
      </c>
    </row>
    <row r="590" spans="1:48" x14ac:dyDescent="0.25">
      <c r="A590" t="s">
        <v>609</v>
      </c>
      <c r="B590" t="s">
        <v>1675</v>
      </c>
      <c r="C590" t="s">
        <v>609</v>
      </c>
      <c r="D590" t="s">
        <v>53</v>
      </c>
      <c r="E590" t="s">
        <v>608</v>
      </c>
      <c r="F590" t="s">
        <v>2329</v>
      </c>
      <c r="G590" t="s">
        <v>14</v>
      </c>
      <c r="H590">
        <v>2</v>
      </c>
      <c r="I590">
        <v>0</v>
      </c>
      <c r="J590">
        <v>44375.3</v>
      </c>
      <c r="K590">
        <v>17587.099999999999</v>
      </c>
      <c r="L590">
        <v>46686.27</v>
      </c>
      <c r="M590">
        <v>18503</v>
      </c>
      <c r="N590">
        <v>2.5</v>
      </c>
      <c r="O590">
        <v>0.5</v>
      </c>
      <c r="P590">
        <v>2</v>
      </c>
      <c r="Q590">
        <v>46686.27</v>
      </c>
      <c r="R590">
        <v>18503</v>
      </c>
      <c r="S590">
        <v>2.6</v>
      </c>
      <c r="T590">
        <v>0.5</v>
      </c>
      <c r="U590">
        <v>2.1</v>
      </c>
      <c r="V590">
        <v>0</v>
      </c>
      <c r="W590">
        <v>0</v>
      </c>
      <c r="X590">
        <v>1.0565</v>
      </c>
      <c r="Y590">
        <v>1.0693999999999999</v>
      </c>
      <c r="Z590">
        <v>0.9385</v>
      </c>
      <c r="AA590" t="s">
        <v>155</v>
      </c>
      <c r="AB590" t="s">
        <v>63</v>
      </c>
      <c r="AC590">
        <v>1.0693999999999999</v>
      </c>
      <c r="AD590" t="s">
        <v>1550</v>
      </c>
      <c r="AE590">
        <v>1</v>
      </c>
      <c r="AF590">
        <v>0.60970000000000002</v>
      </c>
      <c r="AG590">
        <v>0.58989999999999998</v>
      </c>
      <c r="AH590">
        <v>0.60970000000000002</v>
      </c>
      <c r="AI590" t="s">
        <v>1580</v>
      </c>
      <c r="AJ590" t="s">
        <v>1580</v>
      </c>
      <c r="AK590" t="s">
        <v>1625</v>
      </c>
      <c r="AL590" t="s">
        <v>49</v>
      </c>
      <c r="AM590">
        <v>0.85529999999999995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 t="b">
        <v>0</v>
      </c>
      <c r="AV590" t="s">
        <v>49</v>
      </c>
    </row>
    <row r="591" spans="1:48" x14ac:dyDescent="0.25">
      <c r="A591" t="s">
        <v>610</v>
      </c>
      <c r="B591" t="s">
        <v>1675</v>
      </c>
      <c r="C591" t="s">
        <v>610</v>
      </c>
      <c r="D591" t="s">
        <v>51</v>
      </c>
      <c r="E591" t="s">
        <v>610</v>
      </c>
      <c r="F591" t="s">
        <v>2330</v>
      </c>
      <c r="G591" t="s">
        <v>196</v>
      </c>
      <c r="H591">
        <v>25</v>
      </c>
      <c r="I591">
        <v>1</v>
      </c>
      <c r="J591">
        <v>25970.67</v>
      </c>
      <c r="K591">
        <v>16693.84</v>
      </c>
      <c r="L591">
        <v>24453.06</v>
      </c>
      <c r="M591">
        <v>13218.84</v>
      </c>
      <c r="N591">
        <v>4.08</v>
      </c>
      <c r="O591">
        <v>2.65</v>
      </c>
      <c r="P591">
        <v>23</v>
      </c>
      <c r="Q591">
        <v>21526.35</v>
      </c>
      <c r="R591">
        <v>9068.1</v>
      </c>
      <c r="S591">
        <v>3.65</v>
      </c>
      <c r="T591">
        <v>1.99</v>
      </c>
      <c r="U591">
        <v>3.16</v>
      </c>
      <c r="V591">
        <v>1</v>
      </c>
      <c r="W591">
        <v>0.8851</v>
      </c>
      <c r="X591">
        <v>0.87439999999999996</v>
      </c>
      <c r="Y591">
        <v>0.8851</v>
      </c>
      <c r="Z591">
        <v>0.87439999999999996</v>
      </c>
      <c r="AA591" t="s">
        <v>50</v>
      </c>
      <c r="AB591" t="s">
        <v>196</v>
      </c>
      <c r="AC591">
        <v>1.6777</v>
      </c>
      <c r="AD591" t="s">
        <v>1549</v>
      </c>
      <c r="AE591">
        <v>1.7508870000000001</v>
      </c>
      <c r="AF591">
        <v>1.0753999999999999</v>
      </c>
      <c r="AG591">
        <v>1.0404</v>
      </c>
      <c r="AH591">
        <v>1.0753999999999999</v>
      </c>
      <c r="AI591" t="s">
        <v>1578</v>
      </c>
      <c r="AJ591" t="s">
        <v>1578</v>
      </c>
      <c r="AK591" t="s">
        <v>1628</v>
      </c>
      <c r="AL591" t="s">
        <v>49</v>
      </c>
      <c r="AM591">
        <v>1.5086999999999999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2</v>
      </c>
      <c r="AT591">
        <v>0</v>
      </c>
      <c r="AU591" t="b">
        <v>0</v>
      </c>
      <c r="AV591" t="s">
        <v>49</v>
      </c>
    </row>
    <row r="592" spans="1:48" x14ac:dyDescent="0.25">
      <c r="A592" t="s">
        <v>611</v>
      </c>
      <c r="B592" t="s">
        <v>1675</v>
      </c>
      <c r="C592" t="s">
        <v>611</v>
      </c>
      <c r="D592" t="s">
        <v>53</v>
      </c>
      <c r="E592" t="s">
        <v>611</v>
      </c>
      <c r="F592" t="s">
        <v>2331</v>
      </c>
      <c r="G592" t="s">
        <v>196</v>
      </c>
      <c r="H592">
        <v>18</v>
      </c>
      <c r="I592">
        <v>0</v>
      </c>
      <c r="J592">
        <v>24417.62</v>
      </c>
      <c r="K592">
        <v>13227.66</v>
      </c>
      <c r="L592">
        <v>22919.73</v>
      </c>
      <c r="M592">
        <v>11271.55</v>
      </c>
      <c r="N592">
        <v>3.22</v>
      </c>
      <c r="O592">
        <v>3.19</v>
      </c>
      <c r="P592">
        <v>17</v>
      </c>
      <c r="Q592">
        <v>21161.06</v>
      </c>
      <c r="R592">
        <v>8879.68</v>
      </c>
      <c r="S592">
        <v>2.59</v>
      </c>
      <c r="T592">
        <v>1.88</v>
      </c>
      <c r="U592">
        <v>2.02</v>
      </c>
      <c r="V592">
        <v>1</v>
      </c>
      <c r="W592">
        <v>0.87009999999999998</v>
      </c>
      <c r="X592">
        <v>0.85960000000000003</v>
      </c>
      <c r="Y592">
        <v>0.87009999999999998</v>
      </c>
      <c r="Z592">
        <v>0.85960000000000003</v>
      </c>
      <c r="AA592" t="s">
        <v>52</v>
      </c>
      <c r="AB592" t="s">
        <v>196</v>
      </c>
      <c r="AC592">
        <v>0.95820000000000005</v>
      </c>
      <c r="AD592" t="s">
        <v>1550</v>
      </c>
      <c r="AE592">
        <v>1</v>
      </c>
      <c r="AF592">
        <v>0.65629999999999999</v>
      </c>
      <c r="AG592">
        <v>0.63500000000000001</v>
      </c>
      <c r="AH592">
        <v>0.65629999999999999</v>
      </c>
      <c r="AI592" t="s">
        <v>1578</v>
      </c>
      <c r="AJ592" t="s">
        <v>1578</v>
      </c>
      <c r="AK592" t="s">
        <v>1628</v>
      </c>
      <c r="AL592" t="s">
        <v>49</v>
      </c>
      <c r="AM592">
        <v>0.92069999999999996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1</v>
      </c>
      <c r="AT592">
        <v>0</v>
      </c>
      <c r="AU592" t="b">
        <v>0</v>
      </c>
      <c r="AV592" t="s">
        <v>49</v>
      </c>
    </row>
    <row r="593" spans="1:48" x14ac:dyDescent="0.25">
      <c r="A593" t="s">
        <v>612</v>
      </c>
      <c r="B593" t="s">
        <v>1675</v>
      </c>
      <c r="C593" t="s">
        <v>612</v>
      </c>
      <c r="D593" t="s">
        <v>49</v>
      </c>
      <c r="E593" t="s">
        <v>612</v>
      </c>
      <c r="F593" t="s">
        <v>2332</v>
      </c>
      <c r="G593" t="s">
        <v>196</v>
      </c>
      <c r="H593">
        <v>17</v>
      </c>
      <c r="I593">
        <v>0</v>
      </c>
      <c r="J593">
        <v>18173.990000000002</v>
      </c>
      <c r="K593">
        <v>4924.41</v>
      </c>
      <c r="L593">
        <v>16845.27</v>
      </c>
      <c r="M593">
        <v>4956.41</v>
      </c>
      <c r="N593">
        <v>1.35</v>
      </c>
      <c r="O593">
        <v>0.59</v>
      </c>
      <c r="P593">
        <v>16</v>
      </c>
      <c r="Q593">
        <v>16086.16</v>
      </c>
      <c r="R593">
        <v>4037.96</v>
      </c>
      <c r="S593">
        <v>1.38</v>
      </c>
      <c r="T593">
        <v>0.6</v>
      </c>
      <c r="U593">
        <v>1.27</v>
      </c>
      <c r="V593">
        <v>1</v>
      </c>
      <c r="W593">
        <v>0.66139999999999999</v>
      </c>
      <c r="X593">
        <v>0.65339999999999998</v>
      </c>
      <c r="Y593">
        <v>0.66139999999999999</v>
      </c>
      <c r="Z593">
        <v>0.65339999999999998</v>
      </c>
      <c r="AA593" t="s">
        <v>54</v>
      </c>
      <c r="AB593" t="s">
        <v>196</v>
      </c>
      <c r="AC593">
        <v>1.294</v>
      </c>
      <c r="AD593" t="s">
        <v>54</v>
      </c>
      <c r="AE593">
        <v>1</v>
      </c>
      <c r="AF593">
        <v>0.6754</v>
      </c>
      <c r="AG593">
        <v>0.65339999999999998</v>
      </c>
      <c r="AH593">
        <v>0.6754</v>
      </c>
      <c r="AI593" t="s">
        <v>196</v>
      </c>
      <c r="AJ593" t="s">
        <v>196</v>
      </c>
      <c r="AK593" t="s">
        <v>54</v>
      </c>
      <c r="AL593" t="s">
        <v>49</v>
      </c>
      <c r="AM593">
        <v>0.94750000000000001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1</v>
      </c>
      <c r="AT593">
        <v>0</v>
      </c>
      <c r="AU593" t="b">
        <v>0</v>
      </c>
      <c r="AV593" t="s">
        <v>49</v>
      </c>
    </row>
    <row r="594" spans="1:48" x14ac:dyDescent="0.25">
      <c r="A594" t="s">
        <v>613</v>
      </c>
      <c r="B594" t="s">
        <v>1675</v>
      </c>
      <c r="C594" t="s">
        <v>613</v>
      </c>
      <c r="D594" t="s">
        <v>51</v>
      </c>
      <c r="E594" t="s">
        <v>613</v>
      </c>
      <c r="F594" t="s">
        <v>2333</v>
      </c>
      <c r="G594" t="s">
        <v>196</v>
      </c>
      <c r="H594">
        <v>16</v>
      </c>
      <c r="I594">
        <v>0</v>
      </c>
      <c r="J594">
        <v>58156.42</v>
      </c>
      <c r="K594">
        <v>45843.28</v>
      </c>
      <c r="L594">
        <v>52329.75</v>
      </c>
      <c r="M594">
        <v>36844.089999999997</v>
      </c>
      <c r="N594">
        <v>5.81</v>
      </c>
      <c r="O594">
        <v>4.5</v>
      </c>
      <c r="P594">
        <v>14</v>
      </c>
      <c r="Q594">
        <v>39331.43</v>
      </c>
      <c r="R594">
        <v>13701.82</v>
      </c>
      <c r="S594">
        <v>4.8600000000000003</v>
      </c>
      <c r="T594">
        <v>3.98</v>
      </c>
      <c r="U594">
        <v>3.5</v>
      </c>
      <c r="V594">
        <v>1</v>
      </c>
      <c r="W594">
        <v>1.6172</v>
      </c>
      <c r="X594">
        <v>1.5976999999999999</v>
      </c>
      <c r="Y594">
        <v>1.6172</v>
      </c>
      <c r="Z594">
        <v>1.5976999999999999</v>
      </c>
      <c r="AA594" t="s">
        <v>50</v>
      </c>
      <c r="AB594" t="s">
        <v>196</v>
      </c>
      <c r="AC594">
        <v>2.6019999999999999</v>
      </c>
      <c r="AD594" t="s">
        <v>1549</v>
      </c>
      <c r="AE594">
        <v>2.125991</v>
      </c>
      <c r="AF594">
        <v>1.6514</v>
      </c>
      <c r="AG594">
        <v>1.5976999999999999</v>
      </c>
      <c r="AH594">
        <v>1.6514</v>
      </c>
      <c r="AI594" t="s">
        <v>196</v>
      </c>
      <c r="AJ594" t="s">
        <v>196</v>
      </c>
      <c r="AK594" t="s">
        <v>1621</v>
      </c>
      <c r="AL594" t="s">
        <v>49</v>
      </c>
      <c r="AM594">
        <v>2.3167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2</v>
      </c>
      <c r="AT594">
        <v>0</v>
      </c>
      <c r="AU594" t="b">
        <v>0</v>
      </c>
      <c r="AV594" t="s">
        <v>49</v>
      </c>
    </row>
    <row r="595" spans="1:48" x14ac:dyDescent="0.25">
      <c r="A595" t="s">
        <v>614</v>
      </c>
      <c r="B595" t="s">
        <v>1675</v>
      </c>
      <c r="C595" t="s">
        <v>614</v>
      </c>
      <c r="D595" t="s">
        <v>53</v>
      </c>
      <c r="E595" t="s">
        <v>614</v>
      </c>
      <c r="F595" t="s">
        <v>2334</v>
      </c>
      <c r="G595" t="s">
        <v>14</v>
      </c>
      <c r="H595">
        <v>3</v>
      </c>
      <c r="I595">
        <v>0</v>
      </c>
      <c r="J595">
        <v>25846.25</v>
      </c>
      <c r="K595">
        <v>12321.13</v>
      </c>
      <c r="L595">
        <v>25113.66</v>
      </c>
      <c r="M595">
        <v>11960.39</v>
      </c>
      <c r="N595">
        <v>2.33</v>
      </c>
      <c r="O595">
        <v>0.47</v>
      </c>
      <c r="P595">
        <v>3</v>
      </c>
      <c r="Q595">
        <v>25113.66</v>
      </c>
      <c r="R595">
        <v>11960.39</v>
      </c>
      <c r="S595">
        <v>2.9</v>
      </c>
      <c r="T595">
        <v>0.47</v>
      </c>
      <c r="U595">
        <v>2.4</v>
      </c>
      <c r="V595">
        <v>0</v>
      </c>
      <c r="W595">
        <v>1.0326</v>
      </c>
      <c r="X595">
        <v>1.2091000000000001</v>
      </c>
      <c r="Y595">
        <v>1.2239</v>
      </c>
      <c r="Z595">
        <v>1.2091000000000001</v>
      </c>
      <c r="AA595" t="s">
        <v>52</v>
      </c>
      <c r="AB595" t="s">
        <v>14</v>
      </c>
      <c r="AC595">
        <v>1.2239</v>
      </c>
      <c r="AD595" t="s">
        <v>1550</v>
      </c>
      <c r="AE595">
        <v>1</v>
      </c>
      <c r="AF595">
        <v>1.2497</v>
      </c>
      <c r="AG595">
        <v>1.2091000000000001</v>
      </c>
      <c r="AH595">
        <v>1.2497</v>
      </c>
      <c r="AI595" t="s">
        <v>14</v>
      </c>
      <c r="AJ595" t="s">
        <v>14</v>
      </c>
      <c r="AK595" t="s">
        <v>1621</v>
      </c>
      <c r="AL595" t="s">
        <v>49</v>
      </c>
      <c r="AM595">
        <v>1.7532000000000001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 t="b">
        <v>0</v>
      </c>
      <c r="AV595" t="s">
        <v>49</v>
      </c>
    </row>
    <row r="596" spans="1:48" x14ac:dyDescent="0.25">
      <c r="A596" t="s">
        <v>615</v>
      </c>
      <c r="B596" t="s">
        <v>1675</v>
      </c>
      <c r="C596" t="s">
        <v>615</v>
      </c>
      <c r="D596" t="s">
        <v>56</v>
      </c>
      <c r="E596" t="s">
        <v>615</v>
      </c>
      <c r="F596" t="s">
        <v>2335</v>
      </c>
      <c r="G596" t="s">
        <v>14</v>
      </c>
      <c r="H596">
        <v>5</v>
      </c>
      <c r="I596">
        <v>0</v>
      </c>
      <c r="J596">
        <v>28923.37</v>
      </c>
      <c r="K596">
        <v>18763.79</v>
      </c>
      <c r="L596">
        <v>25701.53</v>
      </c>
      <c r="M596">
        <v>15356.34</v>
      </c>
      <c r="N596">
        <v>5.2</v>
      </c>
      <c r="O596">
        <v>4.71</v>
      </c>
      <c r="P596">
        <v>5</v>
      </c>
      <c r="Q596">
        <v>25701.53</v>
      </c>
      <c r="R596">
        <v>15356.34</v>
      </c>
      <c r="S596">
        <v>7.1</v>
      </c>
      <c r="T596">
        <v>4.71</v>
      </c>
      <c r="U596">
        <v>5.2</v>
      </c>
      <c r="V596">
        <v>0</v>
      </c>
      <c r="W596">
        <v>1.0568</v>
      </c>
      <c r="X596">
        <v>1.8191999999999999</v>
      </c>
      <c r="Y596">
        <v>1.8413999999999999</v>
      </c>
      <c r="Z596">
        <v>1.8191999999999999</v>
      </c>
      <c r="AA596" t="s">
        <v>55</v>
      </c>
      <c r="AB596" t="s">
        <v>14</v>
      </c>
      <c r="AC596">
        <v>1.8413999999999999</v>
      </c>
      <c r="AD596" t="s">
        <v>1546</v>
      </c>
      <c r="AE596">
        <v>1.721095</v>
      </c>
      <c r="AF596">
        <v>1.8803000000000001</v>
      </c>
      <c r="AG596">
        <v>1.8191999999999999</v>
      </c>
      <c r="AH596">
        <v>1.8803000000000001</v>
      </c>
      <c r="AI596" t="s">
        <v>14</v>
      </c>
      <c r="AJ596" t="s">
        <v>14</v>
      </c>
      <c r="AK596" t="s">
        <v>1623</v>
      </c>
      <c r="AL596" t="s">
        <v>49</v>
      </c>
      <c r="AM596">
        <v>2.6379000000000001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 t="b">
        <v>0</v>
      </c>
      <c r="AV596" t="s">
        <v>49</v>
      </c>
    </row>
    <row r="597" spans="1:48" x14ac:dyDescent="0.25">
      <c r="A597" t="s">
        <v>616</v>
      </c>
      <c r="B597" t="s">
        <v>1675</v>
      </c>
      <c r="C597" t="s">
        <v>616</v>
      </c>
      <c r="D597" t="s">
        <v>58</v>
      </c>
      <c r="E597" t="s">
        <v>616</v>
      </c>
      <c r="F597" t="s">
        <v>2336</v>
      </c>
      <c r="G597" t="s">
        <v>196</v>
      </c>
      <c r="H597">
        <v>16</v>
      </c>
      <c r="I597">
        <v>1</v>
      </c>
      <c r="J597">
        <v>26952.31</v>
      </c>
      <c r="K597">
        <v>13166.9</v>
      </c>
      <c r="L597">
        <v>26485.64</v>
      </c>
      <c r="M597">
        <v>12228.34</v>
      </c>
      <c r="N597">
        <v>6.13</v>
      </c>
      <c r="O597">
        <v>3.92</v>
      </c>
      <c r="P597">
        <v>16</v>
      </c>
      <c r="Q597">
        <v>26485.64</v>
      </c>
      <c r="R597">
        <v>12228.34</v>
      </c>
      <c r="S597">
        <v>6.13</v>
      </c>
      <c r="T597">
        <v>3.92</v>
      </c>
      <c r="U597">
        <v>4.8099999999999996</v>
      </c>
      <c r="V597">
        <v>1</v>
      </c>
      <c r="W597">
        <v>1.089</v>
      </c>
      <c r="X597">
        <v>1.0759000000000001</v>
      </c>
      <c r="Y597">
        <v>1.089</v>
      </c>
      <c r="Z597">
        <v>1.0759000000000001</v>
      </c>
      <c r="AA597" t="s">
        <v>57</v>
      </c>
      <c r="AB597" t="s">
        <v>196</v>
      </c>
      <c r="AC597">
        <v>1.0699000000000001</v>
      </c>
      <c r="AD597" t="s">
        <v>1547</v>
      </c>
      <c r="AE597">
        <v>1.371491</v>
      </c>
      <c r="AF597">
        <v>1.1121000000000001</v>
      </c>
      <c r="AG597">
        <v>1.0759000000000001</v>
      </c>
      <c r="AH597">
        <v>1.1121000000000001</v>
      </c>
      <c r="AI597" t="s">
        <v>196</v>
      </c>
      <c r="AJ597" t="s">
        <v>196</v>
      </c>
      <c r="AK597" t="s">
        <v>1623</v>
      </c>
      <c r="AL597" t="s">
        <v>49</v>
      </c>
      <c r="AM597">
        <v>1.5602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 t="b">
        <v>0</v>
      </c>
      <c r="AV597" t="s">
        <v>49</v>
      </c>
    </row>
    <row r="598" spans="1:48" x14ac:dyDescent="0.25">
      <c r="A598" t="s">
        <v>617</v>
      </c>
      <c r="B598" t="s">
        <v>1675</v>
      </c>
      <c r="C598" t="s">
        <v>617</v>
      </c>
      <c r="D598" t="s">
        <v>60</v>
      </c>
      <c r="E598" t="s">
        <v>617</v>
      </c>
      <c r="F598" t="s">
        <v>2337</v>
      </c>
      <c r="G598" t="s">
        <v>14</v>
      </c>
      <c r="H598">
        <v>3</v>
      </c>
      <c r="I598">
        <v>0</v>
      </c>
      <c r="J598">
        <v>12965.56</v>
      </c>
      <c r="K598">
        <v>5245.54</v>
      </c>
      <c r="L598">
        <v>11621.32</v>
      </c>
      <c r="M598">
        <v>4288.84</v>
      </c>
      <c r="N598">
        <v>3.33</v>
      </c>
      <c r="O598">
        <v>1.25</v>
      </c>
      <c r="P598">
        <v>3</v>
      </c>
      <c r="Q598">
        <v>11621.32</v>
      </c>
      <c r="R598">
        <v>4288.84</v>
      </c>
      <c r="S598">
        <v>2.6</v>
      </c>
      <c r="T598">
        <v>1.25</v>
      </c>
      <c r="U598">
        <v>2.2000000000000002</v>
      </c>
      <c r="V598">
        <v>0</v>
      </c>
      <c r="W598">
        <v>0.4778</v>
      </c>
      <c r="X598">
        <v>0.77070000000000005</v>
      </c>
      <c r="Y598">
        <v>0.78010000000000002</v>
      </c>
      <c r="Z598">
        <v>0.77070000000000005</v>
      </c>
      <c r="AA598" t="s">
        <v>59</v>
      </c>
      <c r="AB598" t="s">
        <v>14</v>
      </c>
      <c r="AC598">
        <v>0.78010000000000002</v>
      </c>
      <c r="AD598" t="s">
        <v>1548</v>
      </c>
      <c r="AE598">
        <v>1</v>
      </c>
      <c r="AF598">
        <v>0.79659999999999997</v>
      </c>
      <c r="AG598">
        <v>0.77070000000000005</v>
      </c>
      <c r="AH598">
        <v>0.79659999999999997</v>
      </c>
      <c r="AI598" t="s">
        <v>14</v>
      </c>
      <c r="AJ598" t="s">
        <v>14</v>
      </c>
      <c r="AK598" t="s">
        <v>1623</v>
      </c>
      <c r="AL598" t="s">
        <v>49</v>
      </c>
      <c r="AM598">
        <v>1.1175999999999999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 t="b">
        <v>0</v>
      </c>
      <c r="AV598" t="s">
        <v>49</v>
      </c>
    </row>
    <row r="599" spans="1:48" x14ac:dyDescent="0.25">
      <c r="A599" t="s">
        <v>618</v>
      </c>
      <c r="B599" t="s">
        <v>1675</v>
      </c>
      <c r="C599" t="s">
        <v>618</v>
      </c>
      <c r="D599" t="s">
        <v>56</v>
      </c>
      <c r="E599" t="s">
        <v>618</v>
      </c>
      <c r="F599" t="s">
        <v>2338</v>
      </c>
      <c r="G599" t="s">
        <v>14</v>
      </c>
      <c r="H599">
        <v>3</v>
      </c>
      <c r="I599">
        <v>1</v>
      </c>
      <c r="J599">
        <v>53660.49</v>
      </c>
      <c r="K599">
        <v>31522.13</v>
      </c>
      <c r="L599">
        <v>46855.97</v>
      </c>
      <c r="M599">
        <v>24408.11</v>
      </c>
      <c r="N599">
        <v>8.33</v>
      </c>
      <c r="O599">
        <v>4.1900000000000004</v>
      </c>
      <c r="P599">
        <v>3</v>
      </c>
      <c r="Q599">
        <v>46855.97</v>
      </c>
      <c r="R599">
        <v>24408.11</v>
      </c>
      <c r="S599">
        <v>6.3</v>
      </c>
      <c r="T599">
        <v>4.1900000000000004</v>
      </c>
      <c r="U599">
        <v>4.9000000000000004</v>
      </c>
      <c r="V599">
        <v>0</v>
      </c>
      <c r="W599">
        <v>1.9266000000000001</v>
      </c>
      <c r="X599">
        <v>1.4235</v>
      </c>
      <c r="Y599">
        <v>1.4409000000000001</v>
      </c>
      <c r="Z599">
        <v>1.4235</v>
      </c>
      <c r="AA599" t="s">
        <v>55</v>
      </c>
      <c r="AB599" t="s">
        <v>14</v>
      </c>
      <c r="AC599">
        <v>1.4409000000000001</v>
      </c>
      <c r="AD599" t="s">
        <v>1546</v>
      </c>
      <c r="AE599">
        <v>1.412093</v>
      </c>
      <c r="AF599">
        <v>1.4713000000000001</v>
      </c>
      <c r="AG599">
        <v>1.4235</v>
      </c>
      <c r="AH599">
        <v>1.4713000000000001</v>
      </c>
      <c r="AI599" t="s">
        <v>14</v>
      </c>
      <c r="AJ599" t="s">
        <v>14</v>
      </c>
      <c r="AK599" t="s">
        <v>1623</v>
      </c>
      <c r="AL599" t="s">
        <v>49</v>
      </c>
      <c r="AM599">
        <v>2.0640999999999998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 t="b">
        <v>0</v>
      </c>
      <c r="AV599" t="s">
        <v>49</v>
      </c>
    </row>
    <row r="600" spans="1:48" x14ac:dyDescent="0.25">
      <c r="A600" t="s">
        <v>619</v>
      </c>
      <c r="B600" t="s">
        <v>1675</v>
      </c>
      <c r="C600" t="s">
        <v>619</v>
      </c>
      <c r="D600" t="s">
        <v>58</v>
      </c>
      <c r="E600" t="s">
        <v>619</v>
      </c>
      <c r="F600" t="s">
        <v>2339</v>
      </c>
      <c r="G600" t="s">
        <v>196</v>
      </c>
      <c r="H600">
        <v>33</v>
      </c>
      <c r="I600">
        <v>1</v>
      </c>
      <c r="J600">
        <v>16795.419999999998</v>
      </c>
      <c r="K600">
        <v>9942.82</v>
      </c>
      <c r="L600">
        <v>15465.57</v>
      </c>
      <c r="M600">
        <v>9607.8799999999992</v>
      </c>
      <c r="N600">
        <v>3.45</v>
      </c>
      <c r="O600">
        <v>2.54</v>
      </c>
      <c r="P600">
        <v>32</v>
      </c>
      <c r="Q600">
        <v>14415.6</v>
      </c>
      <c r="R600">
        <v>7669.16</v>
      </c>
      <c r="S600">
        <v>3.38</v>
      </c>
      <c r="T600">
        <v>2.5299999999999998</v>
      </c>
      <c r="U600">
        <v>2.79</v>
      </c>
      <c r="V600">
        <v>1</v>
      </c>
      <c r="W600">
        <v>0.5927</v>
      </c>
      <c r="X600">
        <v>0.58550000000000002</v>
      </c>
      <c r="Y600">
        <v>0.5927</v>
      </c>
      <c r="Z600">
        <v>0.58550000000000002</v>
      </c>
      <c r="AA600" t="s">
        <v>57</v>
      </c>
      <c r="AB600" t="s">
        <v>196</v>
      </c>
      <c r="AC600">
        <v>1.0204</v>
      </c>
      <c r="AD600" t="s">
        <v>1547</v>
      </c>
      <c r="AE600">
        <v>1.4357679999999999</v>
      </c>
      <c r="AF600">
        <v>0.60519999999999996</v>
      </c>
      <c r="AG600">
        <v>0.58550000000000002</v>
      </c>
      <c r="AH600">
        <v>0.60519999999999996</v>
      </c>
      <c r="AI600" t="s">
        <v>196</v>
      </c>
      <c r="AJ600" t="s">
        <v>196</v>
      </c>
      <c r="AK600" t="s">
        <v>1623</v>
      </c>
      <c r="AL600" t="s">
        <v>49</v>
      </c>
      <c r="AM600">
        <v>0.84899999999999998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1</v>
      </c>
      <c r="AT600">
        <v>0</v>
      </c>
      <c r="AU600" t="b">
        <v>0</v>
      </c>
      <c r="AV600" t="s">
        <v>49</v>
      </c>
    </row>
    <row r="601" spans="1:48" x14ac:dyDescent="0.25">
      <c r="A601" t="s">
        <v>620</v>
      </c>
      <c r="B601" t="s">
        <v>1675</v>
      </c>
      <c r="C601" t="s">
        <v>620</v>
      </c>
      <c r="D601" t="s">
        <v>60</v>
      </c>
      <c r="E601" t="s">
        <v>620</v>
      </c>
      <c r="F601" t="s">
        <v>2340</v>
      </c>
      <c r="G601" t="s">
        <v>196</v>
      </c>
      <c r="H601">
        <v>33</v>
      </c>
      <c r="I601">
        <v>0</v>
      </c>
      <c r="J601">
        <v>15062.48</v>
      </c>
      <c r="K601">
        <v>8430.32</v>
      </c>
      <c r="L601">
        <v>13811.07</v>
      </c>
      <c r="M601">
        <v>7278.53</v>
      </c>
      <c r="N601">
        <v>3.27</v>
      </c>
      <c r="O601">
        <v>2.02</v>
      </c>
      <c r="P601">
        <v>30</v>
      </c>
      <c r="Q601">
        <v>11993.55</v>
      </c>
      <c r="R601">
        <v>4614.07</v>
      </c>
      <c r="S601">
        <v>2.87</v>
      </c>
      <c r="T601">
        <v>1.43</v>
      </c>
      <c r="U601">
        <v>2.4900000000000002</v>
      </c>
      <c r="V601">
        <v>1</v>
      </c>
      <c r="W601">
        <v>0.49309999999999998</v>
      </c>
      <c r="X601">
        <v>0.48709999999999998</v>
      </c>
      <c r="Y601">
        <v>0.49309999999999998</v>
      </c>
      <c r="Z601">
        <v>0.48709999999999998</v>
      </c>
      <c r="AA601" t="s">
        <v>59</v>
      </c>
      <c r="AB601" t="s">
        <v>196</v>
      </c>
      <c r="AC601">
        <v>0.7107</v>
      </c>
      <c r="AD601" t="s">
        <v>1548</v>
      </c>
      <c r="AE601">
        <v>1</v>
      </c>
      <c r="AF601">
        <v>0.50349999999999995</v>
      </c>
      <c r="AG601">
        <v>0.48709999999999998</v>
      </c>
      <c r="AH601">
        <v>0.50349999999999995</v>
      </c>
      <c r="AI601" t="s">
        <v>196</v>
      </c>
      <c r="AJ601" t="s">
        <v>196</v>
      </c>
      <c r="AK601" t="s">
        <v>1623</v>
      </c>
      <c r="AL601" t="s">
        <v>49</v>
      </c>
      <c r="AM601">
        <v>0.70640000000000003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3</v>
      </c>
      <c r="AT601">
        <v>0</v>
      </c>
      <c r="AU601" t="b">
        <v>0</v>
      </c>
      <c r="AV601" t="s">
        <v>49</v>
      </c>
    </row>
    <row r="602" spans="1:48" x14ac:dyDescent="0.25">
      <c r="A602" t="s">
        <v>621</v>
      </c>
      <c r="B602" t="s">
        <v>1675</v>
      </c>
      <c r="C602" t="s">
        <v>621</v>
      </c>
      <c r="D602" t="s">
        <v>51</v>
      </c>
      <c r="E602" t="s">
        <v>621</v>
      </c>
      <c r="F602" t="s">
        <v>2341</v>
      </c>
      <c r="G602" t="s">
        <v>196</v>
      </c>
      <c r="H602">
        <v>20</v>
      </c>
      <c r="I602">
        <v>1</v>
      </c>
      <c r="J602">
        <v>12484.87</v>
      </c>
      <c r="K602">
        <v>5657.84</v>
      </c>
      <c r="L602">
        <v>11221.76</v>
      </c>
      <c r="M602">
        <v>4711.6899999999996</v>
      </c>
      <c r="N602">
        <v>2.4500000000000002</v>
      </c>
      <c r="O602">
        <v>1.43</v>
      </c>
      <c r="P602">
        <v>19</v>
      </c>
      <c r="Q602">
        <v>10671.72</v>
      </c>
      <c r="R602">
        <v>4161.43</v>
      </c>
      <c r="S602">
        <v>2.4700000000000002</v>
      </c>
      <c r="T602">
        <v>1.46</v>
      </c>
      <c r="U602">
        <v>2.12</v>
      </c>
      <c r="V602">
        <v>1</v>
      </c>
      <c r="W602">
        <v>0.43880000000000002</v>
      </c>
      <c r="X602">
        <v>0.4335</v>
      </c>
      <c r="Y602">
        <v>0.43880000000000002</v>
      </c>
      <c r="Z602">
        <v>0.52280000000000004</v>
      </c>
      <c r="AA602" t="s">
        <v>154</v>
      </c>
      <c r="AB602" t="s">
        <v>63</v>
      </c>
      <c r="AC602">
        <v>0.87170000000000003</v>
      </c>
      <c r="AD602" t="s">
        <v>1549</v>
      </c>
      <c r="AE602">
        <v>1.5866400000000001</v>
      </c>
      <c r="AF602">
        <v>0.67110000000000003</v>
      </c>
      <c r="AG602">
        <v>0.64929999999999999</v>
      </c>
      <c r="AH602">
        <v>0.67110000000000003</v>
      </c>
      <c r="AI602" t="s">
        <v>1579</v>
      </c>
      <c r="AJ602" t="s">
        <v>1579</v>
      </c>
      <c r="AK602" t="s">
        <v>1625</v>
      </c>
      <c r="AL602" t="s">
        <v>49</v>
      </c>
      <c r="AM602">
        <v>0.9415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1</v>
      </c>
      <c r="AT602">
        <v>0</v>
      </c>
      <c r="AU602" t="b">
        <v>0</v>
      </c>
      <c r="AV602" t="s">
        <v>49</v>
      </c>
    </row>
    <row r="603" spans="1:48" x14ac:dyDescent="0.25">
      <c r="A603" t="s">
        <v>622</v>
      </c>
      <c r="B603" t="s">
        <v>1675</v>
      </c>
      <c r="C603" t="s">
        <v>622</v>
      </c>
      <c r="D603" t="s">
        <v>53</v>
      </c>
      <c r="E603" t="s">
        <v>621</v>
      </c>
      <c r="F603" t="s">
        <v>2342</v>
      </c>
      <c r="G603" t="s">
        <v>196</v>
      </c>
      <c r="H603">
        <v>19</v>
      </c>
      <c r="I603">
        <v>0</v>
      </c>
      <c r="J603">
        <v>14569.52</v>
      </c>
      <c r="K603">
        <v>6227.77</v>
      </c>
      <c r="L603">
        <v>15069.35</v>
      </c>
      <c r="M603">
        <v>6926.97</v>
      </c>
      <c r="N603">
        <v>2.95</v>
      </c>
      <c r="O603">
        <v>2.84</v>
      </c>
      <c r="P603">
        <v>19</v>
      </c>
      <c r="Q603">
        <v>15069.35</v>
      </c>
      <c r="R603">
        <v>6926.97</v>
      </c>
      <c r="S603">
        <v>2.95</v>
      </c>
      <c r="T603">
        <v>2.84</v>
      </c>
      <c r="U603">
        <v>2.0099999999999998</v>
      </c>
      <c r="V603">
        <v>1</v>
      </c>
      <c r="W603">
        <v>0.61960000000000004</v>
      </c>
      <c r="X603">
        <v>0.61209999999999998</v>
      </c>
      <c r="Y603">
        <v>0.61960000000000004</v>
      </c>
      <c r="Z603">
        <v>0.52280000000000004</v>
      </c>
      <c r="AA603" t="s">
        <v>155</v>
      </c>
      <c r="AB603" t="s">
        <v>63</v>
      </c>
      <c r="AC603">
        <v>0.5494</v>
      </c>
      <c r="AD603" t="s">
        <v>1550</v>
      </c>
      <c r="AE603">
        <v>1</v>
      </c>
      <c r="AF603">
        <v>0.40960000000000002</v>
      </c>
      <c r="AG603">
        <v>0.39629999999999999</v>
      </c>
      <c r="AH603">
        <v>0.40960000000000002</v>
      </c>
      <c r="AI603" t="s">
        <v>1579</v>
      </c>
      <c r="AJ603" t="s">
        <v>1579</v>
      </c>
      <c r="AK603" t="s">
        <v>1625</v>
      </c>
      <c r="AL603" t="s">
        <v>49</v>
      </c>
      <c r="AM603">
        <v>0.5746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 t="b">
        <v>0</v>
      </c>
      <c r="AV603" t="s">
        <v>49</v>
      </c>
    </row>
    <row r="604" spans="1:48" x14ac:dyDescent="0.25">
      <c r="A604" t="s">
        <v>626</v>
      </c>
      <c r="B604" t="s">
        <v>1676</v>
      </c>
      <c r="C604" t="s">
        <v>626</v>
      </c>
      <c r="D604" t="s">
        <v>49</v>
      </c>
      <c r="E604" t="s">
        <v>626</v>
      </c>
      <c r="F604" t="s">
        <v>2343</v>
      </c>
      <c r="G604" t="s">
        <v>196</v>
      </c>
      <c r="H604">
        <v>15</v>
      </c>
      <c r="I604">
        <v>0</v>
      </c>
      <c r="J604">
        <v>21831.06</v>
      </c>
      <c r="K604">
        <v>16903.7</v>
      </c>
      <c r="L604">
        <v>19954.46</v>
      </c>
      <c r="M604">
        <v>14110.46</v>
      </c>
      <c r="N604">
        <v>3.47</v>
      </c>
      <c r="O604">
        <v>1.86</v>
      </c>
      <c r="P604">
        <v>14</v>
      </c>
      <c r="Q604">
        <v>17931.28</v>
      </c>
      <c r="R604">
        <v>12325.92</v>
      </c>
      <c r="S604">
        <v>3.21</v>
      </c>
      <c r="T604">
        <v>1.66</v>
      </c>
      <c r="U604">
        <v>2.86</v>
      </c>
      <c r="V604">
        <v>1</v>
      </c>
      <c r="W604">
        <v>0.73729999999999996</v>
      </c>
      <c r="X604">
        <v>0.72840000000000005</v>
      </c>
      <c r="Y604">
        <v>0.73729999999999996</v>
      </c>
      <c r="Z604">
        <v>0.72840000000000005</v>
      </c>
      <c r="AA604" t="s">
        <v>54</v>
      </c>
      <c r="AB604" t="s">
        <v>196</v>
      </c>
      <c r="AC604">
        <v>1.1314</v>
      </c>
      <c r="AD604" t="s">
        <v>54</v>
      </c>
      <c r="AE604">
        <v>1</v>
      </c>
      <c r="AF604">
        <v>0.75290000000000001</v>
      </c>
      <c r="AG604">
        <v>0.72840000000000005</v>
      </c>
      <c r="AH604">
        <v>0.75290000000000001</v>
      </c>
      <c r="AI604" t="s">
        <v>196</v>
      </c>
      <c r="AJ604" t="s">
        <v>196</v>
      </c>
      <c r="AK604" t="s">
        <v>54</v>
      </c>
      <c r="AL604" t="s">
        <v>49</v>
      </c>
      <c r="AM604">
        <v>1.0562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1</v>
      </c>
      <c r="AT604">
        <v>0</v>
      </c>
      <c r="AU604" t="b">
        <v>0</v>
      </c>
      <c r="AV604" t="s">
        <v>49</v>
      </c>
    </row>
    <row r="605" spans="1:48" x14ac:dyDescent="0.25">
      <c r="A605" t="s">
        <v>627</v>
      </c>
      <c r="B605" t="s">
        <v>1676</v>
      </c>
      <c r="C605" t="s">
        <v>627</v>
      </c>
      <c r="D605" t="s">
        <v>628</v>
      </c>
      <c r="E605" t="s">
        <v>627</v>
      </c>
      <c r="F605" t="s">
        <v>2344</v>
      </c>
      <c r="G605" t="s">
        <v>196</v>
      </c>
      <c r="H605">
        <v>32</v>
      </c>
      <c r="I605">
        <v>0</v>
      </c>
      <c r="J605">
        <v>25502.55</v>
      </c>
      <c r="K605">
        <v>27607.16</v>
      </c>
      <c r="L605">
        <v>23126.16</v>
      </c>
      <c r="M605">
        <v>24559.03</v>
      </c>
      <c r="N605">
        <v>4.13</v>
      </c>
      <c r="O605">
        <v>5.04</v>
      </c>
      <c r="P605">
        <v>30</v>
      </c>
      <c r="Q605">
        <v>18543.560000000001</v>
      </c>
      <c r="R605">
        <v>17154.080000000002</v>
      </c>
      <c r="S605">
        <v>3</v>
      </c>
      <c r="T605">
        <v>2.27</v>
      </c>
      <c r="U605">
        <v>2.38</v>
      </c>
      <c r="V605">
        <v>1</v>
      </c>
      <c r="W605">
        <v>0.76249999999999996</v>
      </c>
      <c r="X605">
        <v>0.75329999999999997</v>
      </c>
      <c r="Y605">
        <v>0.76249999999999996</v>
      </c>
      <c r="Z605">
        <v>0.75329999999999997</v>
      </c>
      <c r="AA605" t="s">
        <v>50</v>
      </c>
      <c r="AB605" t="s">
        <v>196</v>
      </c>
      <c r="AC605">
        <v>1.4579</v>
      </c>
      <c r="AD605" t="s">
        <v>54</v>
      </c>
      <c r="AE605">
        <v>1</v>
      </c>
      <c r="AF605">
        <v>0.77859999999999996</v>
      </c>
      <c r="AG605">
        <v>0.75329999999999997</v>
      </c>
      <c r="AH605">
        <v>0.77859999999999996</v>
      </c>
      <c r="AI605" t="s">
        <v>196</v>
      </c>
      <c r="AJ605" t="s">
        <v>196</v>
      </c>
      <c r="AK605" t="s">
        <v>1621</v>
      </c>
      <c r="AL605" t="s">
        <v>49</v>
      </c>
      <c r="AM605">
        <v>1.0923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2</v>
      </c>
      <c r="AT605">
        <v>0</v>
      </c>
      <c r="AU605" t="b">
        <v>0</v>
      </c>
      <c r="AV605" t="s">
        <v>49</v>
      </c>
    </row>
    <row r="606" spans="1:48" x14ac:dyDescent="0.25">
      <c r="A606" t="s">
        <v>629</v>
      </c>
      <c r="B606" t="s">
        <v>1676</v>
      </c>
      <c r="C606" t="s">
        <v>629</v>
      </c>
      <c r="D606" t="s">
        <v>628</v>
      </c>
      <c r="E606" t="s">
        <v>629</v>
      </c>
      <c r="F606" t="s">
        <v>2345</v>
      </c>
      <c r="G606" t="s">
        <v>196</v>
      </c>
      <c r="H606">
        <v>25</v>
      </c>
      <c r="I606">
        <v>1</v>
      </c>
      <c r="J606">
        <v>20612.509999999998</v>
      </c>
      <c r="K606">
        <v>31105.58</v>
      </c>
      <c r="L606">
        <v>18892.18</v>
      </c>
      <c r="M606">
        <v>27343.85</v>
      </c>
      <c r="N606">
        <v>2.48</v>
      </c>
      <c r="O606">
        <v>4.67</v>
      </c>
      <c r="P606">
        <v>24</v>
      </c>
      <c r="Q606">
        <v>13620.55</v>
      </c>
      <c r="R606">
        <v>9169.83</v>
      </c>
      <c r="S606">
        <v>1.54</v>
      </c>
      <c r="T606">
        <v>0.87</v>
      </c>
      <c r="U606">
        <v>1.36</v>
      </c>
      <c r="V606">
        <v>1</v>
      </c>
      <c r="W606">
        <v>0.56000000000000005</v>
      </c>
      <c r="X606">
        <v>0.55320000000000003</v>
      </c>
      <c r="Y606">
        <v>0.56000000000000005</v>
      </c>
      <c r="Z606">
        <v>0.55320000000000003</v>
      </c>
      <c r="AA606" t="s">
        <v>50</v>
      </c>
      <c r="AB606" t="s">
        <v>196</v>
      </c>
      <c r="AC606">
        <v>1.0679000000000001</v>
      </c>
      <c r="AD606" t="s">
        <v>54</v>
      </c>
      <c r="AE606">
        <v>1</v>
      </c>
      <c r="AF606">
        <v>0.57179999999999997</v>
      </c>
      <c r="AG606">
        <v>0.55320000000000003</v>
      </c>
      <c r="AH606">
        <v>0.57179999999999997</v>
      </c>
      <c r="AI606" t="s">
        <v>196</v>
      </c>
      <c r="AJ606" t="s">
        <v>196</v>
      </c>
      <c r="AK606" t="s">
        <v>1621</v>
      </c>
      <c r="AL606" t="s">
        <v>49</v>
      </c>
      <c r="AM606">
        <v>0.80220000000000002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1</v>
      </c>
      <c r="AT606">
        <v>0</v>
      </c>
      <c r="AU606" t="b">
        <v>0</v>
      </c>
      <c r="AV606" t="s">
        <v>49</v>
      </c>
    </row>
    <row r="607" spans="1:48" x14ac:dyDescent="0.25">
      <c r="A607" t="s">
        <v>632</v>
      </c>
      <c r="B607" t="s">
        <v>1676</v>
      </c>
      <c r="C607" t="s">
        <v>632</v>
      </c>
      <c r="D607" t="s">
        <v>633</v>
      </c>
      <c r="E607" t="s">
        <v>632</v>
      </c>
      <c r="F607" t="s">
        <v>2346</v>
      </c>
      <c r="G607" t="s">
        <v>196</v>
      </c>
      <c r="H607">
        <v>105</v>
      </c>
      <c r="I607">
        <v>0</v>
      </c>
      <c r="J607">
        <v>10695.78</v>
      </c>
      <c r="K607">
        <v>10911.64</v>
      </c>
      <c r="L607">
        <v>9632.8799999999992</v>
      </c>
      <c r="M607">
        <v>9571.7900000000009</v>
      </c>
      <c r="N607">
        <v>2.39</v>
      </c>
      <c r="O607">
        <v>1.53</v>
      </c>
      <c r="P607">
        <v>104</v>
      </c>
      <c r="Q607">
        <v>8981.44</v>
      </c>
      <c r="R607">
        <v>6923.9</v>
      </c>
      <c r="S607">
        <v>2.33</v>
      </c>
      <c r="T607">
        <v>1.4</v>
      </c>
      <c r="U607">
        <v>2.04</v>
      </c>
      <c r="V607">
        <v>1</v>
      </c>
      <c r="W607">
        <v>0.36930000000000002</v>
      </c>
      <c r="X607">
        <v>0.36480000000000001</v>
      </c>
      <c r="Y607">
        <v>0.36930000000000002</v>
      </c>
      <c r="Z607">
        <v>0.36480000000000001</v>
      </c>
      <c r="AA607" t="s">
        <v>52</v>
      </c>
      <c r="AB607" t="s">
        <v>196</v>
      </c>
      <c r="AC607">
        <v>0.65900000000000003</v>
      </c>
      <c r="AD607" t="s">
        <v>54</v>
      </c>
      <c r="AE607">
        <v>1</v>
      </c>
      <c r="AF607">
        <v>0.37709999999999999</v>
      </c>
      <c r="AG607">
        <v>0.36480000000000001</v>
      </c>
      <c r="AH607">
        <v>0.37709999999999999</v>
      </c>
      <c r="AI607" t="s">
        <v>196</v>
      </c>
      <c r="AJ607" t="s">
        <v>196</v>
      </c>
      <c r="AK607" t="s">
        <v>1621</v>
      </c>
      <c r="AL607" t="s">
        <v>49</v>
      </c>
      <c r="AM607">
        <v>0.52900000000000003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1</v>
      </c>
      <c r="AT607">
        <v>0</v>
      </c>
      <c r="AU607" t="b">
        <v>0</v>
      </c>
      <c r="AV607" t="s">
        <v>49</v>
      </c>
    </row>
    <row r="608" spans="1:48" x14ac:dyDescent="0.25">
      <c r="A608" t="s">
        <v>636</v>
      </c>
      <c r="B608" t="s">
        <v>1676</v>
      </c>
      <c r="C608" t="s">
        <v>636</v>
      </c>
      <c r="D608" t="s">
        <v>633</v>
      </c>
      <c r="E608" t="s">
        <v>636</v>
      </c>
      <c r="F608" t="s">
        <v>2347</v>
      </c>
      <c r="G608" t="s">
        <v>196</v>
      </c>
      <c r="H608">
        <v>30</v>
      </c>
      <c r="I608">
        <v>0</v>
      </c>
      <c r="J608">
        <v>7155.55</v>
      </c>
      <c r="K608">
        <v>4658.84</v>
      </c>
      <c r="L608">
        <v>6853.8</v>
      </c>
      <c r="M608">
        <v>4321.1499999999996</v>
      </c>
      <c r="N608">
        <v>1.2</v>
      </c>
      <c r="O608">
        <v>0.4</v>
      </c>
      <c r="P608">
        <v>29</v>
      </c>
      <c r="Q608">
        <v>6201.5</v>
      </c>
      <c r="R608">
        <v>2559.5500000000002</v>
      </c>
      <c r="S608">
        <v>1.17</v>
      </c>
      <c r="T608">
        <v>0.38</v>
      </c>
      <c r="U608">
        <v>1.1299999999999999</v>
      </c>
      <c r="V608">
        <v>1</v>
      </c>
      <c r="W608">
        <v>0.255</v>
      </c>
      <c r="X608">
        <v>0.25190000000000001</v>
      </c>
      <c r="Y608">
        <v>0.255</v>
      </c>
      <c r="Z608">
        <v>0.25190000000000001</v>
      </c>
      <c r="AA608" t="s">
        <v>52</v>
      </c>
      <c r="AB608" t="s">
        <v>196</v>
      </c>
      <c r="AC608">
        <v>0.75429999999999997</v>
      </c>
      <c r="AD608" t="s">
        <v>54</v>
      </c>
      <c r="AE608">
        <v>1</v>
      </c>
      <c r="AF608">
        <v>0.26040000000000002</v>
      </c>
      <c r="AG608">
        <v>0.25190000000000001</v>
      </c>
      <c r="AH608">
        <v>0.26040000000000002</v>
      </c>
      <c r="AI608" t="s">
        <v>196</v>
      </c>
      <c r="AJ608" t="s">
        <v>196</v>
      </c>
      <c r="AK608" t="s">
        <v>1621</v>
      </c>
      <c r="AL608" t="s">
        <v>49</v>
      </c>
      <c r="AM608">
        <v>0.36530000000000001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1</v>
      </c>
      <c r="AT608">
        <v>0</v>
      </c>
      <c r="AU608" t="b">
        <v>0</v>
      </c>
      <c r="AV608" t="s">
        <v>49</v>
      </c>
    </row>
    <row r="609" spans="1:48" x14ac:dyDescent="0.25">
      <c r="A609" t="s">
        <v>1715</v>
      </c>
      <c r="B609" t="s">
        <v>1676</v>
      </c>
      <c r="C609" t="s">
        <v>1715</v>
      </c>
      <c r="D609" t="s">
        <v>56</v>
      </c>
      <c r="E609" t="s">
        <v>1715</v>
      </c>
      <c r="F609" t="s">
        <v>2348</v>
      </c>
      <c r="G609" t="s">
        <v>196</v>
      </c>
      <c r="H609">
        <v>101</v>
      </c>
      <c r="I609">
        <v>1</v>
      </c>
      <c r="J609">
        <v>29868.9</v>
      </c>
      <c r="K609">
        <v>39963.74</v>
      </c>
      <c r="L609">
        <v>26978.25</v>
      </c>
      <c r="M609">
        <v>33493.14</v>
      </c>
      <c r="N609">
        <v>5.85</v>
      </c>
      <c r="O609">
        <v>8.33</v>
      </c>
      <c r="P609">
        <v>100</v>
      </c>
      <c r="Q609">
        <v>24453.14</v>
      </c>
      <c r="R609">
        <v>22113.67</v>
      </c>
      <c r="S609">
        <v>5.53</v>
      </c>
      <c r="T609">
        <v>7.72</v>
      </c>
      <c r="U609">
        <v>3.71</v>
      </c>
      <c r="V609">
        <v>1</v>
      </c>
      <c r="W609">
        <v>1.0054000000000001</v>
      </c>
      <c r="X609">
        <v>0.99329999999999996</v>
      </c>
      <c r="Y609">
        <v>1.0054000000000001</v>
      </c>
      <c r="Z609">
        <v>0.99329999999999996</v>
      </c>
      <c r="AA609" t="s">
        <v>55</v>
      </c>
      <c r="AB609" t="s">
        <v>196</v>
      </c>
      <c r="AC609">
        <v>1.7455000000000001</v>
      </c>
      <c r="AD609" t="s">
        <v>1546</v>
      </c>
      <c r="AE609">
        <v>1.5837950000000001</v>
      </c>
      <c r="AF609">
        <v>0.99250000000000005</v>
      </c>
      <c r="AG609">
        <v>0.99329999999999996</v>
      </c>
      <c r="AH609">
        <v>0.99250000000000005</v>
      </c>
      <c r="AI609" t="s">
        <v>196</v>
      </c>
      <c r="AJ609" t="s">
        <v>196</v>
      </c>
      <c r="AK609" t="s">
        <v>1623</v>
      </c>
      <c r="AL609" t="s">
        <v>49</v>
      </c>
      <c r="AM609">
        <v>1.3924000000000001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1</v>
      </c>
      <c r="AT609">
        <v>0</v>
      </c>
      <c r="AU609" t="b">
        <v>0</v>
      </c>
      <c r="AV609" t="s">
        <v>49</v>
      </c>
    </row>
    <row r="610" spans="1:48" x14ac:dyDescent="0.25">
      <c r="A610" t="s">
        <v>1716</v>
      </c>
      <c r="B610" t="s">
        <v>1676</v>
      </c>
      <c r="C610" t="s">
        <v>1716</v>
      </c>
      <c r="D610" t="s">
        <v>58</v>
      </c>
      <c r="E610" t="s">
        <v>1716</v>
      </c>
      <c r="F610" t="s">
        <v>2349</v>
      </c>
      <c r="G610" t="s">
        <v>196</v>
      </c>
      <c r="H610">
        <v>411</v>
      </c>
      <c r="I610">
        <v>0</v>
      </c>
      <c r="J610">
        <v>15966.87</v>
      </c>
      <c r="K610">
        <v>8380.1299999999992</v>
      </c>
      <c r="L610">
        <v>14957.77</v>
      </c>
      <c r="M610">
        <v>7227.69</v>
      </c>
      <c r="N610">
        <v>2.95</v>
      </c>
      <c r="O610">
        <v>1.92</v>
      </c>
      <c r="P610">
        <v>403</v>
      </c>
      <c r="Q610">
        <v>14263.8</v>
      </c>
      <c r="R610">
        <v>4980.25</v>
      </c>
      <c r="S610">
        <v>2.77</v>
      </c>
      <c r="T610">
        <v>1.1499999999999999</v>
      </c>
      <c r="U610">
        <v>2.61</v>
      </c>
      <c r="V610">
        <v>1</v>
      </c>
      <c r="W610">
        <v>0.58650000000000002</v>
      </c>
      <c r="X610">
        <v>0.57940000000000003</v>
      </c>
      <c r="Y610">
        <v>0.58650000000000002</v>
      </c>
      <c r="Z610">
        <v>0.57940000000000003</v>
      </c>
      <c r="AA610" t="s">
        <v>57</v>
      </c>
      <c r="AB610" t="s">
        <v>196</v>
      </c>
      <c r="AC610">
        <v>1.1021000000000001</v>
      </c>
      <c r="AD610" t="s">
        <v>1547</v>
      </c>
      <c r="AE610">
        <v>1.3034889999999999</v>
      </c>
      <c r="AF610">
        <v>0.59889999999999999</v>
      </c>
      <c r="AG610">
        <v>0.57940000000000003</v>
      </c>
      <c r="AH610">
        <v>0.59889999999999999</v>
      </c>
      <c r="AI610" t="s">
        <v>196</v>
      </c>
      <c r="AJ610" t="s">
        <v>196</v>
      </c>
      <c r="AK610" t="s">
        <v>1623</v>
      </c>
      <c r="AL610" t="s">
        <v>49</v>
      </c>
      <c r="AM610">
        <v>0.84019999999999995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8</v>
      </c>
      <c r="AT610">
        <v>0</v>
      </c>
      <c r="AU610" t="b">
        <v>0</v>
      </c>
      <c r="AV610" t="s">
        <v>49</v>
      </c>
    </row>
    <row r="611" spans="1:48" x14ac:dyDescent="0.25">
      <c r="A611" t="s">
        <v>1717</v>
      </c>
      <c r="B611" t="s">
        <v>1676</v>
      </c>
      <c r="C611" t="s">
        <v>1717</v>
      </c>
      <c r="D611" t="s">
        <v>60</v>
      </c>
      <c r="E611" t="s">
        <v>1717</v>
      </c>
      <c r="F611" t="s">
        <v>2350</v>
      </c>
      <c r="G611" t="s">
        <v>196</v>
      </c>
      <c r="H611">
        <v>495</v>
      </c>
      <c r="I611">
        <v>0</v>
      </c>
      <c r="J611">
        <v>13356.23</v>
      </c>
      <c r="K611">
        <v>4890.24</v>
      </c>
      <c r="L611">
        <v>12990.86</v>
      </c>
      <c r="M611">
        <v>4432.51</v>
      </c>
      <c r="N611">
        <v>2.4300000000000002</v>
      </c>
      <c r="O611">
        <v>0.96</v>
      </c>
      <c r="P611">
        <v>486</v>
      </c>
      <c r="Q611">
        <v>12670.3</v>
      </c>
      <c r="R611">
        <v>3759.68</v>
      </c>
      <c r="S611">
        <v>2.37</v>
      </c>
      <c r="T611">
        <v>0.73</v>
      </c>
      <c r="U611">
        <v>2.29</v>
      </c>
      <c r="V611">
        <v>1</v>
      </c>
      <c r="W611">
        <v>0.52100000000000002</v>
      </c>
      <c r="X611">
        <v>0.51470000000000005</v>
      </c>
      <c r="Y611">
        <v>0.52100000000000002</v>
      </c>
      <c r="Z611">
        <v>0.51470000000000005</v>
      </c>
      <c r="AA611" t="s">
        <v>59</v>
      </c>
      <c r="AB611" t="s">
        <v>196</v>
      </c>
      <c r="AC611">
        <v>0.84550000000000003</v>
      </c>
      <c r="AD611" t="s">
        <v>1548</v>
      </c>
      <c r="AE611">
        <v>1</v>
      </c>
      <c r="AF611">
        <v>0.53200000000000003</v>
      </c>
      <c r="AG611">
        <v>0.51470000000000005</v>
      </c>
      <c r="AH611">
        <v>0.53200000000000003</v>
      </c>
      <c r="AI611" t="s">
        <v>196</v>
      </c>
      <c r="AJ611" t="s">
        <v>196</v>
      </c>
      <c r="AK611" t="s">
        <v>1623</v>
      </c>
      <c r="AL611" t="s">
        <v>49</v>
      </c>
      <c r="AM611">
        <v>0.74629999999999996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9</v>
      </c>
      <c r="AT611">
        <v>0</v>
      </c>
      <c r="AU611" t="b">
        <v>0</v>
      </c>
      <c r="AV611" t="s">
        <v>49</v>
      </c>
    </row>
    <row r="612" spans="1:48" x14ac:dyDescent="0.25">
      <c r="A612" t="s">
        <v>1718</v>
      </c>
      <c r="B612" t="s">
        <v>1676</v>
      </c>
      <c r="C612" t="s">
        <v>1718</v>
      </c>
      <c r="D612" t="s">
        <v>56</v>
      </c>
      <c r="E612" t="s">
        <v>1718</v>
      </c>
      <c r="F612" t="s">
        <v>2351</v>
      </c>
      <c r="G612" t="s">
        <v>196</v>
      </c>
      <c r="H612">
        <v>354</v>
      </c>
      <c r="I612">
        <v>0</v>
      </c>
      <c r="J612">
        <v>25337.05</v>
      </c>
      <c r="K612">
        <v>21704.13</v>
      </c>
      <c r="L612">
        <v>22898.32</v>
      </c>
      <c r="M612">
        <v>18866.38</v>
      </c>
      <c r="N612">
        <v>5.15</v>
      </c>
      <c r="O612">
        <v>6.45</v>
      </c>
      <c r="P612">
        <v>343</v>
      </c>
      <c r="Q612">
        <v>20266.68</v>
      </c>
      <c r="R612">
        <v>11563.15</v>
      </c>
      <c r="S612">
        <v>4.3499999999999996</v>
      </c>
      <c r="T612">
        <v>3.59</v>
      </c>
      <c r="U612">
        <v>3.65</v>
      </c>
      <c r="V612">
        <v>1</v>
      </c>
      <c r="W612">
        <v>0.83330000000000004</v>
      </c>
      <c r="X612">
        <v>0.82320000000000004</v>
      </c>
      <c r="Y612">
        <v>0.83330000000000004</v>
      </c>
      <c r="Z612">
        <v>0.82320000000000004</v>
      </c>
      <c r="AA612" t="s">
        <v>55</v>
      </c>
      <c r="AB612" t="s">
        <v>196</v>
      </c>
      <c r="AC612">
        <v>1.5548</v>
      </c>
      <c r="AD612" t="s">
        <v>1546</v>
      </c>
      <c r="AE612">
        <v>1.4381649999999999</v>
      </c>
      <c r="AF612">
        <v>0.85089999999999999</v>
      </c>
      <c r="AG612">
        <v>0.82320000000000004</v>
      </c>
      <c r="AH612">
        <v>0.85089999999999999</v>
      </c>
      <c r="AI612" t="s">
        <v>196</v>
      </c>
      <c r="AJ612" t="s">
        <v>196</v>
      </c>
      <c r="AK612" t="s">
        <v>1623</v>
      </c>
      <c r="AL612" t="s">
        <v>49</v>
      </c>
      <c r="AM612">
        <v>1.1937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11</v>
      </c>
      <c r="AT612">
        <v>0</v>
      </c>
      <c r="AU612" t="b">
        <v>0</v>
      </c>
      <c r="AV612" t="s">
        <v>49</v>
      </c>
    </row>
    <row r="613" spans="1:48" x14ac:dyDescent="0.25">
      <c r="A613" t="s">
        <v>1719</v>
      </c>
      <c r="B613" t="s">
        <v>1676</v>
      </c>
      <c r="C613" t="s">
        <v>1719</v>
      </c>
      <c r="D613" t="s">
        <v>58</v>
      </c>
      <c r="E613" t="s">
        <v>1719</v>
      </c>
      <c r="F613" t="s">
        <v>2352</v>
      </c>
      <c r="G613" t="s">
        <v>196</v>
      </c>
      <c r="H613">
        <v>1124</v>
      </c>
      <c r="I613">
        <v>3</v>
      </c>
      <c r="J613">
        <v>16608.04</v>
      </c>
      <c r="K613">
        <v>9508.0400000000009</v>
      </c>
      <c r="L613">
        <v>15324.01</v>
      </c>
      <c r="M613">
        <v>8280.1</v>
      </c>
      <c r="N613">
        <v>3.24</v>
      </c>
      <c r="O613">
        <v>1.93</v>
      </c>
      <c r="P613">
        <v>1111</v>
      </c>
      <c r="Q613">
        <v>14698.26</v>
      </c>
      <c r="R613">
        <v>4928.2299999999996</v>
      </c>
      <c r="S613">
        <v>3.11</v>
      </c>
      <c r="T613">
        <v>1.23</v>
      </c>
      <c r="U613">
        <v>2.92</v>
      </c>
      <c r="V613">
        <v>1</v>
      </c>
      <c r="W613">
        <v>0.60440000000000005</v>
      </c>
      <c r="X613">
        <v>0.59709999999999996</v>
      </c>
      <c r="Y613">
        <v>0.60440000000000005</v>
      </c>
      <c r="Z613">
        <v>0.59709999999999996</v>
      </c>
      <c r="AA613" t="s">
        <v>57</v>
      </c>
      <c r="AB613" t="s">
        <v>196</v>
      </c>
      <c r="AC613">
        <v>1.0810999999999999</v>
      </c>
      <c r="AD613" t="s">
        <v>1547</v>
      </c>
      <c r="AE613">
        <v>1.2002889999999999</v>
      </c>
      <c r="AF613">
        <v>0.61719999999999997</v>
      </c>
      <c r="AG613">
        <v>0.59709999999999996</v>
      </c>
      <c r="AH613">
        <v>0.61719999999999997</v>
      </c>
      <c r="AI613" t="s">
        <v>196</v>
      </c>
      <c r="AJ613" t="s">
        <v>196</v>
      </c>
      <c r="AK613" t="s">
        <v>1623</v>
      </c>
      <c r="AL613" t="s">
        <v>49</v>
      </c>
      <c r="AM613">
        <v>0.8659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13</v>
      </c>
      <c r="AT613">
        <v>0</v>
      </c>
      <c r="AU613" t="b">
        <v>0</v>
      </c>
      <c r="AV613" t="s">
        <v>49</v>
      </c>
    </row>
    <row r="614" spans="1:48" x14ac:dyDescent="0.25">
      <c r="A614" t="s">
        <v>1720</v>
      </c>
      <c r="B614" t="s">
        <v>1676</v>
      </c>
      <c r="C614" t="s">
        <v>1720</v>
      </c>
      <c r="D614" t="s">
        <v>60</v>
      </c>
      <c r="E614" t="s">
        <v>1720</v>
      </c>
      <c r="F614" t="s">
        <v>2353</v>
      </c>
      <c r="G614" t="s">
        <v>196</v>
      </c>
      <c r="H614">
        <v>1803</v>
      </c>
      <c r="I614">
        <v>0</v>
      </c>
      <c r="J614">
        <v>13837.82</v>
      </c>
      <c r="K614">
        <v>5795.08</v>
      </c>
      <c r="L614">
        <v>13377.24</v>
      </c>
      <c r="M614">
        <v>5073.6000000000004</v>
      </c>
      <c r="N614">
        <v>2.75</v>
      </c>
      <c r="O614">
        <v>1.5</v>
      </c>
      <c r="P614">
        <v>1782</v>
      </c>
      <c r="Q614">
        <v>13088.06</v>
      </c>
      <c r="R614">
        <v>3871.97</v>
      </c>
      <c r="S614">
        <v>2.69</v>
      </c>
      <c r="T614">
        <v>0.92</v>
      </c>
      <c r="U614">
        <v>2.56</v>
      </c>
      <c r="V614">
        <v>1</v>
      </c>
      <c r="W614">
        <v>0.53810000000000002</v>
      </c>
      <c r="X614">
        <v>0.53159999999999996</v>
      </c>
      <c r="Y614">
        <v>0.53810000000000002</v>
      </c>
      <c r="Z614">
        <v>0.53159999999999996</v>
      </c>
      <c r="AA614" t="s">
        <v>59</v>
      </c>
      <c r="AB614" t="s">
        <v>196</v>
      </c>
      <c r="AC614">
        <v>0.90069999999999995</v>
      </c>
      <c r="AD614" t="s">
        <v>1548</v>
      </c>
      <c r="AE614">
        <v>1</v>
      </c>
      <c r="AF614">
        <v>0.54949999999999999</v>
      </c>
      <c r="AG614">
        <v>0.53159999999999996</v>
      </c>
      <c r="AH614">
        <v>0.54949999999999999</v>
      </c>
      <c r="AI614" t="s">
        <v>196</v>
      </c>
      <c r="AJ614" t="s">
        <v>196</v>
      </c>
      <c r="AK614" t="s">
        <v>1623</v>
      </c>
      <c r="AL614" t="s">
        <v>49</v>
      </c>
      <c r="AM614">
        <v>0.77090000000000003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21</v>
      </c>
      <c r="AT614">
        <v>0</v>
      </c>
      <c r="AU614" t="b">
        <v>0</v>
      </c>
      <c r="AV614" t="s">
        <v>49</v>
      </c>
    </row>
    <row r="615" spans="1:48" x14ac:dyDescent="0.25">
      <c r="A615" t="s">
        <v>640</v>
      </c>
      <c r="B615" t="s">
        <v>1427</v>
      </c>
      <c r="C615" t="s">
        <v>640</v>
      </c>
      <c r="D615" t="s">
        <v>49</v>
      </c>
      <c r="E615" t="s">
        <v>640</v>
      </c>
      <c r="F615" t="s">
        <v>2354</v>
      </c>
      <c r="G615" t="s">
        <v>196</v>
      </c>
      <c r="H615">
        <v>344</v>
      </c>
      <c r="I615">
        <v>0</v>
      </c>
      <c r="J615">
        <v>3905.2</v>
      </c>
      <c r="K615">
        <v>4504.1899999999996</v>
      </c>
      <c r="L615">
        <v>3987.09</v>
      </c>
      <c r="M615">
        <v>4387.71</v>
      </c>
      <c r="N615">
        <v>1.92</v>
      </c>
      <c r="O615">
        <v>3.02</v>
      </c>
      <c r="P615">
        <v>334</v>
      </c>
      <c r="Q615">
        <v>3407.1</v>
      </c>
      <c r="R615">
        <v>2749.3</v>
      </c>
      <c r="S615">
        <v>1.54</v>
      </c>
      <c r="T615">
        <v>1.38</v>
      </c>
      <c r="U615">
        <v>1.28</v>
      </c>
      <c r="V615">
        <v>1</v>
      </c>
      <c r="W615">
        <v>0.1401</v>
      </c>
      <c r="X615">
        <v>0.1384</v>
      </c>
      <c r="Y615">
        <v>0.1401</v>
      </c>
      <c r="Z615">
        <v>0.1384</v>
      </c>
      <c r="AA615" t="s">
        <v>54</v>
      </c>
      <c r="AB615" t="s">
        <v>196</v>
      </c>
      <c r="AC615">
        <v>1.6637</v>
      </c>
      <c r="AD615" t="s">
        <v>54</v>
      </c>
      <c r="AE615">
        <v>1</v>
      </c>
      <c r="AF615">
        <v>0.1431</v>
      </c>
      <c r="AG615">
        <v>0.1384</v>
      </c>
      <c r="AH615">
        <v>0.1431</v>
      </c>
      <c r="AI615" t="s">
        <v>196</v>
      </c>
      <c r="AJ615" t="s">
        <v>196</v>
      </c>
      <c r="AK615" t="s">
        <v>54</v>
      </c>
      <c r="AL615" t="s">
        <v>49</v>
      </c>
      <c r="AM615">
        <v>0.20080000000000001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10</v>
      </c>
      <c r="AT615">
        <v>0</v>
      </c>
      <c r="AU615" t="b">
        <v>0</v>
      </c>
      <c r="AV615" t="s">
        <v>49</v>
      </c>
    </row>
    <row r="616" spans="1:48" x14ac:dyDescent="0.25">
      <c r="A616" t="s">
        <v>641</v>
      </c>
      <c r="B616" t="s">
        <v>1427</v>
      </c>
      <c r="C616" t="s">
        <v>641</v>
      </c>
      <c r="D616" t="s">
        <v>49</v>
      </c>
      <c r="E616" t="s">
        <v>641</v>
      </c>
      <c r="F616" t="s">
        <v>2355</v>
      </c>
      <c r="G616" t="s">
        <v>196</v>
      </c>
      <c r="H616">
        <v>33</v>
      </c>
      <c r="I616">
        <v>0</v>
      </c>
      <c r="J616">
        <v>40781.89</v>
      </c>
      <c r="K616">
        <v>61046.58</v>
      </c>
      <c r="L616">
        <v>38880.699999999997</v>
      </c>
      <c r="M616">
        <v>57430.13</v>
      </c>
      <c r="N616">
        <v>15.39</v>
      </c>
      <c r="O616">
        <v>16.86</v>
      </c>
      <c r="P616">
        <v>30</v>
      </c>
      <c r="Q616">
        <v>23318.45</v>
      </c>
      <c r="R616">
        <v>31048.68</v>
      </c>
      <c r="S616">
        <v>11.23</v>
      </c>
      <c r="T616">
        <v>11.06</v>
      </c>
      <c r="U616">
        <v>7.33</v>
      </c>
      <c r="V616">
        <v>1</v>
      </c>
      <c r="W616">
        <v>0.95879999999999999</v>
      </c>
      <c r="X616">
        <v>0.94720000000000004</v>
      </c>
      <c r="Y616">
        <v>0.95879999999999999</v>
      </c>
      <c r="Z616">
        <v>0.94720000000000004</v>
      </c>
      <c r="AA616" t="s">
        <v>54</v>
      </c>
      <c r="AB616" t="s">
        <v>196</v>
      </c>
      <c r="AC616">
        <v>5.4863</v>
      </c>
      <c r="AD616" t="s">
        <v>54</v>
      </c>
      <c r="AE616">
        <v>1</v>
      </c>
      <c r="AF616">
        <v>0.66320000000000001</v>
      </c>
      <c r="AG616">
        <v>0.94720000000000004</v>
      </c>
      <c r="AH616">
        <v>0.66320000000000001</v>
      </c>
      <c r="AI616" t="s">
        <v>196</v>
      </c>
      <c r="AJ616" t="s">
        <v>196</v>
      </c>
      <c r="AK616" t="s">
        <v>54</v>
      </c>
      <c r="AL616" t="s">
        <v>49</v>
      </c>
      <c r="AM616">
        <v>0.9304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3</v>
      </c>
      <c r="AT616">
        <v>0</v>
      </c>
      <c r="AU616" t="b">
        <v>0</v>
      </c>
      <c r="AV616" t="s">
        <v>49</v>
      </c>
    </row>
    <row r="617" spans="1:48" x14ac:dyDescent="0.25">
      <c r="A617" t="s">
        <v>642</v>
      </c>
      <c r="B617" t="s">
        <v>1427</v>
      </c>
      <c r="C617" t="s">
        <v>642</v>
      </c>
      <c r="D617" t="s">
        <v>49</v>
      </c>
      <c r="E617" t="s">
        <v>642</v>
      </c>
      <c r="F617" t="s">
        <v>2356</v>
      </c>
      <c r="G617" t="s">
        <v>196</v>
      </c>
      <c r="H617">
        <v>152</v>
      </c>
      <c r="I617">
        <v>0</v>
      </c>
      <c r="J617">
        <v>20121.62</v>
      </c>
      <c r="K617">
        <v>26812.44</v>
      </c>
      <c r="L617">
        <v>19400.86</v>
      </c>
      <c r="M617">
        <v>25243.13</v>
      </c>
      <c r="N617">
        <v>10.74</v>
      </c>
      <c r="O617">
        <v>10.08</v>
      </c>
      <c r="P617">
        <v>148</v>
      </c>
      <c r="Q617">
        <v>15910.52</v>
      </c>
      <c r="R617">
        <v>12184.2</v>
      </c>
      <c r="S617">
        <v>9.6999999999999993</v>
      </c>
      <c r="T617">
        <v>7.65</v>
      </c>
      <c r="U617">
        <v>7.22</v>
      </c>
      <c r="V617">
        <v>1</v>
      </c>
      <c r="W617">
        <v>0.6542</v>
      </c>
      <c r="X617">
        <v>0.64629999999999999</v>
      </c>
      <c r="Y617">
        <v>0.6542</v>
      </c>
      <c r="Z617">
        <v>0.64629999999999999</v>
      </c>
      <c r="AA617" t="s">
        <v>54</v>
      </c>
      <c r="AB617" t="s">
        <v>196</v>
      </c>
      <c r="AC617">
        <v>3.7469999999999999</v>
      </c>
      <c r="AD617" t="s">
        <v>54</v>
      </c>
      <c r="AE617">
        <v>1</v>
      </c>
      <c r="AF617">
        <v>0.62529999999999997</v>
      </c>
      <c r="AG617">
        <v>0.64629999999999999</v>
      </c>
      <c r="AH617">
        <v>0.62529999999999997</v>
      </c>
      <c r="AI617" t="s">
        <v>196</v>
      </c>
      <c r="AJ617" t="s">
        <v>196</v>
      </c>
      <c r="AK617" t="s">
        <v>54</v>
      </c>
      <c r="AL617" t="s">
        <v>49</v>
      </c>
      <c r="AM617">
        <v>0.87719999999999998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4</v>
      </c>
      <c r="AT617">
        <v>0</v>
      </c>
      <c r="AU617" t="b">
        <v>0</v>
      </c>
      <c r="AV617" t="s">
        <v>49</v>
      </c>
    </row>
    <row r="618" spans="1:48" x14ac:dyDescent="0.25">
      <c r="A618" t="s">
        <v>643</v>
      </c>
      <c r="B618" t="s">
        <v>1427</v>
      </c>
      <c r="C618" t="s">
        <v>643</v>
      </c>
      <c r="D618" t="s">
        <v>49</v>
      </c>
      <c r="E618" t="s">
        <v>643</v>
      </c>
      <c r="F618" t="s">
        <v>2357</v>
      </c>
      <c r="G618" t="s">
        <v>196</v>
      </c>
      <c r="H618">
        <v>315</v>
      </c>
      <c r="I618">
        <v>0</v>
      </c>
      <c r="J618">
        <v>6369.91</v>
      </c>
      <c r="K618">
        <v>7787.51</v>
      </c>
      <c r="L618">
        <v>6385.81</v>
      </c>
      <c r="M618">
        <v>7315.14</v>
      </c>
      <c r="N618">
        <v>4.01</v>
      </c>
      <c r="O618">
        <v>3.49</v>
      </c>
      <c r="P618">
        <v>307</v>
      </c>
      <c r="Q618">
        <v>5507.55</v>
      </c>
      <c r="R618">
        <v>4530.88</v>
      </c>
      <c r="S618">
        <v>3.65</v>
      </c>
      <c r="T618">
        <v>2.37</v>
      </c>
      <c r="U618">
        <v>3.14</v>
      </c>
      <c r="V618">
        <v>1</v>
      </c>
      <c r="W618">
        <v>0.22650000000000001</v>
      </c>
      <c r="X618">
        <v>0.2238</v>
      </c>
      <c r="Y618">
        <v>0.22650000000000001</v>
      </c>
      <c r="Z618">
        <v>0.2238</v>
      </c>
      <c r="AA618" t="s">
        <v>54</v>
      </c>
      <c r="AB618" t="s">
        <v>196</v>
      </c>
      <c r="AC618">
        <v>2.2608000000000001</v>
      </c>
      <c r="AD618" t="s">
        <v>54</v>
      </c>
      <c r="AE618">
        <v>1</v>
      </c>
      <c r="AF618">
        <v>0.23130000000000001</v>
      </c>
      <c r="AG618">
        <v>0.2238</v>
      </c>
      <c r="AH618">
        <v>0.23130000000000001</v>
      </c>
      <c r="AI618" t="s">
        <v>196</v>
      </c>
      <c r="AJ618" t="s">
        <v>196</v>
      </c>
      <c r="AK618" t="s">
        <v>54</v>
      </c>
      <c r="AL618" t="s">
        <v>49</v>
      </c>
      <c r="AM618">
        <v>0.32450000000000001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8</v>
      </c>
      <c r="AT618">
        <v>0</v>
      </c>
      <c r="AU618" t="b">
        <v>0</v>
      </c>
      <c r="AV618" t="s">
        <v>49</v>
      </c>
    </row>
    <row r="619" spans="1:48" x14ac:dyDescent="0.25">
      <c r="A619" t="s">
        <v>644</v>
      </c>
      <c r="B619" t="s">
        <v>1427</v>
      </c>
      <c r="C619" t="s">
        <v>644</v>
      </c>
      <c r="D619" t="s">
        <v>49</v>
      </c>
      <c r="E619" t="s">
        <v>644</v>
      </c>
      <c r="F619" t="s">
        <v>2358</v>
      </c>
      <c r="G619" t="s">
        <v>196</v>
      </c>
      <c r="H619">
        <v>739</v>
      </c>
      <c r="I619">
        <v>0</v>
      </c>
      <c r="J619">
        <v>12174.43</v>
      </c>
      <c r="K619">
        <v>13215.54</v>
      </c>
      <c r="L619">
        <v>12070.23</v>
      </c>
      <c r="M619">
        <v>12731.49</v>
      </c>
      <c r="N619">
        <v>8.74</v>
      </c>
      <c r="O619">
        <v>8.7100000000000009</v>
      </c>
      <c r="P619">
        <v>724</v>
      </c>
      <c r="Q619">
        <v>10976.04</v>
      </c>
      <c r="R619">
        <v>10121.32</v>
      </c>
      <c r="S619">
        <v>8.3000000000000007</v>
      </c>
      <c r="T619">
        <v>8.08</v>
      </c>
      <c r="U619">
        <v>5.59</v>
      </c>
      <c r="V619">
        <v>1</v>
      </c>
      <c r="W619">
        <v>0.45129999999999998</v>
      </c>
      <c r="X619">
        <v>0.44590000000000002</v>
      </c>
      <c r="Y619">
        <v>0.45129999999999998</v>
      </c>
      <c r="Z619">
        <v>0.44590000000000002</v>
      </c>
      <c r="AA619" t="s">
        <v>54</v>
      </c>
      <c r="AB619" t="s">
        <v>196</v>
      </c>
      <c r="AC619">
        <v>3.8489</v>
      </c>
      <c r="AD619" t="s">
        <v>54</v>
      </c>
      <c r="AE619">
        <v>1</v>
      </c>
      <c r="AF619">
        <v>0.46089999999999998</v>
      </c>
      <c r="AG619">
        <v>0.44590000000000002</v>
      </c>
      <c r="AH619">
        <v>0.46089999999999998</v>
      </c>
      <c r="AI619" t="s">
        <v>196</v>
      </c>
      <c r="AJ619" t="s">
        <v>196</v>
      </c>
      <c r="AK619" t="s">
        <v>54</v>
      </c>
      <c r="AL619" t="s">
        <v>49</v>
      </c>
      <c r="AM619">
        <v>0.64659999999999995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15</v>
      </c>
      <c r="AT619">
        <v>0</v>
      </c>
      <c r="AU619" t="b">
        <v>0</v>
      </c>
      <c r="AV619" t="s">
        <v>49</v>
      </c>
    </row>
    <row r="620" spans="1:48" x14ac:dyDescent="0.25">
      <c r="A620" t="s">
        <v>645</v>
      </c>
      <c r="B620" t="s">
        <v>1427</v>
      </c>
      <c r="C620" t="s">
        <v>645</v>
      </c>
      <c r="D620" t="s">
        <v>49</v>
      </c>
      <c r="E620" t="s">
        <v>645</v>
      </c>
      <c r="F620" t="s">
        <v>2359</v>
      </c>
      <c r="G620" t="s">
        <v>196</v>
      </c>
      <c r="H620">
        <v>1752</v>
      </c>
      <c r="I620">
        <v>0</v>
      </c>
      <c r="J620">
        <v>3786.94</v>
      </c>
      <c r="K620">
        <v>2080.13</v>
      </c>
      <c r="L620">
        <v>3822.58</v>
      </c>
      <c r="M620">
        <v>2099.38</v>
      </c>
      <c r="N620">
        <v>2.4700000000000002</v>
      </c>
      <c r="O620">
        <v>1.17</v>
      </c>
      <c r="P620">
        <v>1722</v>
      </c>
      <c r="Q620">
        <v>3668.62</v>
      </c>
      <c r="R620">
        <v>1718.14</v>
      </c>
      <c r="S620">
        <v>2.42</v>
      </c>
      <c r="T620">
        <v>1.03</v>
      </c>
      <c r="U620">
        <v>2.25</v>
      </c>
      <c r="V620">
        <v>1</v>
      </c>
      <c r="W620">
        <v>0.15079999999999999</v>
      </c>
      <c r="X620">
        <v>0.14899999999999999</v>
      </c>
      <c r="Y620">
        <v>0.15079999999999999</v>
      </c>
      <c r="Z620">
        <v>0.14899999999999999</v>
      </c>
      <c r="AA620" t="s">
        <v>54</v>
      </c>
      <c r="AB620" t="s">
        <v>196</v>
      </c>
      <c r="AC620">
        <v>1.3623000000000001</v>
      </c>
      <c r="AD620" t="s">
        <v>54</v>
      </c>
      <c r="AE620">
        <v>1</v>
      </c>
      <c r="AF620">
        <v>0.154</v>
      </c>
      <c r="AG620">
        <v>0.14899999999999999</v>
      </c>
      <c r="AH620">
        <v>0.154</v>
      </c>
      <c r="AI620" t="s">
        <v>196</v>
      </c>
      <c r="AJ620" t="s">
        <v>196</v>
      </c>
      <c r="AK620" t="s">
        <v>54</v>
      </c>
      <c r="AL620" t="s">
        <v>49</v>
      </c>
      <c r="AM620">
        <v>0.216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30</v>
      </c>
      <c r="AT620">
        <v>0</v>
      </c>
      <c r="AU620" t="b">
        <v>0</v>
      </c>
      <c r="AV620" t="s">
        <v>49</v>
      </c>
    </row>
    <row r="621" spans="1:48" x14ac:dyDescent="0.25">
      <c r="A621" t="s">
        <v>646</v>
      </c>
      <c r="B621" t="s">
        <v>1427</v>
      </c>
      <c r="C621" t="s">
        <v>646</v>
      </c>
      <c r="D621" t="s">
        <v>49</v>
      </c>
      <c r="E621" t="s">
        <v>646</v>
      </c>
      <c r="F621" t="s">
        <v>2360</v>
      </c>
      <c r="G621" t="s">
        <v>196</v>
      </c>
      <c r="H621">
        <v>6858</v>
      </c>
      <c r="I621">
        <v>0</v>
      </c>
      <c r="J621">
        <v>3259.21</v>
      </c>
      <c r="K621">
        <v>1701.43</v>
      </c>
      <c r="L621">
        <v>3165.95</v>
      </c>
      <c r="M621">
        <v>1560.32</v>
      </c>
      <c r="N621">
        <v>2.08</v>
      </c>
      <c r="O621">
        <v>0.67</v>
      </c>
      <c r="P621">
        <v>6791</v>
      </c>
      <c r="Q621">
        <v>3082.94</v>
      </c>
      <c r="R621">
        <v>1218.8</v>
      </c>
      <c r="S621">
        <v>2.06</v>
      </c>
      <c r="T621">
        <v>0.62</v>
      </c>
      <c r="U621">
        <v>1.97</v>
      </c>
      <c r="V621">
        <v>1</v>
      </c>
      <c r="W621">
        <v>0.1268</v>
      </c>
      <c r="X621">
        <v>0.12529999999999999</v>
      </c>
      <c r="Y621">
        <v>0.1268</v>
      </c>
      <c r="Z621">
        <v>0.12529999999999999</v>
      </c>
      <c r="AA621" t="s">
        <v>54</v>
      </c>
      <c r="AB621" t="s">
        <v>196</v>
      </c>
      <c r="AC621">
        <v>0.18440000000000001</v>
      </c>
      <c r="AD621" t="s">
        <v>54</v>
      </c>
      <c r="AE621">
        <v>1</v>
      </c>
      <c r="AF621">
        <v>0.1295</v>
      </c>
      <c r="AG621">
        <v>0.12529999999999999</v>
      </c>
      <c r="AH621">
        <v>0.1295</v>
      </c>
      <c r="AI621" t="s">
        <v>196</v>
      </c>
      <c r="AJ621" t="s">
        <v>196</v>
      </c>
      <c r="AK621" t="s">
        <v>54</v>
      </c>
      <c r="AL621" t="s">
        <v>49</v>
      </c>
      <c r="AM621">
        <v>0.1817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67</v>
      </c>
      <c r="AT621">
        <v>0</v>
      </c>
      <c r="AU621" t="b">
        <v>0</v>
      </c>
      <c r="AV621" t="s">
        <v>49</v>
      </c>
    </row>
    <row r="622" spans="1:48" x14ac:dyDescent="0.25">
      <c r="A622" t="s">
        <v>1721</v>
      </c>
      <c r="B622" t="s">
        <v>1676</v>
      </c>
      <c r="C622" t="s">
        <v>1721</v>
      </c>
      <c r="D622" t="s">
        <v>56</v>
      </c>
      <c r="E622" t="s">
        <v>1721</v>
      </c>
      <c r="F622" t="s">
        <v>2361</v>
      </c>
      <c r="G622" t="s">
        <v>196</v>
      </c>
      <c r="H622">
        <v>36</v>
      </c>
      <c r="I622">
        <v>0</v>
      </c>
      <c r="J622">
        <v>19108.16</v>
      </c>
      <c r="K622">
        <v>10534.88</v>
      </c>
      <c r="L622">
        <v>17847.98</v>
      </c>
      <c r="M622">
        <v>9264.1</v>
      </c>
      <c r="N622">
        <v>3.39</v>
      </c>
      <c r="O622">
        <v>4.26</v>
      </c>
      <c r="P622">
        <v>35</v>
      </c>
      <c r="Q622">
        <v>16755.849999999999</v>
      </c>
      <c r="R622">
        <v>6733.26</v>
      </c>
      <c r="S622">
        <v>2.69</v>
      </c>
      <c r="T622">
        <v>0.95</v>
      </c>
      <c r="U622">
        <v>2.4900000000000002</v>
      </c>
      <c r="V622">
        <v>1</v>
      </c>
      <c r="W622">
        <v>0.68899999999999995</v>
      </c>
      <c r="X622">
        <v>0.68069999999999997</v>
      </c>
      <c r="Y622">
        <v>0.68899999999999995</v>
      </c>
      <c r="Z622">
        <v>0.68069999999999997</v>
      </c>
      <c r="AA622" t="s">
        <v>55</v>
      </c>
      <c r="AB622" t="s">
        <v>146</v>
      </c>
      <c r="AC622">
        <v>1.4681999999999999</v>
      </c>
      <c r="AD622" t="s">
        <v>1546</v>
      </c>
      <c r="AE622">
        <v>1.733617</v>
      </c>
      <c r="AF622">
        <v>1.0646</v>
      </c>
      <c r="AG622">
        <v>1.03</v>
      </c>
      <c r="AH622">
        <v>1.0646</v>
      </c>
      <c r="AI622" t="s">
        <v>1578</v>
      </c>
      <c r="AJ622" t="s">
        <v>1578</v>
      </c>
      <c r="AK622" t="s">
        <v>1722</v>
      </c>
      <c r="AL622" t="s">
        <v>49</v>
      </c>
      <c r="AM622">
        <v>1.4935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1</v>
      </c>
      <c r="AT622">
        <v>0</v>
      </c>
      <c r="AU622" t="b">
        <v>0</v>
      </c>
      <c r="AV622" t="s">
        <v>49</v>
      </c>
    </row>
    <row r="623" spans="1:48" x14ac:dyDescent="0.25">
      <c r="A623" t="s">
        <v>1723</v>
      </c>
      <c r="B623" t="s">
        <v>1676</v>
      </c>
      <c r="C623" t="s">
        <v>1723</v>
      </c>
      <c r="D623" t="s">
        <v>58</v>
      </c>
      <c r="E623" t="s">
        <v>1723</v>
      </c>
      <c r="F623" t="s">
        <v>2362</v>
      </c>
      <c r="G623" t="s">
        <v>196</v>
      </c>
      <c r="H623">
        <v>139</v>
      </c>
      <c r="I623">
        <v>0</v>
      </c>
      <c r="J623">
        <v>14685.87</v>
      </c>
      <c r="K623">
        <v>5726.49</v>
      </c>
      <c r="L623">
        <v>13666.33</v>
      </c>
      <c r="M623">
        <v>5901.84</v>
      </c>
      <c r="N623">
        <v>2.4</v>
      </c>
      <c r="O623">
        <v>0.82</v>
      </c>
      <c r="P623">
        <v>138</v>
      </c>
      <c r="Q623">
        <v>13470.08</v>
      </c>
      <c r="R623">
        <v>5452.57</v>
      </c>
      <c r="S623">
        <v>2.39</v>
      </c>
      <c r="T623">
        <v>0.81</v>
      </c>
      <c r="U623">
        <v>2.2599999999999998</v>
      </c>
      <c r="V623">
        <v>1</v>
      </c>
      <c r="W623">
        <v>0.55389999999999995</v>
      </c>
      <c r="X623">
        <v>0.54720000000000002</v>
      </c>
      <c r="Y623">
        <v>0.55389999999999995</v>
      </c>
      <c r="Z623">
        <v>0.55710000000000004</v>
      </c>
      <c r="AA623" t="s">
        <v>62</v>
      </c>
      <c r="AB623" t="s">
        <v>63</v>
      </c>
      <c r="AC623">
        <v>0.84689999999999999</v>
      </c>
      <c r="AD623" t="s">
        <v>198</v>
      </c>
      <c r="AE623">
        <v>1</v>
      </c>
      <c r="AF623">
        <v>0.61639999999999995</v>
      </c>
      <c r="AG623">
        <v>0.59640000000000004</v>
      </c>
      <c r="AH623">
        <v>0.61639999999999995</v>
      </c>
      <c r="AI623" t="s">
        <v>1579</v>
      </c>
      <c r="AJ623" t="s">
        <v>1579</v>
      </c>
      <c r="AK623" t="s">
        <v>1722</v>
      </c>
      <c r="AL623" t="s">
        <v>49</v>
      </c>
      <c r="AM623">
        <v>0.86470000000000002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1</v>
      </c>
      <c r="AT623">
        <v>0</v>
      </c>
      <c r="AU623" t="b">
        <v>0</v>
      </c>
      <c r="AV623" t="s">
        <v>49</v>
      </c>
    </row>
    <row r="624" spans="1:48" x14ac:dyDescent="0.25">
      <c r="A624" t="s">
        <v>1724</v>
      </c>
      <c r="B624" t="s">
        <v>1676</v>
      </c>
      <c r="C624" t="s">
        <v>1724</v>
      </c>
      <c r="D624" t="s">
        <v>60</v>
      </c>
      <c r="E624" t="s">
        <v>1723</v>
      </c>
      <c r="F624" t="s">
        <v>2363</v>
      </c>
      <c r="G624" t="s">
        <v>196</v>
      </c>
      <c r="H624">
        <v>248</v>
      </c>
      <c r="I624">
        <v>0</v>
      </c>
      <c r="J624">
        <v>14707.91</v>
      </c>
      <c r="K624">
        <v>6747.01</v>
      </c>
      <c r="L624">
        <v>14337.97</v>
      </c>
      <c r="M624">
        <v>6358.6</v>
      </c>
      <c r="N624">
        <v>2.58</v>
      </c>
      <c r="O624">
        <v>2.27</v>
      </c>
      <c r="P624">
        <v>245</v>
      </c>
      <c r="Q624">
        <v>13853.68</v>
      </c>
      <c r="R624">
        <v>4546.09</v>
      </c>
      <c r="S624">
        <v>2.36</v>
      </c>
      <c r="T624">
        <v>0.62</v>
      </c>
      <c r="U624">
        <v>2.2799999999999998</v>
      </c>
      <c r="V624">
        <v>1</v>
      </c>
      <c r="W624">
        <v>0.5696</v>
      </c>
      <c r="X624">
        <v>0.56269999999999998</v>
      </c>
      <c r="Y624">
        <v>0.5696</v>
      </c>
      <c r="Z624">
        <v>0.55710000000000004</v>
      </c>
      <c r="AA624" t="s">
        <v>64</v>
      </c>
      <c r="AB624" t="s">
        <v>63</v>
      </c>
      <c r="AC624">
        <v>0.84689999999999999</v>
      </c>
      <c r="AD624" t="s">
        <v>54</v>
      </c>
      <c r="AE624">
        <v>1</v>
      </c>
      <c r="AF624">
        <v>0.50139999999999996</v>
      </c>
      <c r="AG624">
        <v>0.48509999999999998</v>
      </c>
      <c r="AH624">
        <v>0.50139999999999996</v>
      </c>
      <c r="AI624" t="s">
        <v>1579</v>
      </c>
      <c r="AJ624" t="s">
        <v>1579</v>
      </c>
      <c r="AK624" t="s">
        <v>1722</v>
      </c>
      <c r="AL624" t="s">
        <v>49</v>
      </c>
      <c r="AM624">
        <v>0.70340000000000003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3</v>
      </c>
      <c r="AT624">
        <v>0</v>
      </c>
      <c r="AU624" t="b">
        <v>0</v>
      </c>
      <c r="AV624" t="s">
        <v>49</v>
      </c>
    </row>
    <row r="625" spans="1:48" x14ac:dyDescent="0.25">
      <c r="A625" t="s">
        <v>647</v>
      </c>
      <c r="B625" t="s">
        <v>1677</v>
      </c>
      <c r="C625" t="s">
        <v>647</v>
      </c>
      <c r="D625" t="s">
        <v>56</v>
      </c>
      <c r="E625" t="s">
        <v>647</v>
      </c>
      <c r="F625" t="s">
        <v>2364</v>
      </c>
      <c r="G625" t="s">
        <v>196</v>
      </c>
      <c r="H625">
        <v>14</v>
      </c>
      <c r="I625">
        <v>0</v>
      </c>
      <c r="J625">
        <v>53518.18</v>
      </c>
      <c r="K625">
        <v>20530.87</v>
      </c>
      <c r="L625">
        <v>50444.57</v>
      </c>
      <c r="M625">
        <v>19043.36</v>
      </c>
      <c r="N625">
        <v>6.21</v>
      </c>
      <c r="O625">
        <v>3.49</v>
      </c>
      <c r="P625">
        <v>13</v>
      </c>
      <c r="Q625">
        <v>47202.52</v>
      </c>
      <c r="R625">
        <v>15601.07</v>
      </c>
      <c r="S625">
        <v>5.85</v>
      </c>
      <c r="T625">
        <v>3.35</v>
      </c>
      <c r="U625">
        <v>5.17</v>
      </c>
      <c r="V625">
        <v>1</v>
      </c>
      <c r="W625">
        <v>1.9408000000000001</v>
      </c>
      <c r="X625">
        <v>1.9174</v>
      </c>
      <c r="Y625">
        <v>1.9408000000000001</v>
      </c>
      <c r="Z625">
        <v>2.1945999999999999</v>
      </c>
      <c r="AA625" t="s">
        <v>1589</v>
      </c>
      <c r="AB625" t="s">
        <v>63</v>
      </c>
      <c r="AC625">
        <v>4.7016</v>
      </c>
      <c r="AD625" t="s">
        <v>1546</v>
      </c>
      <c r="AE625">
        <v>1.7898579999999999</v>
      </c>
      <c r="AF625">
        <v>2.7403</v>
      </c>
      <c r="AG625">
        <v>2.6511999999999998</v>
      </c>
      <c r="AH625">
        <v>2.7403</v>
      </c>
      <c r="AI625" t="s">
        <v>1579</v>
      </c>
      <c r="AJ625" t="s">
        <v>1579</v>
      </c>
      <c r="AK625" t="s">
        <v>1706</v>
      </c>
      <c r="AL625" t="s">
        <v>49</v>
      </c>
      <c r="AM625">
        <v>3.8443999999999998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1</v>
      </c>
      <c r="AT625">
        <v>0</v>
      </c>
      <c r="AU625" t="b">
        <v>0</v>
      </c>
      <c r="AV625" t="s">
        <v>49</v>
      </c>
    </row>
    <row r="626" spans="1:48" x14ac:dyDescent="0.25">
      <c r="A626" t="s">
        <v>648</v>
      </c>
      <c r="B626" t="s">
        <v>1677</v>
      </c>
      <c r="C626" t="s">
        <v>648</v>
      </c>
      <c r="D626" t="s">
        <v>58</v>
      </c>
      <c r="E626" t="s">
        <v>647</v>
      </c>
      <c r="F626" t="s">
        <v>2365</v>
      </c>
      <c r="G626" t="s">
        <v>14</v>
      </c>
      <c r="H626">
        <v>10</v>
      </c>
      <c r="I626">
        <v>0</v>
      </c>
      <c r="J626">
        <v>57011.07</v>
      </c>
      <c r="K626">
        <v>26416.02</v>
      </c>
      <c r="L626">
        <v>53528.07</v>
      </c>
      <c r="M626">
        <v>23843.26</v>
      </c>
      <c r="N626">
        <v>5.2</v>
      </c>
      <c r="O626">
        <v>2.48</v>
      </c>
      <c r="P626">
        <v>9</v>
      </c>
      <c r="Q626">
        <v>47031.53</v>
      </c>
      <c r="R626">
        <v>14478.14</v>
      </c>
      <c r="S626">
        <v>6.1</v>
      </c>
      <c r="T626">
        <v>2.42</v>
      </c>
      <c r="U626">
        <v>4.7</v>
      </c>
      <c r="V626">
        <v>0</v>
      </c>
      <c r="W626">
        <v>1.9338</v>
      </c>
      <c r="X626">
        <v>2.5951</v>
      </c>
      <c r="Y626">
        <v>2.6267999999999998</v>
      </c>
      <c r="Z626">
        <v>2.1945999999999999</v>
      </c>
      <c r="AA626" t="s">
        <v>62</v>
      </c>
      <c r="AB626" t="s">
        <v>63</v>
      </c>
      <c r="AC626">
        <v>2.6267999999999998</v>
      </c>
      <c r="AD626" t="s">
        <v>1547</v>
      </c>
      <c r="AE626">
        <v>1.6878489999999999</v>
      </c>
      <c r="AF626">
        <v>1.7976000000000001</v>
      </c>
      <c r="AG626">
        <v>1.7391000000000001</v>
      </c>
      <c r="AH626">
        <v>1.7976000000000001</v>
      </c>
      <c r="AI626" t="s">
        <v>1580</v>
      </c>
      <c r="AJ626" t="s">
        <v>1580</v>
      </c>
      <c r="AK626" t="s">
        <v>1706</v>
      </c>
      <c r="AL626" t="s">
        <v>49</v>
      </c>
      <c r="AM626">
        <v>2.5219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1</v>
      </c>
      <c r="AT626">
        <v>0</v>
      </c>
      <c r="AU626" t="b">
        <v>0</v>
      </c>
      <c r="AV626" t="s">
        <v>49</v>
      </c>
    </row>
    <row r="627" spans="1:48" x14ac:dyDescent="0.25">
      <c r="A627" t="s">
        <v>7</v>
      </c>
      <c r="B627" t="s">
        <v>1677</v>
      </c>
      <c r="C627" t="s">
        <v>7</v>
      </c>
      <c r="D627" t="s">
        <v>60</v>
      </c>
      <c r="E627" t="s">
        <v>7</v>
      </c>
      <c r="F627" t="s">
        <v>2366</v>
      </c>
      <c r="G627" t="s">
        <v>14</v>
      </c>
      <c r="H627">
        <v>7</v>
      </c>
      <c r="I627">
        <v>0</v>
      </c>
      <c r="J627">
        <v>43779.6</v>
      </c>
      <c r="K627">
        <v>18618.78</v>
      </c>
      <c r="L627">
        <v>37955.040000000001</v>
      </c>
      <c r="M627">
        <v>16698.47</v>
      </c>
      <c r="N627">
        <v>3.29</v>
      </c>
      <c r="O627">
        <v>1.58</v>
      </c>
      <c r="P627">
        <v>6</v>
      </c>
      <c r="Q627">
        <v>31993.21</v>
      </c>
      <c r="R627">
        <v>8746.86</v>
      </c>
      <c r="S627">
        <v>2.8</v>
      </c>
      <c r="T627">
        <v>1.53</v>
      </c>
      <c r="U627">
        <v>2.5</v>
      </c>
      <c r="V627">
        <v>0</v>
      </c>
      <c r="W627">
        <v>1.3154999999999999</v>
      </c>
      <c r="X627">
        <v>1.5375000000000001</v>
      </c>
      <c r="Y627">
        <v>1.5563</v>
      </c>
      <c r="Z627">
        <v>1.5375000000000001</v>
      </c>
      <c r="AA627" t="s">
        <v>59</v>
      </c>
      <c r="AB627" t="s">
        <v>61</v>
      </c>
      <c r="AC627">
        <v>1.5563</v>
      </c>
      <c r="AD627" t="s">
        <v>1548</v>
      </c>
      <c r="AE627">
        <v>1</v>
      </c>
      <c r="AF627">
        <v>1.2728999999999999</v>
      </c>
      <c r="AG627">
        <v>1.2315</v>
      </c>
      <c r="AH627">
        <v>1.2728999999999999</v>
      </c>
      <c r="AI627" t="s">
        <v>1581</v>
      </c>
      <c r="AJ627" t="s">
        <v>1581</v>
      </c>
      <c r="AK627" t="s">
        <v>1706</v>
      </c>
      <c r="AL627" t="s">
        <v>49</v>
      </c>
      <c r="AM627">
        <v>1.7858000000000001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1</v>
      </c>
      <c r="AT627">
        <v>0</v>
      </c>
      <c r="AU627" t="b">
        <v>0</v>
      </c>
      <c r="AV627" t="s">
        <v>49</v>
      </c>
    </row>
    <row r="628" spans="1:48" x14ac:dyDescent="0.25">
      <c r="A628" t="s">
        <v>8</v>
      </c>
      <c r="B628" t="s">
        <v>1677</v>
      </c>
      <c r="C628" t="s">
        <v>8</v>
      </c>
      <c r="D628" t="s">
        <v>56</v>
      </c>
      <c r="E628" t="s">
        <v>8</v>
      </c>
      <c r="F628" t="s">
        <v>2367</v>
      </c>
      <c r="G628" t="s">
        <v>14</v>
      </c>
      <c r="H628">
        <v>3</v>
      </c>
      <c r="I628">
        <v>1</v>
      </c>
      <c r="J628">
        <v>39480.43</v>
      </c>
      <c r="K628">
        <v>10867.66</v>
      </c>
      <c r="L628">
        <v>35742.67</v>
      </c>
      <c r="M628">
        <v>8313.0400000000009</v>
      </c>
      <c r="N628">
        <v>5.67</v>
      </c>
      <c r="O628">
        <v>2.4900000000000002</v>
      </c>
      <c r="P628">
        <v>3</v>
      </c>
      <c r="Q628">
        <v>35742.67</v>
      </c>
      <c r="R628">
        <v>8313.0400000000009</v>
      </c>
      <c r="S628">
        <v>10</v>
      </c>
      <c r="T628">
        <v>2.4900000000000002</v>
      </c>
      <c r="U628">
        <v>7.4</v>
      </c>
      <c r="V628">
        <v>0</v>
      </c>
      <c r="W628">
        <v>1.4696</v>
      </c>
      <c r="X628">
        <v>3.3068</v>
      </c>
      <c r="Y628">
        <v>3.3472</v>
      </c>
      <c r="Z628">
        <v>3.3068</v>
      </c>
      <c r="AA628" t="s">
        <v>55</v>
      </c>
      <c r="AB628" t="s">
        <v>14</v>
      </c>
      <c r="AC628">
        <v>3.3472</v>
      </c>
      <c r="AD628" t="s">
        <v>1546</v>
      </c>
      <c r="AE628">
        <v>1.943673</v>
      </c>
      <c r="AF628">
        <v>3.4178999999999999</v>
      </c>
      <c r="AG628">
        <v>3.3068</v>
      </c>
      <c r="AH628">
        <v>3.4178999999999999</v>
      </c>
      <c r="AI628" t="s">
        <v>14</v>
      </c>
      <c r="AJ628" t="s">
        <v>14</v>
      </c>
      <c r="AK628" t="s">
        <v>1623</v>
      </c>
      <c r="AL628" t="s">
        <v>49</v>
      </c>
      <c r="AM628">
        <v>4.7949999999999999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 t="b">
        <v>0</v>
      </c>
      <c r="AV628" t="s">
        <v>49</v>
      </c>
    </row>
    <row r="629" spans="1:48" x14ac:dyDescent="0.25">
      <c r="A629" t="s">
        <v>9</v>
      </c>
      <c r="B629" t="s">
        <v>1677</v>
      </c>
      <c r="C629" t="s">
        <v>9</v>
      </c>
      <c r="D629" t="s">
        <v>58</v>
      </c>
      <c r="E629" t="s">
        <v>9</v>
      </c>
      <c r="F629" t="s">
        <v>2368</v>
      </c>
      <c r="G629" t="s">
        <v>14</v>
      </c>
      <c r="H629">
        <v>5</v>
      </c>
      <c r="I629">
        <v>0</v>
      </c>
      <c r="J629">
        <v>32796.519999999997</v>
      </c>
      <c r="K629">
        <v>10752.66</v>
      </c>
      <c r="L629">
        <v>28986.45</v>
      </c>
      <c r="M629">
        <v>10125.19</v>
      </c>
      <c r="N629">
        <v>4.4000000000000004</v>
      </c>
      <c r="O629">
        <v>3.07</v>
      </c>
      <c r="P629">
        <v>5</v>
      </c>
      <c r="Q629">
        <v>28986.45</v>
      </c>
      <c r="R629">
        <v>10125.19</v>
      </c>
      <c r="S629">
        <v>5.2</v>
      </c>
      <c r="T629">
        <v>3.07</v>
      </c>
      <c r="U629">
        <v>4.0999999999999996</v>
      </c>
      <c r="V629">
        <v>0</v>
      </c>
      <c r="W629">
        <v>1.1918</v>
      </c>
      <c r="X629">
        <v>1.7013</v>
      </c>
      <c r="Y629">
        <v>1.7221</v>
      </c>
      <c r="Z629">
        <v>1.7013</v>
      </c>
      <c r="AA629" t="s">
        <v>57</v>
      </c>
      <c r="AB629" t="s">
        <v>14</v>
      </c>
      <c r="AC629">
        <v>1.7221</v>
      </c>
      <c r="AD629" t="s">
        <v>1547</v>
      </c>
      <c r="AE629">
        <v>1.3995120000000001</v>
      </c>
      <c r="AF629">
        <v>1.7585</v>
      </c>
      <c r="AG629">
        <v>1.7013</v>
      </c>
      <c r="AH629">
        <v>1.7585</v>
      </c>
      <c r="AI629" t="s">
        <v>14</v>
      </c>
      <c r="AJ629" t="s">
        <v>14</v>
      </c>
      <c r="AK629" t="s">
        <v>1623</v>
      </c>
      <c r="AL629" t="s">
        <v>49</v>
      </c>
      <c r="AM629">
        <v>2.4670000000000001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 t="b">
        <v>0</v>
      </c>
      <c r="AV629" t="s">
        <v>49</v>
      </c>
    </row>
    <row r="630" spans="1:48" x14ac:dyDescent="0.25">
      <c r="A630" t="s">
        <v>10</v>
      </c>
      <c r="B630" t="s">
        <v>1677</v>
      </c>
      <c r="C630" t="s">
        <v>10</v>
      </c>
      <c r="D630" t="s">
        <v>60</v>
      </c>
      <c r="E630" t="s">
        <v>10</v>
      </c>
      <c r="F630" t="s">
        <v>2369</v>
      </c>
      <c r="G630" t="s">
        <v>14</v>
      </c>
      <c r="H630">
        <v>7</v>
      </c>
      <c r="I630">
        <v>0</v>
      </c>
      <c r="J630">
        <v>30312.47</v>
      </c>
      <c r="K630">
        <v>12328.05</v>
      </c>
      <c r="L630">
        <v>26539.200000000001</v>
      </c>
      <c r="M630">
        <v>10662.08</v>
      </c>
      <c r="N630">
        <v>3.14</v>
      </c>
      <c r="O630">
        <v>1.46</v>
      </c>
      <c r="P630">
        <v>7</v>
      </c>
      <c r="Q630">
        <v>26539.200000000001</v>
      </c>
      <c r="R630">
        <v>10662.08</v>
      </c>
      <c r="S630">
        <v>2.6</v>
      </c>
      <c r="T630">
        <v>1.46</v>
      </c>
      <c r="U630">
        <v>2.1</v>
      </c>
      <c r="V630">
        <v>0</v>
      </c>
      <c r="W630">
        <v>1.0911999999999999</v>
      </c>
      <c r="X630">
        <v>1.2157</v>
      </c>
      <c r="Y630">
        <v>1.2304999999999999</v>
      </c>
      <c r="Z630">
        <v>1.2157</v>
      </c>
      <c r="AA630" t="s">
        <v>59</v>
      </c>
      <c r="AB630" t="s">
        <v>14</v>
      </c>
      <c r="AC630">
        <v>1.2304999999999999</v>
      </c>
      <c r="AD630" t="s">
        <v>1548</v>
      </c>
      <c r="AE630">
        <v>1</v>
      </c>
      <c r="AF630">
        <v>1.2565999999999999</v>
      </c>
      <c r="AG630">
        <v>1.2157</v>
      </c>
      <c r="AH630">
        <v>1.2565999999999999</v>
      </c>
      <c r="AI630" t="s">
        <v>14</v>
      </c>
      <c r="AJ630" t="s">
        <v>14</v>
      </c>
      <c r="AK630" t="s">
        <v>1623</v>
      </c>
      <c r="AL630" t="s">
        <v>49</v>
      </c>
      <c r="AM630">
        <v>1.7628999999999999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 t="b">
        <v>0</v>
      </c>
      <c r="AV630" t="s">
        <v>49</v>
      </c>
    </row>
    <row r="631" spans="1:48" x14ac:dyDescent="0.25">
      <c r="A631" t="s">
        <v>1725</v>
      </c>
      <c r="B631" t="s">
        <v>1676</v>
      </c>
      <c r="C631" t="s">
        <v>1725</v>
      </c>
      <c r="D631" t="s">
        <v>56</v>
      </c>
      <c r="E631" t="s">
        <v>1725</v>
      </c>
      <c r="F631" t="s">
        <v>2370</v>
      </c>
      <c r="G631" t="s">
        <v>196</v>
      </c>
      <c r="H631">
        <v>331</v>
      </c>
      <c r="I631">
        <v>0</v>
      </c>
      <c r="J631">
        <v>15790.3</v>
      </c>
      <c r="K631">
        <v>18588.75</v>
      </c>
      <c r="L631">
        <v>14130.75</v>
      </c>
      <c r="M631">
        <v>15875.95</v>
      </c>
      <c r="N631">
        <v>4.0199999999999996</v>
      </c>
      <c r="O631">
        <v>6.86</v>
      </c>
      <c r="P631">
        <v>324</v>
      </c>
      <c r="Q631">
        <v>12247.75</v>
      </c>
      <c r="R631">
        <v>7837.57</v>
      </c>
      <c r="S631">
        <v>3.19</v>
      </c>
      <c r="T631">
        <v>2.81</v>
      </c>
      <c r="U631">
        <v>2.62</v>
      </c>
      <c r="V631">
        <v>1</v>
      </c>
      <c r="W631">
        <v>0.50360000000000005</v>
      </c>
      <c r="X631">
        <v>0.4975</v>
      </c>
      <c r="Y631">
        <v>0.50360000000000005</v>
      </c>
      <c r="Z631">
        <v>0.4975</v>
      </c>
      <c r="AA631" t="s">
        <v>55</v>
      </c>
      <c r="AB631" t="s">
        <v>196</v>
      </c>
      <c r="AC631">
        <v>1.0232000000000001</v>
      </c>
      <c r="AD631" t="s">
        <v>1546</v>
      </c>
      <c r="AE631">
        <v>1.4464239999999999</v>
      </c>
      <c r="AF631">
        <v>0.51419999999999999</v>
      </c>
      <c r="AG631">
        <v>0.4975</v>
      </c>
      <c r="AH631">
        <v>0.51419999999999999</v>
      </c>
      <c r="AI631" t="s">
        <v>196</v>
      </c>
      <c r="AJ631" t="s">
        <v>196</v>
      </c>
      <c r="AK631" t="s">
        <v>1623</v>
      </c>
      <c r="AL631" t="s">
        <v>49</v>
      </c>
      <c r="AM631">
        <v>0.72140000000000004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7</v>
      </c>
      <c r="AT631">
        <v>0</v>
      </c>
      <c r="AU631" t="b">
        <v>0</v>
      </c>
      <c r="AV631" t="s">
        <v>49</v>
      </c>
    </row>
    <row r="632" spans="1:48" x14ac:dyDescent="0.25">
      <c r="A632" t="s">
        <v>1726</v>
      </c>
      <c r="B632" t="s">
        <v>1676</v>
      </c>
      <c r="C632" t="s">
        <v>1726</v>
      </c>
      <c r="D632" t="s">
        <v>58</v>
      </c>
      <c r="E632" t="s">
        <v>1726</v>
      </c>
      <c r="F632" t="s">
        <v>2371</v>
      </c>
      <c r="G632" t="s">
        <v>196</v>
      </c>
      <c r="H632">
        <v>1963</v>
      </c>
      <c r="I632">
        <v>2</v>
      </c>
      <c r="J632">
        <v>11102.83</v>
      </c>
      <c r="K632">
        <v>6704.3</v>
      </c>
      <c r="L632">
        <v>10237.290000000001</v>
      </c>
      <c r="M632">
        <v>5738.03</v>
      </c>
      <c r="N632">
        <v>2.69</v>
      </c>
      <c r="O632">
        <v>2.14</v>
      </c>
      <c r="P632">
        <v>1948</v>
      </c>
      <c r="Q632">
        <v>9923.74</v>
      </c>
      <c r="R632">
        <v>3911.69</v>
      </c>
      <c r="S632">
        <v>2.57</v>
      </c>
      <c r="T632">
        <v>0.95</v>
      </c>
      <c r="U632">
        <v>2.41</v>
      </c>
      <c r="V632">
        <v>1</v>
      </c>
      <c r="W632">
        <v>0.40799999999999997</v>
      </c>
      <c r="X632">
        <v>0.40310000000000001</v>
      </c>
      <c r="Y632">
        <v>0.40799999999999997</v>
      </c>
      <c r="Z632">
        <v>0.40310000000000001</v>
      </c>
      <c r="AA632" t="s">
        <v>57</v>
      </c>
      <c r="AB632" t="s">
        <v>196</v>
      </c>
      <c r="AC632">
        <v>0.70740000000000003</v>
      </c>
      <c r="AD632" t="s">
        <v>1547</v>
      </c>
      <c r="AE632">
        <v>1.1521170000000001</v>
      </c>
      <c r="AF632">
        <v>0.41660000000000003</v>
      </c>
      <c r="AG632">
        <v>0.40310000000000001</v>
      </c>
      <c r="AH632">
        <v>0.41660000000000003</v>
      </c>
      <c r="AI632" t="s">
        <v>196</v>
      </c>
      <c r="AJ632" t="s">
        <v>196</v>
      </c>
      <c r="AK632" t="s">
        <v>1623</v>
      </c>
      <c r="AL632" t="s">
        <v>49</v>
      </c>
      <c r="AM632">
        <v>0.58440000000000003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15</v>
      </c>
      <c r="AT632">
        <v>0</v>
      </c>
      <c r="AU632" t="b">
        <v>0</v>
      </c>
      <c r="AV632" t="s">
        <v>49</v>
      </c>
    </row>
    <row r="633" spans="1:48" x14ac:dyDescent="0.25">
      <c r="A633" t="s">
        <v>1727</v>
      </c>
      <c r="B633" t="s">
        <v>1676</v>
      </c>
      <c r="C633" t="s">
        <v>1727</v>
      </c>
      <c r="D633" t="s">
        <v>60</v>
      </c>
      <c r="E633" t="s">
        <v>1727</v>
      </c>
      <c r="F633" t="s">
        <v>2372</v>
      </c>
      <c r="G633" t="s">
        <v>196</v>
      </c>
      <c r="H633">
        <v>5301</v>
      </c>
      <c r="I633">
        <v>1</v>
      </c>
      <c r="J633">
        <v>9616</v>
      </c>
      <c r="K633">
        <v>4466.5200000000004</v>
      </c>
      <c r="L633">
        <v>9236.0499999999993</v>
      </c>
      <c r="M633">
        <v>4250.2</v>
      </c>
      <c r="N633">
        <v>2.35</v>
      </c>
      <c r="O633">
        <v>1.04</v>
      </c>
      <c r="P633">
        <v>5261</v>
      </c>
      <c r="Q633">
        <v>9078.6200000000008</v>
      </c>
      <c r="R633">
        <v>3766.22</v>
      </c>
      <c r="S633">
        <v>2.31</v>
      </c>
      <c r="T633">
        <v>0.72</v>
      </c>
      <c r="U633">
        <v>2.2000000000000002</v>
      </c>
      <c r="V633">
        <v>1</v>
      </c>
      <c r="W633">
        <v>0.37330000000000002</v>
      </c>
      <c r="X633">
        <v>0.36880000000000002</v>
      </c>
      <c r="Y633">
        <v>0.37330000000000002</v>
      </c>
      <c r="Z633">
        <v>0.36880000000000002</v>
      </c>
      <c r="AA633" t="s">
        <v>59</v>
      </c>
      <c r="AB633" t="s">
        <v>196</v>
      </c>
      <c r="AC633">
        <v>0.61399999999999999</v>
      </c>
      <c r="AD633" t="s">
        <v>1548</v>
      </c>
      <c r="AE633">
        <v>1</v>
      </c>
      <c r="AF633">
        <v>0.38119999999999998</v>
      </c>
      <c r="AG633">
        <v>0.36880000000000002</v>
      </c>
      <c r="AH633">
        <v>0.38119999999999998</v>
      </c>
      <c r="AI633" t="s">
        <v>196</v>
      </c>
      <c r="AJ633" t="s">
        <v>196</v>
      </c>
      <c r="AK633" t="s">
        <v>1623</v>
      </c>
      <c r="AL633" t="s">
        <v>49</v>
      </c>
      <c r="AM633">
        <v>0.53480000000000005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40</v>
      </c>
      <c r="AT633">
        <v>0</v>
      </c>
      <c r="AU633" t="b">
        <v>0</v>
      </c>
      <c r="AV633" t="s">
        <v>49</v>
      </c>
    </row>
    <row r="634" spans="1:48" x14ac:dyDescent="0.25">
      <c r="A634" t="s">
        <v>649</v>
      </c>
      <c r="B634" t="s">
        <v>1677</v>
      </c>
      <c r="C634" t="s">
        <v>649</v>
      </c>
      <c r="D634" t="s">
        <v>56</v>
      </c>
      <c r="E634" t="s">
        <v>649</v>
      </c>
      <c r="F634" t="s">
        <v>2373</v>
      </c>
      <c r="G634" t="s">
        <v>196</v>
      </c>
      <c r="H634">
        <v>36</v>
      </c>
      <c r="I634">
        <v>2</v>
      </c>
      <c r="J634">
        <v>43245.78</v>
      </c>
      <c r="K634">
        <v>42393.31</v>
      </c>
      <c r="L634">
        <v>39480.800000000003</v>
      </c>
      <c r="M634">
        <v>35548.639999999999</v>
      </c>
      <c r="N634">
        <v>6.75</v>
      </c>
      <c r="O634">
        <v>5.88</v>
      </c>
      <c r="P634">
        <v>34</v>
      </c>
      <c r="Q634">
        <v>32813.96</v>
      </c>
      <c r="R634">
        <v>21476.880000000001</v>
      </c>
      <c r="S634">
        <v>6.03</v>
      </c>
      <c r="T634">
        <v>5.2</v>
      </c>
      <c r="U634">
        <v>4.3600000000000003</v>
      </c>
      <c r="V634">
        <v>1</v>
      </c>
      <c r="W634">
        <v>1.3492</v>
      </c>
      <c r="X634">
        <v>1.3329</v>
      </c>
      <c r="Y634">
        <v>1.3492</v>
      </c>
      <c r="Z634">
        <v>1.3329</v>
      </c>
      <c r="AA634" t="s">
        <v>55</v>
      </c>
      <c r="AB634" t="s">
        <v>196</v>
      </c>
      <c r="AC634">
        <v>2.1492</v>
      </c>
      <c r="AD634" t="s">
        <v>1546</v>
      </c>
      <c r="AE634">
        <v>1.7843089999999999</v>
      </c>
      <c r="AF634">
        <v>1.3776999999999999</v>
      </c>
      <c r="AG634">
        <v>1.3329</v>
      </c>
      <c r="AH634">
        <v>1.3776999999999999</v>
      </c>
      <c r="AI634" t="s">
        <v>196</v>
      </c>
      <c r="AJ634" t="s">
        <v>196</v>
      </c>
      <c r="AK634" t="s">
        <v>1623</v>
      </c>
      <c r="AL634" t="s">
        <v>49</v>
      </c>
      <c r="AM634">
        <v>1.9328000000000001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2</v>
      </c>
      <c r="AT634">
        <v>0</v>
      </c>
      <c r="AU634" t="b">
        <v>0</v>
      </c>
      <c r="AV634" t="s">
        <v>49</v>
      </c>
    </row>
    <row r="635" spans="1:48" x14ac:dyDescent="0.25">
      <c r="A635" t="s">
        <v>650</v>
      </c>
      <c r="B635" t="s">
        <v>1677</v>
      </c>
      <c r="C635" t="s">
        <v>650</v>
      </c>
      <c r="D635" t="s">
        <v>58</v>
      </c>
      <c r="E635" t="s">
        <v>650</v>
      </c>
      <c r="F635" t="s">
        <v>2374</v>
      </c>
      <c r="G635" t="s">
        <v>196</v>
      </c>
      <c r="H635">
        <v>170</v>
      </c>
      <c r="I635">
        <v>6</v>
      </c>
      <c r="J635">
        <v>25464.14</v>
      </c>
      <c r="K635">
        <v>28645.39</v>
      </c>
      <c r="L635">
        <v>23226.41</v>
      </c>
      <c r="M635">
        <v>25340.95</v>
      </c>
      <c r="N635">
        <v>4.91</v>
      </c>
      <c r="O635">
        <v>4.47</v>
      </c>
      <c r="P635">
        <v>166</v>
      </c>
      <c r="Q635">
        <v>20297.05</v>
      </c>
      <c r="R635">
        <v>15964.44</v>
      </c>
      <c r="S635">
        <v>4.46</v>
      </c>
      <c r="T635">
        <v>3.29</v>
      </c>
      <c r="U635">
        <v>3.54</v>
      </c>
      <c r="V635">
        <v>1</v>
      </c>
      <c r="W635">
        <v>0.83460000000000001</v>
      </c>
      <c r="X635">
        <v>0.82450000000000001</v>
      </c>
      <c r="Y635">
        <v>0.83460000000000001</v>
      </c>
      <c r="Z635">
        <v>0.82450000000000001</v>
      </c>
      <c r="AA635" t="s">
        <v>57</v>
      </c>
      <c r="AB635" t="s">
        <v>196</v>
      </c>
      <c r="AC635">
        <v>1.2044999999999999</v>
      </c>
      <c r="AD635" t="s">
        <v>1547</v>
      </c>
      <c r="AE635">
        <v>1.3063990000000001</v>
      </c>
      <c r="AF635">
        <v>0.85040000000000004</v>
      </c>
      <c r="AG635">
        <v>0.82450000000000001</v>
      </c>
      <c r="AH635">
        <v>0.85040000000000004</v>
      </c>
      <c r="AI635" t="s">
        <v>196</v>
      </c>
      <c r="AJ635" t="s">
        <v>196</v>
      </c>
      <c r="AK635" t="s">
        <v>1623</v>
      </c>
      <c r="AL635" t="s">
        <v>49</v>
      </c>
      <c r="AM635">
        <v>1.1930000000000001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4</v>
      </c>
      <c r="AT635">
        <v>0</v>
      </c>
      <c r="AU635" t="b">
        <v>0</v>
      </c>
      <c r="AV635" t="s">
        <v>49</v>
      </c>
    </row>
    <row r="636" spans="1:48" x14ac:dyDescent="0.25">
      <c r="A636" t="s">
        <v>651</v>
      </c>
      <c r="B636" t="s">
        <v>1677</v>
      </c>
      <c r="C636" t="s">
        <v>651</v>
      </c>
      <c r="D636" t="s">
        <v>60</v>
      </c>
      <c r="E636" t="s">
        <v>651</v>
      </c>
      <c r="F636" t="s">
        <v>2375</v>
      </c>
      <c r="G636" t="s">
        <v>196</v>
      </c>
      <c r="H636">
        <v>18</v>
      </c>
      <c r="I636">
        <v>1</v>
      </c>
      <c r="J636">
        <v>16703.599999999999</v>
      </c>
      <c r="K636">
        <v>8728.98</v>
      </c>
      <c r="L636">
        <v>15292.08</v>
      </c>
      <c r="M636">
        <v>7952.16</v>
      </c>
      <c r="N636">
        <v>3.5</v>
      </c>
      <c r="O636">
        <v>1.5</v>
      </c>
      <c r="P636">
        <v>17</v>
      </c>
      <c r="Q636">
        <v>14234.56</v>
      </c>
      <c r="R636">
        <v>6842.98</v>
      </c>
      <c r="S636">
        <v>3.41</v>
      </c>
      <c r="T636">
        <v>1.5</v>
      </c>
      <c r="U636">
        <v>3.07</v>
      </c>
      <c r="V636">
        <v>1</v>
      </c>
      <c r="W636">
        <v>0.58530000000000004</v>
      </c>
      <c r="X636">
        <v>0.57820000000000005</v>
      </c>
      <c r="Y636">
        <v>0.58530000000000004</v>
      </c>
      <c r="Z636">
        <v>0.57820000000000005</v>
      </c>
      <c r="AA636" t="s">
        <v>59</v>
      </c>
      <c r="AB636" t="s">
        <v>196</v>
      </c>
      <c r="AC636">
        <v>0.92200000000000004</v>
      </c>
      <c r="AD636" t="s">
        <v>1548</v>
      </c>
      <c r="AE636">
        <v>1</v>
      </c>
      <c r="AF636">
        <v>0.59760000000000002</v>
      </c>
      <c r="AG636">
        <v>0.57820000000000005</v>
      </c>
      <c r="AH636">
        <v>0.59760000000000002</v>
      </c>
      <c r="AI636" t="s">
        <v>196</v>
      </c>
      <c r="AJ636" t="s">
        <v>196</v>
      </c>
      <c r="AK636" t="s">
        <v>1623</v>
      </c>
      <c r="AL636" t="s">
        <v>49</v>
      </c>
      <c r="AM636">
        <v>0.83840000000000003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1</v>
      </c>
      <c r="AT636">
        <v>0</v>
      </c>
      <c r="AU636" t="b">
        <v>0</v>
      </c>
      <c r="AV636" t="s">
        <v>49</v>
      </c>
    </row>
    <row r="637" spans="1:48" x14ac:dyDescent="0.25">
      <c r="A637" t="s">
        <v>652</v>
      </c>
      <c r="B637" t="s">
        <v>1677</v>
      </c>
      <c r="C637" t="s">
        <v>652</v>
      </c>
      <c r="D637" t="s">
        <v>51</v>
      </c>
      <c r="E637" t="s">
        <v>652</v>
      </c>
      <c r="F637" t="s">
        <v>2376</v>
      </c>
      <c r="G637" t="s">
        <v>196</v>
      </c>
      <c r="H637">
        <v>74</v>
      </c>
      <c r="I637">
        <v>5</v>
      </c>
      <c r="J637">
        <v>36244.71</v>
      </c>
      <c r="K637">
        <v>35144.94</v>
      </c>
      <c r="L637">
        <v>33488.879999999997</v>
      </c>
      <c r="M637">
        <v>30959.19</v>
      </c>
      <c r="N637">
        <v>5.88</v>
      </c>
      <c r="O637">
        <v>4.2699999999999996</v>
      </c>
      <c r="P637">
        <v>73</v>
      </c>
      <c r="Q637">
        <v>30903.13</v>
      </c>
      <c r="R637">
        <v>21836.44</v>
      </c>
      <c r="S637">
        <v>5.67</v>
      </c>
      <c r="T637">
        <v>3.92</v>
      </c>
      <c r="U637">
        <v>4.38</v>
      </c>
      <c r="V637">
        <v>1</v>
      </c>
      <c r="W637">
        <v>1.2706</v>
      </c>
      <c r="X637">
        <v>1.2553000000000001</v>
      </c>
      <c r="Y637">
        <v>1.2706</v>
      </c>
      <c r="Z637">
        <v>1.2553000000000001</v>
      </c>
      <c r="AA637" t="s">
        <v>50</v>
      </c>
      <c r="AB637" t="s">
        <v>196</v>
      </c>
      <c r="AC637">
        <v>1.3560000000000001</v>
      </c>
      <c r="AD637" t="s">
        <v>1544</v>
      </c>
      <c r="AE637">
        <v>1.535326</v>
      </c>
      <c r="AF637">
        <v>1.2934000000000001</v>
      </c>
      <c r="AG637">
        <v>1.2553000000000001</v>
      </c>
      <c r="AH637">
        <v>1.2934000000000001</v>
      </c>
      <c r="AI637" t="s">
        <v>196</v>
      </c>
      <c r="AJ637" t="s">
        <v>196</v>
      </c>
      <c r="AK637" t="s">
        <v>1621</v>
      </c>
      <c r="AL637" t="s">
        <v>49</v>
      </c>
      <c r="AM637">
        <v>1.8145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1</v>
      </c>
      <c r="AT637">
        <v>0</v>
      </c>
      <c r="AU637" t="b">
        <v>0</v>
      </c>
      <c r="AV637" t="s">
        <v>49</v>
      </c>
    </row>
    <row r="638" spans="1:48" x14ac:dyDescent="0.25">
      <c r="A638" t="s">
        <v>653</v>
      </c>
      <c r="B638" t="s">
        <v>1677</v>
      </c>
      <c r="C638" t="s">
        <v>653</v>
      </c>
      <c r="D638" t="s">
        <v>53</v>
      </c>
      <c r="E638" t="s">
        <v>653</v>
      </c>
      <c r="F638" t="s">
        <v>2377</v>
      </c>
      <c r="G638" t="s">
        <v>196</v>
      </c>
      <c r="H638">
        <v>267</v>
      </c>
      <c r="I638">
        <v>8</v>
      </c>
      <c r="J638">
        <v>18322.59</v>
      </c>
      <c r="K638">
        <v>13876.28</v>
      </c>
      <c r="L638">
        <v>17134.75</v>
      </c>
      <c r="M638">
        <v>12010.26</v>
      </c>
      <c r="N638">
        <v>3.02</v>
      </c>
      <c r="O638">
        <v>2.27</v>
      </c>
      <c r="P638">
        <v>263</v>
      </c>
      <c r="Q638">
        <v>16216.54</v>
      </c>
      <c r="R638">
        <v>9461.76</v>
      </c>
      <c r="S638">
        <v>2.91</v>
      </c>
      <c r="T638">
        <v>1.98</v>
      </c>
      <c r="U638">
        <v>2.36</v>
      </c>
      <c r="V638">
        <v>1</v>
      </c>
      <c r="W638">
        <v>0.66679999999999995</v>
      </c>
      <c r="X638">
        <v>0.65880000000000005</v>
      </c>
      <c r="Y638">
        <v>0.66679999999999995</v>
      </c>
      <c r="Z638">
        <v>0.65880000000000005</v>
      </c>
      <c r="AA638" t="s">
        <v>52</v>
      </c>
      <c r="AB638" t="s">
        <v>196</v>
      </c>
      <c r="AC638">
        <v>0.88319999999999999</v>
      </c>
      <c r="AD638" t="s">
        <v>1545</v>
      </c>
      <c r="AE638">
        <v>1</v>
      </c>
      <c r="AF638">
        <v>0.68089999999999995</v>
      </c>
      <c r="AG638">
        <v>0.65880000000000005</v>
      </c>
      <c r="AH638">
        <v>0.68089999999999995</v>
      </c>
      <c r="AI638" t="s">
        <v>196</v>
      </c>
      <c r="AJ638" t="s">
        <v>196</v>
      </c>
      <c r="AK638" t="s">
        <v>1621</v>
      </c>
      <c r="AL638" t="s">
        <v>49</v>
      </c>
      <c r="AM638">
        <v>0.95520000000000005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4</v>
      </c>
      <c r="AT638">
        <v>0</v>
      </c>
      <c r="AU638" t="b">
        <v>0</v>
      </c>
      <c r="AV638" t="s">
        <v>49</v>
      </c>
    </row>
    <row r="639" spans="1:48" x14ac:dyDescent="0.25">
      <c r="A639" t="s">
        <v>654</v>
      </c>
      <c r="B639" t="s">
        <v>1677</v>
      </c>
      <c r="C639" t="s">
        <v>654</v>
      </c>
      <c r="D639" t="s">
        <v>49</v>
      </c>
      <c r="E639" t="s">
        <v>654</v>
      </c>
      <c r="F639" t="s">
        <v>2378</v>
      </c>
      <c r="G639" t="s">
        <v>196</v>
      </c>
      <c r="H639">
        <v>91</v>
      </c>
      <c r="I639">
        <v>9</v>
      </c>
      <c r="J639">
        <v>39111.620000000003</v>
      </c>
      <c r="K639">
        <v>56798.6</v>
      </c>
      <c r="L639">
        <v>35299.730000000003</v>
      </c>
      <c r="M639">
        <v>49556.31</v>
      </c>
      <c r="N639">
        <v>3.05</v>
      </c>
      <c r="O639">
        <v>2.71</v>
      </c>
      <c r="P639">
        <v>89</v>
      </c>
      <c r="Q639">
        <v>29411.8</v>
      </c>
      <c r="R639">
        <v>28316.41</v>
      </c>
      <c r="S639">
        <v>2.96</v>
      </c>
      <c r="T639">
        <v>2.63</v>
      </c>
      <c r="U639">
        <v>2.2400000000000002</v>
      </c>
      <c r="V639">
        <v>1</v>
      </c>
      <c r="W639">
        <v>1.2093</v>
      </c>
      <c r="X639">
        <v>1.1947000000000001</v>
      </c>
      <c r="Y639">
        <v>1.2093</v>
      </c>
      <c r="Z639">
        <v>1.1947000000000001</v>
      </c>
      <c r="AA639" t="s">
        <v>54</v>
      </c>
      <c r="AB639" t="s">
        <v>196</v>
      </c>
      <c r="AC639">
        <v>1.6114999999999999</v>
      </c>
      <c r="AD639" t="s">
        <v>54</v>
      </c>
      <c r="AE639">
        <v>1</v>
      </c>
      <c r="AF639">
        <v>1.1362000000000001</v>
      </c>
      <c r="AG639">
        <v>1.1947000000000001</v>
      </c>
      <c r="AH639">
        <v>1.1362000000000001</v>
      </c>
      <c r="AI639" t="s">
        <v>196</v>
      </c>
      <c r="AJ639" t="s">
        <v>196</v>
      </c>
      <c r="AK639" t="s">
        <v>54</v>
      </c>
      <c r="AL639" t="s">
        <v>49</v>
      </c>
      <c r="AM639">
        <v>1.5940000000000001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2</v>
      </c>
      <c r="AT639">
        <v>0</v>
      </c>
      <c r="AU639" t="b">
        <v>0</v>
      </c>
      <c r="AV639" t="s">
        <v>49</v>
      </c>
    </row>
    <row r="640" spans="1:48" x14ac:dyDescent="0.25">
      <c r="A640" t="s">
        <v>655</v>
      </c>
      <c r="B640" t="s">
        <v>1677</v>
      </c>
      <c r="C640" t="s">
        <v>655</v>
      </c>
      <c r="D640" t="s">
        <v>56</v>
      </c>
      <c r="E640" t="s">
        <v>655</v>
      </c>
      <c r="F640" t="s">
        <v>2379</v>
      </c>
      <c r="G640" t="s">
        <v>14</v>
      </c>
      <c r="H640">
        <v>9</v>
      </c>
      <c r="I640">
        <v>1</v>
      </c>
      <c r="J640">
        <v>41761.07</v>
      </c>
      <c r="K640">
        <v>21156.17</v>
      </c>
      <c r="L640">
        <v>38047.58</v>
      </c>
      <c r="M640">
        <v>18807.849999999999</v>
      </c>
      <c r="N640">
        <v>7.67</v>
      </c>
      <c r="O640">
        <v>4.29</v>
      </c>
      <c r="P640">
        <v>9</v>
      </c>
      <c r="Q640">
        <v>38047.58</v>
      </c>
      <c r="R640">
        <v>18807.849999999999</v>
      </c>
      <c r="S640">
        <v>6.3</v>
      </c>
      <c r="T640">
        <v>4.29</v>
      </c>
      <c r="U640">
        <v>4.5</v>
      </c>
      <c r="V640">
        <v>0</v>
      </c>
      <c r="W640">
        <v>1.5644</v>
      </c>
      <c r="X640">
        <v>1.6429</v>
      </c>
      <c r="Y640">
        <v>1.663</v>
      </c>
      <c r="Z640">
        <v>1.6429</v>
      </c>
      <c r="AA640" t="s">
        <v>55</v>
      </c>
      <c r="AB640" t="s">
        <v>14</v>
      </c>
      <c r="AC640">
        <v>1.663</v>
      </c>
      <c r="AD640" t="s">
        <v>1546</v>
      </c>
      <c r="AE640">
        <v>1.700931</v>
      </c>
      <c r="AF640">
        <v>1.0296000000000001</v>
      </c>
      <c r="AG640">
        <v>1.6429</v>
      </c>
      <c r="AH640">
        <v>1.0296000000000001</v>
      </c>
      <c r="AI640" t="s">
        <v>14</v>
      </c>
      <c r="AJ640" t="s">
        <v>14</v>
      </c>
      <c r="AK640" t="s">
        <v>1623</v>
      </c>
      <c r="AL640" t="s">
        <v>49</v>
      </c>
      <c r="AM640">
        <v>1.4443999999999999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 t="b">
        <v>0</v>
      </c>
      <c r="AV640" t="s">
        <v>49</v>
      </c>
    </row>
    <row r="641" spans="1:48" x14ac:dyDescent="0.25">
      <c r="A641" t="s">
        <v>656</v>
      </c>
      <c r="B641" t="s">
        <v>1677</v>
      </c>
      <c r="C641" t="s">
        <v>656</v>
      </c>
      <c r="D641" t="s">
        <v>58</v>
      </c>
      <c r="E641" t="s">
        <v>656</v>
      </c>
      <c r="F641" t="s">
        <v>2380</v>
      </c>
      <c r="G641" t="s">
        <v>196</v>
      </c>
      <c r="H641">
        <v>31</v>
      </c>
      <c r="I641">
        <v>1</v>
      </c>
      <c r="J641">
        <v>24206.73</v>
      </c>
      <c r="K641">
        <v>30141.66</v>
      </c>
      <c r="L641">
        <v>21616.76</v>
      </c>
      <c r="M641">
        <v>24871.54</v>
      </c>
      <c r="N641">
        <v>3.87</v>
      </c>
      <c r="O641">
        <v>2.93</v>
      </c>
      <c r="P641">
        <v>30</v>
      </c>
      <c r="Q641">
        <v>17375.32</v>
      </c>
      <c r="R641">
        <v>9029.36</v>
      </c>
      <c r="S641">
        <v>3.43</v>
      </c>
      <c r="T641">
        <v>1.71</v>
      </c>
      <c r="U641">
        <v>2.97</v>
      </c>
      <c r="V641">
        <v>1</v>
      </c>
      <c r="W641">
        <v>0.71440000000000003</v>
      </c>
      <c r="X641">
        <v>0.70579999999999998</v>
      </c>
      <c r="Y641">
        <v>0.71440000000000003</v>
      </c>
      <c r="Z641">
        <v>0.70579999999999998</v>
      </c>
      <c r="AA641" t="s">
        <v>57</v>
      </c>
      <c r="AB641" t="s">
        <v>196</v>
      </c>
      <c r="AC641">
        <v>0.97770000000000001</v>
      </c>
      <c r="AD641" t="s">
        <v>1547</v>
      </c>
      <c r="AE641">
        <v>1.3549059999999999</v>
      </c>
      <c r="AF641">
        <v>0.72950000000000004</v>
      </c>
      <c r="AG641">
        <v>0.70579999999999998</v>
      </c>
      <c r="AH641">
        <v>0.72950000000000004</v>
      </c>
      <c r="AI641" t="s">
        <v>196</v>
      </c>
      <c r="AJ641" t="s">
        <v>196</v>
      </c>
      <c r="AK641" t="s">
        <v>1623</v>
      </c>
      <c r="AL641" t="s">
        <v>49</v>
      </c>
      <c r="AM641">
        <v>1.0234000000000001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1</v>
      </c>
      <c r="AT641">
        <v>0</v>
      </c>
      <c r="AU641" t="b">
        <v>0</v>
      </c>
      <c r="AV641" t="s">
        <v>49</v>
      </c>
    </row>
    <row r="642" spans="1:48" x14ac:dyDescent="0.25">
      <c r="A642" t="s">
        <v>657</v>
      </c>
      <c r="B642" t="s">
        <v>1677</v>
      </c>
      <c r="C642" t="s">
        <v>657</v>
      </c>
      <c r="D642" t="s">
        <v>60</v>
      </c>
      <c r="E642" t="s">
        <v>657</v>
      </c>
      <c r="F642" t="s">
        <v>2381</v>
      </c>
      <c r="G642" t="s">
        <v>196</v>
      </c>
      <c r="H642">
        <v>31</v>
      </c>
      <c r="I642">
        <v>0</v>
      </c>
      <c r="J642">
        <v>13500.46</v>
      </c>
      <c r="K642">
        <v>6945.82</v>
      </c>
      <c r="L642">
        <v>12283.68</v>
      </c>
      <c r="M642">
        <v>6162.18</v>
      </c>
      <c r="N642">
        <v>2.06</v>
      </c>
      <c r="O642">
        <v>0.95</v>
      </c>
      <c r="P642">
        <v>30</v>
      </c>
      <c r="Q642">
        <v>11614.38</v>
      </c>
      <c r="R642">
        <v>5035.01</v>
      </c>
      <c r="S642">
        <v>2.1</v>
      </c>
      <c r="T642">
        <v>0.94</v>
      </c>
      <c r="U642">
        <v>1.89</v>
      </c>
      <c r="V642">
        <v>1</v>
      </c>
      <c r="W642">
        <v>0.47760000000000002</v>
      </c>
      <c r="X642">
        <v>0.4718</v>
      </c>
      <c r="Y642">
        <v>0.47760000000000002</v>
      </c>
      <c r="Z642">
        <v>0.4718</v>
      </c>
      <c r="AA642" t="s">
        <v>59</v>
      </c>
      <c r="AB642" t="s">
        <v>196</v>
      </c>
      <c r="AC642">
        <v>0.72160000000000002</v>
      </c>
      <c r="AD642" t="s">
        <v>1548</v>
      </c>
      <c r="AE642">
        <v>1</v>
      </c>
      <c r="AF642">
        <v>0.48770000000000002</v>
      </c>
      <c r="AG642">
        <v>0.4718</v>
      </c>
      <c r="AH642">
        <v>0.48770000000000002</v>
      </c>
      <c r="AI642" t="s">
        <v>196</v>
      </c>
      <c r="AJ642" t="s">
        <v>196</v>
      </c>
      <c r="AK642" t="s">
        <v>1623</v>
      </c>
      <c r="AL642" t="s">
        <v>49</v>
      </c>
      <c r="AM642">
        <v>0.68420000000000003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1</v>
      </c>
      <c r="AT642">
        <v>0</v>
      </c>
      <c r="AU642" t="b">
        <v>0</v>
      </c>
      <c r="AV642" t="s">
        <v>49</v>
      </c>
    </row>
    <row r="643" spans="1:48" x14ac:dyDescent="0.25">
      <c r="A643" t="s">
        <v>1728</v>
      </c>
      <c r="B643" t="s">
        <v>1676</v>
      </c>
      <c r="C643" t="s">
        <v>1728</v>
      </c>
      <c r="D643" t="s">
        <v>56</v>
      </c>
      <c r="E643" t="s">
        <v>1728</v>
      </c>
      <c r="F643" t="s">
        <v>2382</v>
      </c>
      <c r="G643" t="s">
        <v>14</v>
      </c>
      <c r="H643">
        <v>2</v>
      </c>
      <c r="I643">
        <v>0</v>
      </c>
      <c r="J643">
        <v>13771.67</v>
      </c>
      <c r="K643">
        <v>3635.73</v>
      </c>
      <c r="L643">
        <v>14704.61</v>
      </c>
      <c r="M643">
        <v>4637.49</v>
      </c>
      <c r="N643">
        <v>3</v>
      </c>
      <c r="O643">
        <v>1</v>
      </c>
      <c r="P643">
        <v>2</v>
      </c>
      <c r="Q643">
        <v>14704.61</v>
      </c>
      <c r="R643">
        <v>4637.49</v>
      </c>
      <c r="S643">
        <v>6.5</v>
      </c>
      <c r="T643">
        <v>1</v>
      </c>
      <c r="U643">
        <v>3.8</v>
      </c>
      <c r="V643">
        <v>0</v>
      </c>
      <c r="W643">
        <v>0</v>
      </c>
      <c r="X643">
        <v>2.5011000000000001</v>
      </c>
      <c r="Y643">
        <v>2.5316999999999998</v>
      </c>
      <c r="Z643">
        <v>2.5011000000000001</v>
      </c>
      <c r="AA643" t="s">
        <v>55</v>
      </c>
      <c r="AB643" t="s">
        <v>14</v>
      </c>
      <c r="AC643">
        <v>2.5316999999999998</v>
      </c>
      <c r="AD643" t="s">
        <v>1546</v>
      </c>
      <c r="AE643">
        <v>1.8635999999999999</v>
      </c>
      <c r="AF643">
        <v>2.5851999999999999</v>
      </c>
      <c r="AG643">
        <v>2.5011000000000001</v>
      </c>
      <c r="AH643">
        <v>2.5851999999999999</v>
      </c>
      <c r="AI643" t="s">
        <v>14</v>
      </c>
      <c r="AJ643" t="s">
        <v>14</v>
      </c>
      <c r="AK643" t="s">
        <v>1623</v>
      </c>
      <c r="AL643" t="s">
        <v>49</v>
      </c>
      <c r="AM643">
        <v>3.6267999999999998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 t="b">
        <v>0</v>
      </c>
      <c r="AV643" t="s">
        <v>49</v>
      </c>
    </row>
    <row r="644" spans="1:48" x14ac:dyDescent="0.25">
      <c r="A644" t="s">
        <v>1729</v>
      </c>
      <c r="B644" t="s">
        <v>1676</v>
      </c>
      <c r="C644" t="s">
        <v>1729</v>
      </c>
      <c r="D644" t="s">
        <v>58</v>
      </c>
      <c r="E644" t="s">
        <v>1729</v>
      </c>
      <c r="F644" t="s">
        <v>2383</v>
      </c>
      <c r="G644" t="s">
        <v>14</v>
      </c>
      <c r="H644">
        <v>2</v>
      </c>
      <c r="I644">
        <v>0</v>
      </c>
      <c r="J644">
        <v>12669.35</v>
      </c>
      <c r="K644">
        <v>1933.51</v>
      </c>
      <c r="L644">
        <v>12374.69</v>
      </c>
      <c r="M644">
        <v>2988.65</v>
      </c>
      <c r="N644">
        <v>2.5</v>
      </c>
      <c r="O644">
        <v>0.5</v>
      </c>
      <c r="P644">
        <v>2</v>
      </c>
      <c r="Q644">
        <v>12374.69</v>
      </c>
      <c r="R644">
        <v>2988.65</v>
      </c>
      <c r="S644">
        <v>4.0999999999999996</v>
      </c>
      <c r="T644">
        <v>0.5</v>
      </c>
      <c r="U644">
        <v>2.8</v>
      </c>
      <c r="V644">
        <v>0</v>
      </c>
      <c r="W644">
        <v>0</v>
      </c>
      <c r="X644">
        <v>1.3421000000000001</v>
      </c>
      <c r="Y644">
        <v>1.3585</v>
      </c>
      <c r="Z644">
        <v>1.3421000000000001</v>
      </c>
      <c r="AA644" t="s">
        <v>57</v>
      </c>
      <c r="AB644" t="s">
        <v>14</v>
      </c>
      <c r="AC644">
        <v>1.3585</v>
      </c>
      <c r="AD644" t="s">
        <v>1547</v>
      </c>
      <c r="AE644">
        <v>1.6191899999999999</v>
      </c>
      <c r="AF644">
        <v>1.3872</v>
      </c>
      <c r="AG644">
        <v>1.3421000000000001</v>
      </c>
      <c r="AH644">
        <v>1.3872</v>
      </c>
      <c r="AI644" t="s">
        <v>14</v>
      </c>
      <c r="AJ644" t="s">
        <v>14</v>
      </c>
      <c r="AK644" t="s">
        <v>1623</v>
      </c>
      <c r="AL644" t="s">
        <v>49</v>
      </c>
      <c r="AM644">
        <v>1.9460999999999999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 t="b">
        <v>0</v>
      </c>
      <c r="AV644" t="s">
        <v>49</v>
      </c>
    </row>
    <row r="645" spans="1:48" x14ac:dyDescent="0.25">
      <c r="A645" t="s">
        <v>1730</v>
      </c>
      <c r="B645" t="s">
        <v>1676</v>
      </c>
      <c r="C645" t="s">
        <v>1730</v>
      </c>
      <c r="D645" t="s">
        <v>60</v>
      </c>
      <c r="E645" t="s">
        <v>1730</v>
      </c>
      <c r="F645" t="s">
        <v>2384</v>
      </c>
      <c r="G645" t="s">
        <v>14</v>
      </c>
      <c r="H645">
        <v>4</v>
      </c>
      <c r="I645">
        <v>0</v>
      </c>
      <c r="J645">
        <v>17126.03</v>
      </c>
      <c r="K645">
        <v>3349.54</v>
      </c>
      <c r="L645">
        <v>16287.41</v>
      </c>
      <c r="M645">
        <v>2269.38</v>
      </c>
      <c r="N645">
        <v>2</v>
      </c>
      <c r="O645">
        <v>0.71</v>
      </c>
      <c r="P645">
        <v>4</v>
      </c>
      <c r="Q645">
        <v>16287.41</v>
      </c>
      <c r="R645">
        <v>2269.38</v>
      </c>
      <c r="S645">
        <v>2.1</v>
      </c>
      <c r="T645">
        <v>0.71</v>
      </c>
      <c r="U645">
        <v>1.6</v>
      </c>
      <c r="V645">
        <v>0</v>
      </c>
      <c r="W645">
        <v>0.66969999999999996</v>
      </c>
      <c r="X645">
        <v>0.82889999999999997</v>
      </c>
      <c r="Y645">
        <v>0.83899999999999997</v>
      </c>
      <c r="Z645">
        <v>0.82889999999999997</v>
      </c>
      <c r="AA645" t="s">
        <v>59</v>
      </c>
      <c r="AB645" t="s">
        <v>14</v>
      </c>
      <c r="AC645">
        <v>0.83899999999999997</v>
      </c>
      <c r="AD645" t="s">
        <v>1548</v>
      </c>
      <c r="AE645">
        <v>1</v>
      </c>
      <c r="AF645">
        <v>0.85680000000000001</v>
      </c>
      <c r="AG645">
        <v>0.82889999999999997</v>
      </c>
      <c r="AH645">
        <v>0.85680000000000001</v>
      </c>
      <c r="AI645" t="s">
        <v>14</v>
      </c>
      <c r="AJ645" t="s">
        <v>14</v>
      </c>
      <c r="AK645" t="s">
        <v>1623</v>
      </c>
      <c r="AL645" t="s">
        <v>49</v>
      </c>
      <c r="AM645">
        <v>1.202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 t="b">
        <v>0</v>
      </c>
      <c r="AV645" t="s">
        <v>49</v>
      </c>
    </row>
    <row r="646" spans="1:48" x14ac:dyDescent="0.25">
      <c r="A646" t="s">
        <v>658</v>
      </c>
      <c r="B646" t="s">
        <v>1678</v>
      </c>
      <c r="C646" t="s">
        <v>658</v>
      </c>
      <c r="D646" t="s">
        <v>56</v>
      </c>
      <c r="E646" t="s">
        <v>658</v>
      </c>
      <c r="F646" t="s">
        <v>2385</v>
      </c>
      <c r="G646" t="s">
        <v>14</v>
      </c>
      <c r="H646">
        <v>1</v>
      </c>
      <c r="I646">
        <v>0</v>
      </c>
      <c r="J646">
        <v>80741.03</v>
      </c>
      <c r="K646">
        <v>0</v>
      </c>
      <c r="L646">
        <v>70589.62</v>
      </c>
      <c r="M646">
        <v>0</v>
      </c>
      <c r="N646">
        <v>7</v>
      </c>
      <c r="O646">
        <v>0</v>
      </c>
      <c r="P646">
        <v>1</v>
      </c>
      <c r="Q646">
        <v>70589.62</v>
      </c>
      <c r="R646">
        <v>0</v>
      </c>
      <c r="S646">
        <v>15.2</v>
      </c>
      <c r="T646">
        <v>0</v>
      </c>
      <c r="U646">
        <v>10.9</v>
      </c>
      <c r="V646">
        <v>0</v>
      </c>
      <c r="W646">
        <v>0</v>
      </c>
      <c r="X646">
        <v>5.3780000000000001</v>
      </c>
      <c r="Y646">
        <v>5.4436999999999998</v>
      </c>
      <c r="Z646">
        <v>5.3780000000000001</v>
      </c>
      <c r="AA646" t="s">
        <v>55</v>
      </c>
      <c r="AB646" t="s">
        <v>14</v>
      </c>
      <c r="AC646">
        <v>5.4436999999999998</v>
      </c>
      <c r="AD646" t="s">
        <v>1546</v>
      </c>
      <c r="AE646">
        <v>2.2736079999999999</v>
      </c>
      <c r="AF646">
        <v>5.5587999999999997</v>
      </c>
      <c r="AG646">
        <v>5.3780000000000001</v>
      </c>
      <c r="AH646">
        <v>5.5587999999999997</v>
      </c>
      <c r="AI646" t="s">
        <v>14</v>
      </c>
      <c r="AJ646" t="s">
        <v>14</v>
      </c>
      <c r="AK646" t="s">
        <v>1623</v>
      </c>
      <c r="AL646" t="s">
        <v>49</v>
      </c>
      <c r="AM646">
        <v>7.7984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 t="b">
        <v>0</v>
      </c>
      <c r="AV646" t="s">
        <v>49</v>
      </c>
    </row>
    <row r="647" spans="1:48" x14ac:dyDescent="0.25">
      <c r="A647" t="s">
        <v>659</v>
      </c>
      <c r="B647" t="s">
        <v>1678</v>
      </c>
      <c r="C647" t="s">
        <v>659</v>
      </c>
      <c r="D647" t="s">
        <v>58</v>
      </c>
      <c r="E647" t="s">
        <v>659</v>
      </c>
      <c r="F647" t="s">
        <v>2386</v>
      </c>
      <c r="G647" t="s">
        <v>14</v>
      </c>
      <c r="H647">
        <v>10</v>
      </c>
      <c r="I647">
        <v>3</v>
      </c>
      <c r="J647">
        <v>102089.84</v>
      </c>
      <c r="K647">
        <v>71259.55</v>
      </c>
      <c r="L647">
        <v>91163.59</v>
      </c>
      <c r="M647">
        <v>62231.39</v>
      </c>
      <c r="N647">
        <v>13.3</v>
      </c>
      <c r="O647">
        <v>17.940000000000001</v>
      </c>
      <c r="P647">
        <v>9</v>
      </c>
      <c r="Q647">
        <v>73616.649999999994</v>
      </c>
      <c r="R647">
        <v>34987.120000000003</v>
      </c>
      <c r="S647">
        <v>6.1</v>
      </c>
      <c r="T647">
        <v>3.83</v>
      </c>
      <c r="U647">
        <v>4.3</v>
      </c>
      <c r="V647">
        <v>0</v>
      </c>
      <c r="W647">
        <v>3.0268999999999999</v>
      </c>
      <c r="X647">
        <v>2.3654000000000002</v>
      </c>
      <c r="Y647">
        <v>2.3942999999999999</v>
      </c>
      <c r="Z647">
        <v>2.3654000000000002</v>
      </c>
      <c r="AA647" t="s">
        <v>57</v>
      </c>
      <c r="AB647" t="s">
        <v>14</v>
      </c>
      <c r="AC647">
        <v>2.3942999999999999</v>
      </c>
      <c r="AD647" t="s">
        <v>1547</v>
      </c>
      <c r="AE647">
        <v>1.979087</v>
      </c>
      <c r="AF647">
        <v>2.3711000000000002</v>
      </c>
      <c r="AG647">
        <v>2.3654000000000002</v>
      </c>
      <c r="AH647">
        <v>2.3711000000000002</v>
      </c>
      <c r="AI647" t="s">
        <v>14</v>
      </c>
      <c r="AJ647" t="s">
        <v>14</v>
      </c>
      <c r="AK647" t="s">
        <v>1623</v>
      </c>
      <c r="AL647" t="s">
        <v>49</v>
      </c>
      <c r="AM647">
        <v>3.3264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1</v>
      </c>
      <c r="AT647">
        <v>0</v>
      </c>
      <c r="AU647" t="b">
        <v>0</v>
      </c>
      <c r="AV647" t="s">
        <v>49</v>
      </c>
    </row>
    <row r="648" spans="1:48" x14ac:dyDescent="0.25">
      <c r="A648" t="s">
        <v>660</v>
      </c>
      <c r="B648" t="s">
        <v>1678</v>
      </c>
      <c r="C648" t="s">
        <v>660</v>
      </c>
      <c r="D648" t="s">
        <v>60</v>
      </c>
      <c r="E648" t="s">
        <v>660</v>
      </c>
      <c r="F648" t="s">
        <v>2387</v>
      </c>
      <c r="G648" t="s">
        <v>14</v>
      </c>
      <c r="H648">
        <v>4</v>
      </c>
      <c r="I648">
        <v>0</v>
      </c>
      <c r="J648">
        <v>44067.43</v>
      </c>
      <c r="K648">
        <v>17382.07</v>
      </c>
      <c r="L648">
        <v>41130.9</v>
      </c>
      <c r="M648">
        <v>17668.7</v>
      </c>
      <c r="N648">
        <v>4</v>
      </c>
      <c r="O648">
        <v>3.54</v>
      </c>
      <c r="P648">
        <v>4</v>
      </c>
      <c r="Q648">
        <v>41130.9</v>
      </c>
      <c r="R648">
        <v>17668.7</v>
      </c>
      <c r="S648">
        <v>2.4</v>
      </c>
      <c r="T648">
        <v>3.54</v>
      </c>
      <c r="U648">
        <v>1.9</v>
      </c>
      <c r="V648">
        <v>0</v>
      </c>
      <c r="W648">
        <v>1.6912</v>
      </c>
      <c r="X648">
        <v>1.1952</v>
      </c>
      <c r="Y648">
        <v>1.2098</v>
      </c>
      <c r="Z648">
        <v>1.1952</v>
      </c>
      <c r="AA648" t="s">
        <v>59</v>
      </c>
      <c r="AB648" t="s">
        <v>14</v>
      </c>
      <c r="AC648">
        <v>1.2098</v>
      </c>
      <c r="AD648" t="s">
        <v>1548</v>
      </c>
      <c r="AE648">
        <v>1</v>
      </c>
      <c r="AF648">
        <v>1.2354000000000001</v>
      </c>
      <c r="AG648">
        <v>1.1952</v>
      </c>
      <c r="AH648">
        <v>1.2354000000000001</v>
      </c>
      <c r="AI648" t="s">
        <v>14</v>
      </c>
      <c r="AJ648" t="s">
        <v>14</v>
      </c>
      <c r="AK648" t="s">
        <v>1623</v>
      </c>
      <c r="AL648" t="s">
        <v>49</v>
      </c>
      <c r="AM648">
        <v>1.7331000000000001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 t="b">
        <v>0</v>
      </c>
      <c r="AV648" t="s">
        <v>49</v>
      </c>
    </row>
    <row r="649" spans="1:48" x14ac:dyDescent="0.25">
      <c r="A649" t="s">
        <v>661</v>
      </c>
      <c r="B649" t="s">
        <v>1678</v>
      </c>
      <c r="C649" t="s">
        <v>661</v>
      </c>
      <c r="D649" t="s">
        <v>56</v>
      </c>
      <c r="E649" t="s">
        <v>661</v>
      </c>
      <c r="F649" t="s">
        <v>2388</v>
      </c>
      <c r="G649" t="s">
        <v>14</v>
      </c>
      <c r="H649">
        <v>6</v>
      </c>
      <c r="I649">
        <v>0</v>
      </c>
      <c r="J649">
        <v>216863.48</v>
      </c>
      <c r="K649">
        <v>257592.41</v>
      </c>
      <c r="L649">
        <v>182205.57</v>
      </c>
      <c r="M649">
        <v>211475.44</v>
      </c>
      <c r="N649">
        <v>17.829999999999998</v>
      </c>
      <c r="O649">
        <v>14.17</v>
      </c>
      <c r="P649">
        <v>5</v>
      </c>
      <c r="Q649">
        <v>89154.57</v>
      </c>
      <c r="R649">
        <v>41416.28</v>
      </c>
      <c r="S649">
        <v>13.8</v>
      </c>
      <c r="T649">
        <v>6.07</v>
      </c>
      <c r="U649">
        <v>10.4</v>
      </c>
      <c r="V649">
        <v>0</v>
      </c>
      <c r="W649">
        <v>3.6657999999999999</v>
      </c>
      <c r="X649">
        <v>4.47</v>
      </c>
      <c r="Y649">
        <v>4.5246000000000004</v>
      </c>
      <c r="Z649">
        <v>4.47</v>
      </c>
      <c r="AA649" t="s">
        <v>55</v>
      </c>
      <c r="AB649" t="s">
        <v>14</v>
      </c>
      <c r="AC649">
        <v>4.5246000000000004</v>
      </c>
      <c r="AD649" t="s">
        <v>1546</v>
      </c>
      <c r="AE649">
        <v>2.0618850000000002</v>
      </c>
      <c r="AF649">
        <v>2.6890999999999998</v>
      </c>
      <c r="AG649">
        <v>4.47</v>
      </c>
      <c r="AH649">
        <v>2.6890999999999998</v>
      </c>
      <c r="AI649" t="s">
        <v>14</v>
      </c>
      <c r="AJ649" t="s">
        <v>14</v>
      </c>
      <c r="AK649" t="s">
        <v>1623</v>
      </c>
      <c r="AL649" t="s">
        <v>49</v>
      </c>
      <c r="AM649">
        <v>3.7725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1</v>
      </c>
      <c r="AT649">
        <v>0</v>
      </c>
      <c r="AU649" t="b">
        <v>0</v>
      </c>
      <c r="AV649" t="s">
        <v>49</v>
      </c>
    </row>
    <row r="650" spans="1:48" x14ac:dyDescent="0.25">
      <c r="A650" t="s">
        <v>662</v>
      </c>
      <c r="B650" t="s">
        <v>1678</v>
      </c>
      <c r="C650" t="s">
        <v>662</v>
      </c>
      <c r="D650" t="s">
        <v>58</v>
      </c>
      <c r="E650" t="s">
        <v>662</v>
      </c>
      <c r="F650" t="s">
        <v>2389</v>
      </c>
      <c r="G650" t="s">
        <v>196</v>
      </c>
      <c r="H650">
        <v>18</v>
      </c>
      <c r="I650">
        <v>0</v>
      </c>
      <c r="J650">
        <v>64475.96</v>
      </c>
      <c r="K650">
        <v>40685.58</v>
      </c>
      <c r="L650">
        <v>60073.54</v>
      </c>
      <c r="M650">
        <v>35619.050000000003</v>
      </c>
      <c r="N650">
        <v>7.39</v>
      </c>
      <c r="O650">
        <v>4.0599999999999996</v>
      </c>
      <c r="P650">
        <v>17</v>
      </c>
      <c r="Q650">
        <v>54615.02</v>
      </c>
      <c r="R650">
        <v>28408.240000000002</v>
      </c>
      <c r="S650">
        <v>6.71</v>
      </c>
      <c r="T650">
        <v>3.01</v>
      </c>
      <c r="U650">
        <v>5.8</v>
      </c>
      <c r="V650">
        <v>1</v>
      </c>
      <c r="W650">
        <v>2.2456</v>
      </c>
      <c r="X650">
        <v>2.2185000000000001</v>
      </c>
      <c r="Y650">
        <v>2.2456</v>
      </c>
      <c r="Z650">
        <v>2.2185000000000001</v>
      </c>
      <c r="AA650" t="s">
        <v>57</v>
      </c>
      <c r="AB650" t="s">
        <v>196</v>
      </c>
      <c r="AC650">
        <v>2.1943999999999999</v>
      </c>
      <c r="AD650" t="s">
        <v>1547</v>
      </c>
      <c r="AE650">
        <v>1.614717</v>
      </c>
      <c r="AF650">
        <v>2.2930999999999999</v>
      </c>
      <c r="AG650">
        <v>2.2185000000000001</v>
      </c>
      <c r="AH650">
        <v>2.2930999999999999</v>
      </c>
      <c r="AI650" t="s">
        <v>196</v>
      </c>
      <c r="AJ650" t="s">
        <v>196</v>
      </c>
      <c r="AK650" t="s">
        <v>1623</v>
      </c>
      <c r="AL650" t="s">
        <v>49</v>
      </c>
      <c r="AM650">
        <v>3.2170000000000001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1</v>
      </c>
      <c r="AT650">
        <v>0</v>
      </c>
      <c r="AU650" t="b">
        <v>0</v>
      </c>
      <c r="AV650" t="s">
        <v>49</v>
      </c>
    </row>
    <row r="651" spans="1:48" x14ac:dyDescent="0.25">
      <c r="A651" t="s">
        <v>663</v>
      </c>
      <c r="B651" t="s">
        <v>1678</v>
      </c>
      <c r="C651" t="s">
        <v>663</v>
      </c>
      <c r="D651" t="s">
        <v>60</v>
      </c>
      <c r="E651" t="s">
        <v>663</v>
      </c>
      <c r="F651" t="s">
        <v>2390</v>
      </c>
      <c r="G651" t="s">
        <v>196</v>
      </c>
      <c r="H651">
        <v>10</v>
      </c>
      <c r="I651">
        <v>0</v>
      </c>
      <c r="J651">
        <v>36117.730000000003</v>
      </c>
      <c r="K651">
        <v>15604.29</v>
      </c>
      <c r="L651">
        <v>34051.31</v>
      </c>
      <c r="M651">
        <v>13360.63</v>
      </c>
      <c r="N651">
        <v>2.8</v>
      </c>
      <c r="O651">
        <v>1.66</v>
      </c>
      <c r="P651">
        <v>10</v>
      </c>
      <c r="Q651">
        <v>34051.31</v>
      </c>
      <c r="R651">
        <v>13360.63</v>
      </c>
      <c r="S651">
        <v>2.8</v>
      </c>
      <c r="T651">
        <v>1.66</v>
      </c>
      <c r="U651">
        <v>2.31</v>
      </c>
      <c r="V651">
        <v>1</v>
      </c>
      <c r="W651">
        <v>1.4000999999999999</v>
      </c>
      <c r="X651">
        <v>1.3832</v>
      </c>
      <c r="Y651">
        <v>1.4000999999999999</v>
      </c>
      <c r="Z651">
        <v>1.3832</v>
      </c>
      <c r="AA651" t="s">
        <v>59</v>
      </c>
      <c r="AB651" t="s">
        <v>196</v>
      </c>
      <c r="AC651">
        <v>1.359</v>
      </c>
      <c r="AD651" t="s">
        <v>1548</v>
      </c>
      <c r="AE651">
        <v>1</v>
      </c>
      <c r="AF651">
        <v>1.4297</v>
      </c>
      <c r="AG651">
        <v>1.3832</v>
      </c>
      <c r="AH651">
        <v>1.4297</v>
      </c>
      <c r="AI651" t="s">
        <v>196</v>
      </c>
      <c r="AJ651" t="s">
        <v>196</v>
      </c>
      <c r="AK651" t="s">
        <v>1623</v>
      </c>
      <c r="AL651" t="s">
        <v>49</v>
      </c>
      <c r="AM651">
        <v>2.0057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 t="b">
        <v>0</v>
      </c>
      <c r="AV651" t="s">
        <v>49</v>
      </c>
    </row>
    <row r="652" spans="1:48" x14ac:dyDescent="0.25">
      <c r="A652" t="s">
        <v>664</v>
      </c>
      <c r="B652" t="s">
        <v>1678</v>
      </c>
      <c r="C652" t="s">
        <v>664</v>
      </c>
      <c r="D652" t="s">
        <v>56</v>
      </c>
      <c r="E652" t="s">
        <v>664</v>
      </c>
      <c r="F652" t="s">
        <v>2391</v>
      </c>
      <c r="G652" t="s">
        <v>14</v>
      </c>
      <c r="H652">
        <v>5</v>
      </c>
      <c r="I652">
        <v>0</v>
      </c>
      <c r="J652">
        <v>116994.75</v>
      </c>
      <c r="K652">
        <v>78250.39</v>
      </c>
      <c r="L652">
        <v>105754.66</v>
      </c>
      <c r="M652">
        <v>68422.45</v>
      </c>
      <c r="N652">
        <v>7.4</v>
      </c>
      <c r="O652">
        <v>5.95</v>
      </c>
      <c r="P652">
        <v>5</v>
      </c>
      <c r="Q652">
        <v>105754.66</v>
      </c>
      <c r="R652">
        <v>68422.45</v>
      </c>
      <c r="S652">
        <v>12.7</v>
      </c>
      <c r="T652">
        <v>5.95</v>
      </c>
      <c r="U652">
        <v>9.9</v>
      </c>
      <c r="V652">
        <v>0</v>
      </c>
      <c r="W652">
        <v>4.3483000000000001</v>
      </c>
      <c r="X652">
        <v>4.8882000000000003</v>
      </c>
      <c r="Y652">
        <v>4.9478999999999997</v>
      </c>
      <c r="Z652">
        <v>4.8882000000000003</v>
      </c>
      <c r="AA652" t="s">
        <v>55</v>
      </c>
      <c r="AB652" t="s">
        <v>14</v>
      </c>
      <c r="AC652">
        <v>4.9478999999999997</v>
      </c>
      <c r="AD652" t="s">
        <v>1546</v>
      </c>
      <c r="AE652">
        <v>2.197406</v>
      </c>
      <c r="AF652">
        <v>5.0525000000000002</v>
      </c>
      <c r="AG652">
        <v>4.8882000000000003</v>
      </c>
      <c r="AH652">
        <v>5.0525000000000002</v>
      </c>
      <c r="AI652" t="s">
        <v>14</v>
      </c>
      <c r="AJ652" t="s">
        <v>14</v>
      </c>
      <c r="AK652" t="s">
        <v>1623</v>
      </c>
      <c r="AL652" t="s">
        <v>49</v>
      </c>
      <c r="AM652">
        <v>7.0881999999999996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 t="b">
        <v>0</v>
      </c>
      <c r="AV652" t="s">
        <v>49</v>
      </c>
    </row>
    <row r="653" spans="1:48" x14ac:dyDescent="0.25">
      <c r="A653" t="s">
        <v>665</v>
      </c>
      <c r="B653" t="s">
        <v>1678</v>
      </c>
      <c r="C653" t="s">
        <v>665</v>
      </c>
      <c r="D653" t="s">
        <v>58</v>
      </c>
      <c r="E653" t="s">
        <v>665</v>
      </c>
      <c r="F653" t="s">
        <v>2392</v>
      </c>
      <c r="G653" t="s">
        <v>14</v>
      </c>
      <c r="H653">
        <v>7</v>
      </c>
      <c r="I653">
        <v>0</v>
      </c>
      <c r="J653">
        <v>57263.39</v>
      </c>
      <c r="K653">
        <v>46751.47</v>
      </c>
      <c r="L653">
        <v>52557.82</v>
      </c>
      <c r="M653">
        <v>40925.07</v>
      </c>
      <c r="N653">
        <v>4.1399999999999997</v>
      </c>
      <c r="O653">
        <v>3.14</v>
      </c>
      <c r="P653">
        <v>7</v>
      </c>
      <c r="Q653">
        <v>52557.82</v>
      </c>
      <c r="R653">
        <v>40925.07</v>
      </c>
      <c r="S653">
        <v>6.1</v>
      </c>
      <c r="T653">
        <v>3.14</v>
      </c>
      <c r="U653">
        <v>4.7</v>
      </c>
      <c r="V653">
        <v>0</v>
      </c>
      <c r="W653">
        <v>2.161</v>
      </c>
      <c r="X653">
        <v>2.2244999999999999</v>
      </c>
      <c r="Y653">
        <v>2.2517</v>
      </c>
      <c r="Z653">
        <v>2.2244999999999999</v>
      </c>
      <c r="AA653" t="s">
        <v>57</v>
      </c>
      <c r="AB653" t="s">
        <v>14</v>
      </c>
      <c r="AC653">
        <v>2.2517</v>
      </c>
      <c r="AD653" t="s">
        <v>1547</v>
      </c>
      <c r="AE653">
        <v>1.3768499999999999</v>
      </c>
      <c r="AF653">
        <v>2.2993000000000001</v>
      </c>
      <c r="AG653">
        <v>2.2244999999999999</v>
      </c>
      <c r="AH653">
        <v>2.2993000000000001</v>
      </c>
      <c r="AI653" t="s">
        <v>14</v>
      </c>
      <c r="AJ653" t="s">
        <v>14</v>
      </c>
      <c r="AK653" t="s">
        <v>1623</v>
      </c>
      <c r="AL653" t="s">
        <v>49</v>
      </c>
      <c r="AM653">
        <v>3.2256999999999998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 t="b">
        <v>0</v>
      </c>
      <c r="AV653" t="s">
        <v>49</v>
      </c>
    </row>
    <row r="654" spans="1:48" x14ac:dyDescent="0.25">
      <c r="A654" t="s">
        <v>666</v>
      </c>
      <c r="B654" t="s">
        <v>1678</v>
      </c>
      <c r="C654" t="s">
        <v>666</v>
      </c>
      <c r="D654" t="s">
        <v>60</v>
      </c>
      <c r="E654" t="s">
        <v>666</v>
      </c>
      <c r="F654" t="s">
        <v>2393</v>
      </c>
      <c r="G654" t="s">
        <v>14</v>
      </c>
      <c r="H654">
        <v>3</v>
      </c>
      <c r="I654">
        <v>0</v>
      </c>
      <c r="J654">
        <v>46942.93</v>
      </c>
      <c r="K654">
        <v>17492.14</v>
      </c>
      <c r="L654">
        <v>42541.48</v>
      </c>
      <c r="M654">
        <v>14428.2</v>
      </c>
      <c r="N654">
        <v>3.67</v>
      </c>
      <c r="O654">
        <v>1.7</v>
      </c>
      <c r="P654">
        <v>3</v>
      </c>
      <c r="Q654">
        <v>42541.48</v>
      </c>
      <c r="R654">
        <v>14428.2</v>
      </c>
      <c r="S654">
        <v>3.7</v>
      </c>
      <c r="T654">
        <v>1.7</v>
      </c>
      <c r="U654">
        <v>3</v>
      </c>
      <c r="V654">
        <v>0</v>
      </c>
      <c r="W654">
        <v>1.7492000000000001</v>
      </c>
      <c r="X654">
        <v>1.6156999999999999</v>
      </c>
      <c r="Y654">
        <v>1.6354</v>
      </c>
      <c r="Z654">
        <v>1.6156999999999999</v>
      </c>
      <c r="AA654" t="s">
        <v>59</v>
      </c>
      <c r="AB654" t="s">
        <v>14</v>
      </c>
      <c r="AC654">
        <v>1.6354</v>
      </c>
      <c r="AD654" t="s">
        <v>1548</v>
      </c>
      <c r="AE654">
        <v>1</v>
      </c>
      <c r="AF654">
        <v>1.67</v>
      </c>
      <c r="AG654">
        <v>1.6156999999999999</v>
      </c>
      <c r="AH654">
        <v>1.67</v>
      </c>
      <c r="AI654" t="s">
        <v>14</v>
      </c>
      <c r="AJ654" t="s">
        <v>14</v>
      </c>
      <c r="AK654" t="s">
        <v>1623</v>
      </c>
      <c r="AL654" t="s">
        <v>49</v>
      </c>
      <c r="AM654">
        <v>2.3428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 t="b">
        <v>0</v>
      </c>
      <c r="AV654" t="s">
        <v>49</v>
      </c>
    </row>
    <row r="655" spans="1:48" x14ac:dyDescent="0.25">
      <c r="A655" t="s">
        <v>667</v>
      </c>
      <c r="B655" t="s">
        <v>1678</v>
      </c>
      <c r="C655" t="s">
        <v>667</v>
      </c>
      <c r="D655" t="s">
        <v>51</v>
      </c>
      <c r="E655" t="s">
        <v>667</v>
      </c>
      <c r="F655" t="s">
        <v>2394</v>
      </c>
      <c r="G655" t="s">
        <v>196</v>
      </c>
      <c r="H655">
        <v>13</v>
      </c>
      <c r="I655">
        <v>1</v>
      </c>
      <c r="J655">
        <v>84403.73</v>
      </c>
      <c r="K655">
        <v>59149.83</v>
      </c>
      <c r="L655">
        <v>76722.8</v>
      </c>
      <c r="M655">
        <v>51036.17</v>
      </c>
      <c r="N655">
        <v>13.54</v>
      </c>
      <c r="O655">
        <v>11.61</v>
      </c>
      <c r="P655">
        <v>12</v>
      </c>
      <c r="Q655">
        <v>64124.97</v>
      </c>
      <c r="R655">
        <v>27542.3</v>
      </c>
      <c r="S655">
        <v>10.42</v>
      </c>
      <c r="T655">
        <v>4.41</v>
      </c>
      <c r="U655">
        <v>9.2100000000000009</v>
      </c>
      <c r="V655">
        <v>1</v>
      </c>
      <c r="W655">
        <v>2.6366000000000001</v>
      </c>
      <c r="X655">
        <v>2.6048</v>
      </c>
      <c r="Y655">
        <v>2.6366000000000001</v>
      </c>
      <c r="Z655">
        <v>2.6048</v>
      </c>
      <c r="AA655" t="s">
        <v>50</v>
      </c>
      <c r="AB655" t="s">
        <v>196</v>
      </c>
      <c r="AC655">
        <v>3.1097000000000001</v>
      </c>
      <c r="AD655" t="s">
        <v>1549</v>
      </c>
      <c r="AE655">
        <v>2.1917819999999999</v>
      </c>
      <c r="AF655">
        <v>2.6671</v>
      </c>
      <c r="AG655">
        <v>2.6048</v>
      </c>
      <c r="AH655">
        <v>2.6671</v>
      </c>
      <c r="AI655" t="s">
        <v>196</v>
      </c>
      <c r="AJ655" t="s">
        <v>196</v>
      </c>
      <c r="AK655" t="s">
        <v>1621</v>
      </c>
      <c r="AL655" t="s">
        <v>49</v>
      </c>
      <c r="AM655">
        <v>3.7416999999999998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1</v>
      </c>
      <c r="AT655">
        <v>0</v>
      </c>
      <c r="AU655" t="b">
        <v>0</v>
      </c>
      <c r="AV655" t="s">
        <v>49</v>
      </c>
    </row>
    <row r="656" spans="1:48" x14ac:dyDescent="0.25">
      <c r="A656" t="s">
        <v>668</v>
      </c>
      <c r="B656" t="s">
        <v>1678</v>
      </c>
      <c r="C656" t="s">
        <v>668</v>
      </c>
      <c r="D656" t="s">
        <v>53</v>
      </c>
      <c r="E656" t="s">
        <v>668</v>
      </c>
      <c r="F656" t="s">
        <v>2395</v>
      </c>
      <c r="G656" t="s">
        <v>14</v>
      </c>
      <c r="H656">
        <v>3</v>
      </c>
      <c r="I656">
        <v>0</v>
      </c>
      <c r="J656">
        <v>22149.35</v>
      </c>
      <c r="K656">
        <v>4770.83</v>
      </c>
      <c r="L656">
        <v>20758.060000000001</v>
      </c>
      <c r="M656">
        <v>5726.1</v>
      </c>
      <c r="N656">
        <v>1.33</v>
      </c>
      <c r="O656">
        <v>0.47</v>
      </c>
      <c r="P656">
        <v>3</v>
      </c>
      <c r="Q656">
        <v>20758.060000000001</v>
      </c>
      <c r="R656">
        <v>5726.1</v>
      </c>
      <c r="S656">
        <v>3.2</v>
      </c>
      <c r="T656">
        <v>0.47</v>
      </c>
      <c r="U656">
        <v>2.6</v>
      </c>
      <c r="V656">
        <v>0</v>
      </c>
      <c r="W656">
        <v>0.85350000000000004</v>
      </c>
      <c r="X656">
        <v>1.4016999999999999</v>
      </c>
      <c r="Y656">
        <v>1.4188000000000001</v>
      </c>
      <c r="Z656">
        <v>1.4016999999999999</v>
      </c>
      <c r="AA656" t="s">
        <v>52</v>
      </c>
      <c r="AB656" t="s">
        <v>14</v>
      </c>
      <c r="AC656">
        <v>1.4188000000000001</v>
      </c>
      <c r="AD656" t="s">
        <v>1550</v>
      </c>
      <c r="AE656">
        <v>1</v>
      </c>
      <c r="AF656">
        <v>1.4488000000000001</v>
      </c>
      <c r="AG656">
        <v>1.4016999999999999</v>
      </c>
      <c r="AH656">
        <v>1.4488000000000001</v>
      </c>
      <c r="AI656" t="s">
        <v>14</v>
      </c>
      <c r="AJ656" t="s">
        <v>14</v>
      </c>
      <c r="AK656" t="s">
        <v>1621</v>
      </c>
      <c r="AL656" t="s">
        <v>49</v>
      </c>
      <c r="AM656">
        <v>2.0325000000000002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 t="b">
        <v>0</v>
      </c>
      <c r="AV656" t="s">
        <v>49</v>
      </c>
    </row>
    <row r="657" spans="1:48" x14ac:dyDescent="0.25">
      <c r="A657" t="s">
        <v>1731</v>
      </c>
      <c r="B657" t="s">
        <v>1676</v>
      </c>
      <c r="C657" t="s">
        <v>1731</v>
      </c>
      <c r="D657" t="s">
        <v>56</v>
      </c>
      <c r="E657" t="s">
        <v>1731</v>
      </c>
      <c r="F657" t="s">
        <v>2396</v>
      </c>
      <c r="G657" t="s">
        <v>196</v>
      </c>
      <c r="H657">
        <v>61</v>
      </c>
      <c r="I657">
        <v>3</v>
      </c>
      <c r="J657">
        <v>35009.94</v>
      </c>
      <c r="K657">
        <v>38812.379999999997</v>
      </c>
      <c r="L657">
        <v>30967.84</v>
      </c>
      <c r="M657">
        <v>33478.370000000003</v>
      </c>
      <c r="N657">
        <v>10.050000000000001</v>
      </c>
      <c r="O657">
        <v>12.9</v>
      </c>
      <c r="P657">
        <v>59</v>
      </c>
      <c r="Q657">
        <v>26442.02</v>
      </c>
      <c r="R657">
        <v>23096.09</v>
      </c>
      <c r="S657">
        <v>8.44</v>
      </c>
      <c r="T657">
        <v>9.57</v>
      </c>
      <c r="U657">
        <v>4.9000000000000004</v>
      </c>
      <c r="V657">
        <v>1</v>
      </c>
      <c r="W657">
        <v>1.0871999999999999</v>
      </c>
      <c r="X657">
        <v>1.0741000000000001</v>
      </c>
      <c r="Y657">
        <v>1.0871999999999999</v>
      </c>
      <c r="Z657">
        <v>1.0741000000000001</v>
      </c>
      <c r="AA657" t="s">
        <v>55</v>
      </c>
      <c r="AB657" t="s">
        <v>196</v>
      </c>
      <c r="AC657">
        <v>1.0281</v>
      </c>
      <c r="AD657" t="s">
        <v>1546</v>
      </c>
      <c r="AE657">
        <v>1.430301</v>
      </c>
      <c r="AF657">
        <v>1.1102000000000001</v>
      </c>
      <c r="AG657">
        <v>1.0741000000000001</v>
      </c>
      <c r="AH657">
        <v>1.1102000000000001</v>
      </c>
      <c r="AI657" t="s">
        <v>196</v>
      </c>
      <c r="AJ657" t="s">
        <v>196</v>
      </c>
      <c r="AK657" t="s">
        <v>1623</v>
      </c>
      <c r="AL657" t="s">
        <v>49</v>
      </c>
      <c r="AM657">
        <v>1.5575000000000001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2</v>
      </c>
      <c r="AT657">
        <v>0</v>
      </c>
      <c r="AU657" t="b">
        <v>0</v>
      </c>
      <c r="AV657" t="s">
        <v>49</v>
      </c>
    </row>
    <row r="658" spans="1:48" x14ac:dyDescent="0.25">
      <c r="A658" t="s">
        <v>1732</v>
      </c>
      <c r="B658" t="s">
        <v>1676</v>
      </c>
      <c r="C658" t="s">
        <v>1732</v>
      </c>
      <c r="D658" t="s">
        <v>58</v>
      </c>
      <c r="E658" t="s">
        <v>1732</v>
      </c>
      <c r="F658" t="s">
        <v>2397</v>
      </c>
      <c r="G658" t="s">
        <v>196</v>
      </c>
      <c r="H658">
        <v>304</v>
      </c>
      <c r="I658">
        <v>21</v>
      </c>
      <c r="J658">
        <v>12065.16</v>
      </c>
      <c r="K658">
        <v>10153.59</v>
      </c>
      <c r="L658">
        <v>10574.02</v>
      </c>
      <c r="M658">
        <v>8782.11</v>
      </c>
      <c r="N658">
        <v>3.12</v>
      </c>
      <c r="O658">
        <v>3.31</v>
      </c>
      <c r="P658">
        <v>296</v>
      </c>
      <c r="Q658">
        <v>9567.2000000000007</v>
      </c>
      <c r="R658">
        <v>6236.09</v>
      </c>
      <c r="S658">
        <v>2.86</v>
      </c>
      <c r="T658">
        <v>2.7</v>
      </c>
      <c r="U658">
        <v>2.17</v>
      </c>
      <c r="V658">
        <v>1</v>
      </c>
      <c r="W658">
        <v>0.39340000000000003</v>
      </c>
      <c r="X658">
        <v>0.38869999999999999</v>
      </c>
      <c r="Y658">
        <v>0.39340000000000003</v>
      </c>
      <c r="Z658">
        <v>0.38869999999999999</v>
      </c>
      <c r="AA658" t="s">
        <v>57</v>
      </c>
      <c r="AB658" t="s">
        <v>196</v>
      </c>
      <c r="AC658">
        <v>0.71879999999999999</v>
      </c>
      <c r="AD658" t="s">
        <v>1547</v>
      </c>
      <c r="AE658">
        <v>1.4965649999999999</v>
      </c>
      <c r="AF658">
        <v>0.40179999999999999</v>
      </c>
      <c r="AG658">
        <v>0.38869999999999999</v>
      </c>
      <c r="AH658">
        <v>0.40179999999999999</v>
      </c>
      <c r="AI658" t="s">
        <v>196</v>
      </c>
      <c r="AJ658" t="s">
        <v>196</v>
      </c>
      <c r="AK658" t="s">
        <v>1623</v>
      </c>
      <c r="AL658" t="s">
        <v>49</v>
      </c>
      <c r="AM658">
        <v>0.56369999999999998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8</v>
      </c>
      <c r="AT658">
        <v>0</v>
      </c>
      <c r="AU658" t="b">
        <v>0</v>
      </c>
      <c r="AV658" t="s">
        <v>49</v>
      </c>
    </row>
    <row r="659" spans="1:48" x14ac:dyDescent="0.25">
      <c r="A659" t="s">
        <v>1733</v>
      </c>
      <c r="B659" t="s">
        <v>1676</v>
      </c>
      <c r="C659" t="s">
        <v>1733</v>
      </c>
      <c r="D659" t="s">
        <v>60</v>
      </c>
      <c r="E659" t="s">
        <v>1733</v>
      </c>
      <c r="F659" t="s">
        <v>2398</v>
      </c>
      <c r="G659" t="s">
        <v>196</v>
      </c>
      <c r="H659">
        <v>235</v>
      </c>
      <c r="I659">
        <v>30</v>
      </c>
      <c r="J659">
        <v>8278.2900000000009</v>
      </c>
      <c r="K659">
        <v>5887.91</v>
      </c>
      <c r="L659">
        <v>7482.98</v>
      </c>
      <c r="M659">
        <v>5084.68</v>
      </c>
      <c r="N659">
        <v>2.41</v>
      </c>
      <c r="O659">
        <v>2.41</v>
      </c>
      <c r="P659">
        <v>231</v>
      </c>
      <c r="Q659">
        <v>7064.61</v>
      </c>
      <c r="R659">
        <v>3805.61</v>
      </c>
      <c r="S659">
        <v>2.16</v>
      </c>
      <c r="T659">
        <v>1.37</v>
      </c>
      <c r="U659">
        <v>1.82</v>
      </c>
      <c r="V659">
        <v>1</v>
      </c>
      <c r="W659">
        <v>0.29049999999999998</v>
      </c>
      <c r="X659">
        <v>0.28699999999999998</v>
      </c>
      <c r="Y659">
        <v>0.29049999999999998</v>
      </c>
      <c r="Z659">
        <v>0.28699999999999998</v>
      </c>
      <c r="AA659" t="s">
        <v>59</v>
      </c>
      <c r="AB659" t="s">
        <v>196</v>
      </c>
      <c r="AC659">
        <v>0.4803</v>
      </c>
      <c r="AD659" t="s">
        <v>1548</v>
      </c>
      <c r="AE659">
        <v>1</v>
      </c>
      <c r="AF659">
        <v>0.29659999999999997</v>
      </c>
      <c r="AG659">
        <v>0.28699999999999998</v>
      </c>
      <c r="AH659">
        <v>0.29659999999999997</v>
      </c>
      <c r="AI659" t="s">
        <v>196</v>
      </c>
      <c r="AJ659" t="s">
        <v>196</v>
      </c>
      <c r="AK659" t="s">
        <v>1623</v>
      </c>
      <c r="AL659" t="s">
        <v>49</v>
      </c>
      <c r="AM659">
        <v>0.41610000000000003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4</v>
      </c>
      <c r="AT659">
        <v>0</v>
      </c>
      <c r="AU659" t="b">
        <v>0</v>
      </c>
      <c r="AV659" t="s">
        <v>49</v>
      </c>
    </row>
    <row r="660" spans="1:48" x14ac:dyDescent="0.25">
      <c r="A660" t="s">
        <v>669</v>
      </c>
      <c r="B660" t="s">
        <v>1678</v>
      </c>
      <c r="C660" t="s">
        <v>669</v>
      </c>
      <c r="D660" t="s">
        <v>56</v>
      </c>
      <c r="E660" t="s">
        <v>669</v>
      </c>
      <c r="F660" t="s">
        <v>2399</v>
      </c>
      <c r="G660" t="s">
        <v>196</v>
      </c>
      <c r="H660">
        <v>18</v>
      </c>
      <c r="I660">
        <v>1</v>
      </c>
      <c r="J660">
        <v>155151.51999999999</v>
      </c>
      <c r="K660">
        <v>96007.9</v>
      </c>
      <c r="L660">
        <v>136203.46</v>
      </c>
      <c r="M660">
        <v>81320.479999999996</v>
      </c>
      <c r="N660">
        <v>17.559999999999999</v>
      </c>
      <c r="O660">
        <v>8.9</v>
      </c>
      <c r="P660">
        <v>17</v>
      </c>
      <c r="Q660">
        <v>123323.65</v>
      </c>
      <c r="R660">
        <v>63372.01</v>
      </c>
      <c r="S660">
        <v>17.12</v>
      </c>
      <c r="T660">
        <v>8.9600000000000009</v>
      </c>
      <c r="U660">
        <v>13.34</v>
      </c>
      <c r="V660">
        <v>1</v>
      </c>
      <c r="W660">
        <v>5.0707000000000004</v>
      </c>
      <c r="X660">
        <v>5.0095000000000001</v>
      </c>
      <c r="Y660">
        <v>5.0707000000000004</v>
      </c>
      <c r="Z660">
        <v>5.0095000000000001</v>
      </c>
      <c r="AA660" t="s">
        <v>55</v>
      </c>
      <c r="AB660" t="s">
        <v>196</v>
      </c>
      <c r="AC660">
        <v>5.5077999999999996</v>
      </c>
      <c r="AD660" t="s">
        <v>1546</v>
      </c>
      <c r="AE660">
        <v>2.5785580000000001</v>
      </c>
      <c r="AF660">
        <v>6.1242999999999999</v>
      </c>
      <c r="AG660">
        <v>6.0259</v>
      </c>
      <c r="AH660">
        <v>6.1242999999999999</v>
      </c>
      <c r="AI660" t="s">
        <v>1578</v>
      </c>
      <c r="AJ660" t="s">
        <v>1578</v>
      </c>
      <c r="AK660" t="s">
        <v>1630</v>
      </c>
      <c r="AL660" t="s">
        <v>49</v>
      </c>
      <c r="AM660">
        <v>8.5917999999999992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1</v>
      </c>
      <c r="AT660">
        <v>0</v>
      </c>
      <c r="AU660" t="b">
        <v>0</v>
      </c>
      <c r="AV660" t="s">
        <v>49</v>
      </c>
    </row>
    <row r="661" spans="1:48" x14ac:dyDescent="0.25">
      <c r="A661" t="s">
        <v>670</v>
      </c>
      <c r="B661" t="s">
        <v>1678</v>
      </c>
      <c r="C661" t="s">
        <v>670</v>
      </c>
      <c r="D661" t="s">
        <v>58</v>
      </c>
      <c r="E661" t="s">
        <v>670</v>
      </c>
      <c r="F661" t="s">
        <v>2400</v>
      </c>
      <c r="G661" t="s">
        <v>196</v>
      </c>
      <c r="H661">
        <v>13</v>
      </c>
      <c r="I661">
        <v>6</v>
      </c>
      <c r="J661">
        <v>133599.94</v>
      </c>
      <c r="K661">
        <v>89976.82</v>
      </c>
      <c r="L661">
        <v>118614.46</v>
      </c>
      <c r="M661">
        <v>79958.95</v>
      </c>
      <c r="N661">
        <v>17.54</v>
      </c>
      <c r="O661">
        <v>10.4</v>
      </c>
      <c r="P661">
        <v>13</v>
      </c>
      <c r="Q661">
        <v>118614.46</v>
      </c>
      <c r="R661">
        <v>79958.95</v>
      </c>
      <c r="S661">
        <v>17.54</v>
      </c>
      <c r="T661">
        <v>10.4</v>
      </c>
      <c r="U661">
        <v>13.13</v>
      </c>
      <c r="V661">
        <v>1</v>
      </c>
      <c r="W661">
        <v>4.8771000000000004</v>
      </c>
      <c r="X661">
        <v>4.8182</v>
      </c>
      <c r="Y661">
        <v>4.8771000000000004</v>
      </c>
      <c r="Z661">
        <v>4.8182</v>
      </c>
      <c r="AA661" t="s">
        <v>57</v>
      </c>
      <c r="AB661" t="s">
        <v>196</v>
      </c>
      <c r="AC661">
        <v>2.1360000000000001</v>
      </c>
      <c r="AD661" t="s">
        <v>1547</v>
      </c>
      <c r="AE661">
        <v>1.761504</v>
      </c>
      <c r="AF661">
        <v>3.5379</v>
      </c>
      <c r="AG661">
        <v>3.4889999999999999</v>
      </c>
      <c r="AH661">
        <v>3.5379</v>
      </c>
      <c r="AI661" t="s">
        <v>1578</v>
      </c>
      <c r="AJ661" t="s">
        <v>1578</v>
      </c>
      <c r="AK661" t="s">
        <v>1630</v>
      </c>
      <c r="AL661" t="s">
        <v>49</v>
      </c>
      <c r="AM661">
        <v>4.9633000000000003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 t="b">
        <v>0</v>
      </c>
      <c r="AV661" t="s">
        <v>49</v>
      </c>
    </row>
    <row r="662" spans="1:48" x14ac:dyDescent="0.25">
      <c r="A662" t="s">
        <v>671</v>
      </c>
      <c r="B662" t="s">
        <v>1678</v>
      </c>
      <c r="C662" t="s">
        <v>671</v>
      </c>
      <c r="D662" t="s">
        <v>60</v>
      </c>
      <c r="E662" t="s">
        <v>671</v>
      </c>
      <c r="F662" t="s">
        <v>2401</v>
      </c>
      <c r="G662" t="s">
        <v>196</v>
      </c>
      <c r="H662">
        <v>12</v>
      </c>
      <c r="I662">
        <v>1</v>
      </c>
      <c r="J662">
        <v>23155.78</v>
      </c>
      <c r="K662">
        <v>18372.45</v>
      </c>
      <c r="L662">
        <v>20255.98</v>
      </c>
      <c r="M662">
        <v>16089.83</v>
      </c>
      <c r="N662">
        <v>3.17</v>
      </c>
      <c r="O662">
        <v>2.11</v>
      </c>
      <c r="P662">
        <v>11</v>
      </c>
      <c r="Q662">
        <v>16996.55</v>
      </c>
      <c r="R662">
        <v>12447.11</v>
      </c>
      <c r="S662">
        <v>2.64</v>
      </c>
      <c r="T662">
        <v>1.23</v>
      </c>
      <c r="U662">
        <v>2.29</v>
      </c>
      <c r="V662">
        <v>1</v>
      </c>
      <c r="W662">
        <v>0.69879999999999998</v>
      </c>
      <c r="X662">
        <v>0.69040000000000001</v>
      </c>
      <c r="Y662">
        <v>0.69879999999999998</v>
      </c>
      <c r="Z662">
        <v>0.69040000000000001</v>
      </c>
      <c r="AA662" t="s">
        <v>59</v>
      </c>
      <c r="AB662" t="s">
        <v>196</v>
      </c>
      <c r="AC662">
        <v>1.2125999999999999</v>
      </c>
      <c r="AD662" t="s">
        <v>1548</v>
      </c>
      <c r="AE662">
        <v>1</v>
      </c>
      <c r="AF662">
        <v>0.71360000000000001</v>
      </c>
      <c r="AG662">
        <v>0.69040000000000001</v>
      </c>
      <c r="AH662">
        <v>0.71360000000000001</v>
      </c>
      <c r="AI662" t="s">
        <v>196</v>
      </c>
      <c r="AJ662" t="s">
        <v>196</v>
      </c>
      <c r="AK662" t="s">
        <v>1630</v>
      </c>
      <c r="AL662" t="s">
        <v>49</v>
      </c>
      <c r="AM662">
        <v>1.0011000000000001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1</v>
      </c>
      <c r="AT662">
        <v>0</v>
      </c>
      <c r="AU662" t="b">
        <v>0</v>
      </c>
      <c r="AV662" t="s">
        <v>49</v>
      </c>
    </row>
    <row r="663" spans="1:48" x14ac:dyDescent="0.25">
      <c r="A663" t="s">
        <v>672</v>
      </c>
      <c r="B663" t="s">
        <v>1678</v>
      </c>
      <c r="C663" t="s">
        <v>672</v>
      </c>
      <c r="D663" t="s">
        <v>56</v>
      </c>
      <c r="E663" t="s">
        <v>672</v>
      </c>
      <c r="F663" t="s">
        <v>2402</v>
      </c>
      <c r="G663" t="s">
        <v>196</v>
      </c>
      <c r="H663">
        <v>12</v>
      </c>
      <c r="I663">
        <v>0</v>
      </c>
      <c r="J663">
        <v>58227.49</v>
      </c>
      <c r="K663">
        <v>47316.29</v>
      </c>
      <c r="L663">
        <v>50687.65</v>
      </c>
      <c r="M663">
        <v>41408.58</v>
      </c>
      <c r="N663">
        <v>11.17</v>
      </c>
      <c r="O663">
        <v>8.91</v>
      </c>
      <c r="P663">
        <v>11</v>
      </c>
      <c r="Q663">
        <v>40971.440000000002</v>
      </c>
      <c r="R663">
        <v>27160.52</v>
      </c>
      <c r="S663">
        <v>9.09</v>
      </c>
      <c r="T663">
        <v>5.92</v>
      </c>
      <c r="U663">
        <v>7.42</v>
      </c>
      <c r="V663">
        <v>1</v>
      </c>
      <c r="W663">
        <v>1.6846000000000001</v>
      </c>
      <c r="X663">
        <v>1.6642999999999999</v>
      </c>
      <c r="Y663">
        <v>1.6846000000000001</v>
      </c>
      <c r="Z663">
        <v>1.6642999999999999</v>
      </c>
      <c r="AA663" t="s">
        <v>55</v>
      </c>
      <c r="AB663" t="s">
        <v>146</v>
      </c>
      <c r="AC663">
        <v>5.3741000000000003</v>
      </c>
      <c r="AD663" t="s">
        <v>1546</v>
      </c>
      <c r="AE663">
        <v>2.2843239999999998</v>
      </c>
      <c r="AF663">
        <v>1.7202</v>
      </c>
      <c r="AG663">
        <v>1.6642999999999999</v>
      </c>
      <c r="AH663">
        <v>1.7202</v>
      </c>
      <c r="AI663" t="s">
        <v>196</v>
      </c>
      <c r="AJ663" t="s">
        <v>196</v>
      </c>
      <c r="AK663" t="s">
        <v>1624</v>
      </c>
      <c r="AL663" t="s">
        <v>49</v>
      </c>
      <c r="AM663">
        <v>2.4133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1</v>
      </c>
      <c r="AT663">
        <v>0</v>
      </c>
      <c r="AU663" t="b">
        <v>0</v>
      </c>
      <c r="AV663" t="s">
        <v>49</v>
      </c>
    </row>
    <row r="664" spans="1:48" x14ac:dyDescent="0.25">
      <c r="A664" t="s">
        <v>673</v>
      </c>
      <c r="B664" t="s">
        <v>1678</v>
      </c>
      <c r="C664" t="s">
        <v>673</v>
      </c>
      <c r="D664" t="s">
        <v>58</v>
      </c>
      <c r="E664" t="s">
        <v>673</v>
      </c>
      <c r="F664" t="s">
        <v>2403</v>
      </c>
      <c r="G664" t="s">
        <v>196</v>
      </c>
      <c r="H664">
        <v>20</v>
      </c>
      <c r="I664">
        <v>0</v>
      </c>
      <c r="J664">
        <v>17692.32</v>
      </c>
      <c r="K664">
        <v>11590.77</v>
      </c>
      <c r="L664">
        <v>15526.41</v>
      </c>
      <c r="M664">
        <v>10098.629999999999</v>
      </c>
      <c r="N664">
        <v>3.45</v>
      </c>
      <c r="O664">
        <v>1.75</v>
      </c>
      <c r="P664">
        <v>19</v>
      </c>
      <c r="Q664">
        <v>14004.81</v>
      </c>
      <c r="R664">
        <v>7813.1</v>
      </c>
      <c r="S664">
        <v>3.26</v>
      </c>
      <c r="T664">
        <v>1.58</v>
      </c>
      <c r="U664">
        <v>2.78</v>
      </c>
      <c r="V664">
        <v>1</v>
      </c>
      <c r="W664">
        <v>0.57579999999999998</v>
      </c>
      <c r="X664">
        <v>0.56889999999999996</v>
      </c>
      <c r="Y664">
        <v>0.57579999999999998</v>
      </c>
      <c r="Z664">
        <v>0.59519999999999995</v>
      </c>
      <c r="AA664" t="s">
        <v>62</v>
      </c>
      <c r="AB664" t="s">
        <v>63</v>
      </c>
      <c r="AC664">
        <v>2.3525999999999998</v>
      </c>
      <c r="AD664" t="s">
        <v>1547</v>
      </c>
      <c r="AE664">
        <v>1.873238</v>
      </c>
      <c r="AF664">
        <v>0.75690000000000002</v>
      </c>
      <c r="AG664">
        <v>0.73229999999999995</v>
      </c>
      <c r="AH664">
        <v>0.75690000000000002</v>
      </c>
      <c r="AI664" t="s">
        <v>1579</v>
      </c>
      <c r="AJ664" t="s">
        <v>1579</v>
      </c>
      <c r="AK664" t="s">
        <v>1624</v>
      </c>
      <c r="AL664" t="s">
        <v>49</v>
      </c>
      <c r="AM664">
        <v>1.0619000000000001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1</v>
      </c>
      <c r="AT664">
        <v>0</v>
      </c>
      <c r="AU664" t="b">
        <v>0</v>
      </c>
      <c r="AV664" t="s">
        <v>49</v>
      </c>
    </row>
    <row r="665" spans="1:48" x14ac:dyDescent="0.25">
      <c r="A665" t="s">
        <v>674</v>
      </c>
      <c r="B665" t="s">
        <v>1678</v>
      </c>
      <c r="C665" t="s">
        <v>674</v>
      </c>
      <c r="D665" t="s">
        <v>60</v>
      </c>
      <c r="E665" t="s">
        <v>673</v>
      </c>
      <c r="F665" t="s">
        <v>2404</v>
      </c>
      <c r="G665" t="s">
        <v>196</v>
      </c>
      <c r="H665">
        <v>37</v>
      </c>
      <c r="I665">
        <v>0</v>
      </c>
      <c r="J665">
        <v>21902.74</v>
      </c>
      <c r="K665">
        <v>18065.34</v>
      </c>
      <c r="L665">
        <v>18554.46</v>
      </c>
      <c r="M665">
        <v>14841.19</v>
      </c>
      <c r="N665">
        <v>3.16</v>
      </c>
      <c r="O665">
        <v>1.59</v>
      </c>
      <c r="P665">
        <v>34</v>
      </c>
      <c r="Q665">
        <v>15012.77</v>
      </c>
      <c r="R665">
        <v>9219.09</v>
      </c>
      <c r="S665">
        <v>3.09</v>
      </c>
      <c r="T665">
        <v>1.63</v>
      </c>
      <c r="U665">
        <v>2.7</v>
      </c>
      <c r="V665">
        <v>1</v>
      </c>
      <c r="W665">
        <v>0.61729999999999996</v>
      </c>
      <c r="X665">
        <v>0.6099</v>
      </c>
      <c r="Y665">
        <v>0.61729999999999996</v>
      </c>
      <c r="Z665">
        <v>0.59519999999999995</v>
      </c>
      <c r="AA665" t="s">
        <v>64</v>
      </c>
      <c r="AB665" t="s">
        <v>63</v>
      </c>
      <c r="AC665">
        <v>1.2559</v>
      </c>
      <c r="AD665" t="s">
        <v>1548</v>
      </c>
      <c r="AE665">
        <v>1</v>
      </c>
      <c r="AF665">
        <v>0.53600000000000003</v>
      </c>
      <c r="AG665">
        <v>0.51859999999999995</v>
      </c>
      <c r="AH665">
        <v>0.53600000000000003</v>
      </c>
      <c r="AI665" t="s">
        <v>1579</v>
      </c>
      <c r="AJ665" t="s">
        <v>1579</v>
      </c>
      <c r="AK665" t="s">
        <v>1624</v>
      </c>
      <c r="AL665" t="s">
        <v>49</v>
      </c>
      <c r="AM665">
        <v>0.752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3</v>
      </c>
      <c r="AT665">
        <v>0</v>
      </c>
      <c r="AU665" t="b">
        <v>0</v>
      </c>
      <c r="AV665" t="s">
        <v>49</v>
      </c>
    </row>
    <row r="666" spans="1:48" x14ac:dyDescent="0.25">
      <c r="A666" t="s">
        <v>675</v>
      </c>
      <c r="B666" t="s">
        <v>1678</v>
      </c>
      <c r="C666" t="s">
        <v>675</v>
      </c>
      <c r="D666" t="s">
        <v>56</v>
      </c>
      <c r="E666" t="s">
        <v>675</v>
      </c>
      <c r="F666" t="s">
        <v>2405</v>
      </c>
      <c r="G666" t="s">
        <v>196</v>
      </c>
      <c r="H666">
        <v>24</v>
      </c>
      <c r="I666">
        <v>0</v>
      </c>
      <c r="J666">
        <v>66894.06</v>
      </c>
      <c r="K666">
        <v>61675.71</v>
      </c>
      <c r="L666">
        <v>60148.21</v>
      </c>
      <c r="M666">
        <v>54470.04</v>
      </c>
      <c r="N666">
        <v>9.0399999999999991</v>
      </c>
      <c r="O666">
        <v>8.1999999999999993</v>
      </c>
      <c r="P666">
        <v>22</v>
      </c>
      <c r="Q666">
        <v>47603.1</v>
      </c>
      <c r="R666">
        <v>36278.07</v>
      </c>
      <c r="S666">
        <v>8</v>
      </c>
      <c r="T666">
        <v>7.75</v>
      </c>
      <c r="U666">
        <v>5.0999999999999996</v>
      </c>
      <c r="V666">
        <v>1</v>
      </c>
      <c r="W666">
        <v>1.9573</v>
      </c>
      <c r="X666">
        <v>1.9337</v>
      </c>
      <c r="Y666">
        <v>1.9573</v>
      </c>
      <c r="Z666">
        <v>1.9337</v>
      </c>
      <c r="AA666" t="s">
        <v>55</v>
      </c>
      <c r="AB666" t="s">
        <v>196</v>
      </c>
      <c r="AC666">
        <v>3.2928999999999999</v>
      </c>
      <c r="AD666" t="s">
        <v>1546</v>
      </c>
      <c r="AE666">
        <v>2.0142530000000001</v>
      </c>
      <c r="AF666">
        <v>1.9986999999999999</v>
      </c>
      <c r="AG666">
        <v>1.9337</v>
      </c>
      <c r="AH666">
        <v>1.9986999999999999</v>
      </c>
      <c r="AI666" t="s">
        <v>196</v>
      </c>
      <c r="AJ666" t="s">
        <v>196</v>
      </c>
      <c r="AK666" t="s">
        <v>1623</v>
      </c>
      <c r="AL666" t="s">
        <v>49</v>
      </c>
      <c r="AM666">
        <v>2.8039999999999998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2</v>
      </c>
      <c r="AT666">
        <v>0</v>
      </c>
      <c r="AU666" t="b">
        <v>0</v>
      </c>
      <c r="AV666" t="s">
        <v>49</v>
      </c>
    </row>
    <row r="667" spans="1:48" x14ac:dyDescent="0.25">
      <c r="A667" t="s">
        <v>676</v>
      </c>
      <c r="B667" t="s">
        <v>1678</v>
      </c>
      <c r="C667" t="s">
        <v>676</v>
      </c>
      <c r="D667" t="s">
        <v>58</v>
      </c>
      <c r="E667" t="s">
        <v>676</v>
      </c>
      <c r="F667" t="s">
        <v>2406</v>
      </c>
      <c r="G667" t="s">
        <v>196</v>
      </c>
      <c r="H667">
        <v>27</v>
      </c>
      <c r="I667">
        <v>9</v>
      </c>
      <c r="J667">
        <v>55198.43</v>
      </c>
      <c r="K667">
        <v>56710.55</v>
      </c>
      <c r="L667">
        <v>49148.28</v>
      </c>
      <c r="M667">
        <v>47753.7</v>
      </c>
      <c r="N667">
        <v>8.59</v>
      </c>
      <c r="O667">
        <v>8.76</v>
      </c>
      <c r="P667">
        <v>25</v>
      </c>
      <c r="Q667">
        <v>38005.5</v>
      </c>
      <c r="R667">
        <v>26910.41</v>
      </c>
      <c r="S667">
        <v>7.6</v>
      </c>
      <c r="T667">
        <v>8.02</v>
      </c>
      <c r="U667">
        <v>5.15</v>
      </c>
      <c r="V667">
        <v>1</v>
      </c>
      <c r="W667">
        <v>1.5627</v>
      </c>
      <c r="X667">
        <v>1.5438000000000001</v>
      </c>
      <c r="Y667">
        <v>1.5627</v>
      </c>
      <c r="Z667">
        <v>1.5438000000000001</v>
      </c>
      <c r="AA667" t="s">
        <v>57</v>
      </c>
      <c r="AB667" t="s">
        <v>196</v>
      </c>
      <c r="AC667">
        <v>1.6348</v>
      </c>
      <c r="AD667" t="s">
        <v>1547</v>
      </c>
      <c r="AE667">
        <v>1.4582109999999999</v>
      </c>
      <c r="AF667">
        <v>1.5956999999999999</v>
      </c>
      <c r="AG667">
        <v>1.5438000000000001</v>
      </c>
      <c r="AH667">
        <v>1.5956999999999999</v>
      </c>
      <c r="AI667" t="s">
        <v>196</v>
      </c>
      <c r="AJ667" t="s">
        <v>196</v>
      </c>
      <c r="AK667" t="s">
        <v>1623</v>
      </c>
      <c r="AL667" t="s">
        <v>49</v>
      </c>
      <c r="AM667">
        <v>2.2385999999999999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2</v>
      </c>
      <c r="AT667">
        <v>0</v>
      </c>
      <c r="AU667" t="b">
        <v>0</v>
      </c>
      <c r="AV667" t="s">
        <v>49</v>
      </c>
    </row>
    <row r="668" spans="1:48" x14ac:dyDescent="0.25">
      <c r="A668" t="s">
        <v>677</v>
      </c>
      <c r="B668" t="s">
        <v>1678</v>
      </c>
      <c r="C668" t="s">
        <v>677</v>
      </c>
      <c r="D668" t="s">
        <v>60</v>
      </c>
      <c r="E668" t="s">
        <v>677</v>
      </c>
      <c r="F668" t="s">
        <v>2407</v>
      </c>
      <c r="G668" t="s">
        <v>196</v>
      </c>
      <c r="H668">
        <v>15</v>
      </c>
      <c r="I668">
        <v>0</v>
      </c>
      <c r="J668">
        <v>24977.09</v>
      </c>
      <c r="K668">
        <v>12367.42</v>
      </c>
      <c r="L668">
        <v>24714.52</v>
      </c>
      <c r="M668">
        <v>12190.33</v>
      </c>
      <c r="N668">
        <v>4.13</v>
      </c>
      <c r="O668">
        <v>3.2</v>
      </c>
      <c r="P668">
        <v>15</v>
      </c>
      <c r="Q668">
        <v>24714.52</v>
      </c>
      <c r="R668">
        <v>12190.33</v>
      </c>
      <c r="S668">
        <v>4.13</v>
      </c>
      <c r="T668">
        <v>3.2</v>
      </c>
      <c r="U668">
        <v>3.32</v>
      </c>
      <c r="V668">
        <v>1</v>
      </c>
      <c r="W668">
        <v>1.0162</v>
      </c>
      <c r="X668">
        <v>1.0039</v>
      </c>
      <c r="Y668">
        <v>1.0162</v>
      </c>
      <c r="Z668">
        <v>1.0039</v>
      </c>
      <c r="AA668" t="s">
        <v>59</v>
      </c>
      <c r="AB668" t="s">
        <v>196</v>
      </c>
      <c r="AC668">
        <v>1.1211</v>
      </c>
      <c r="AD668" t="s">
        <v>1548</v>
      </c>
      <c r="AE668">
        <v>1</v>
      </c>
      <c r="AF668">
        <v>1.0376000000000001</v>
      </c>
      <c r="AG668">
        <v>1.0039</v>
      </c>
      <c r="AH668">
        <v>1.0376000000000001</v>
      </c>
      <c r="AI668" t="s">
        <v>196</v>
      </c>
      <c r="AJ668" t="s">
        <v>196</v>
      </c>
      <c r="AK668" t="s">
        <v>1623</v>
      </c>
      <c r="AL668" t="s">
        <v>49</v>
      </c>
      <c r="AM668">
        <v>1.4556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 t="b">
        <v>0</v>
      </c>
      <c r="AV668" t="s">
        <v>49</v>
      </c>
    </row>
    <row r="669" spans="1:48" x14ac:dyDescent="0.25">
      <c r="A669" t="s">
        <v>678</v>
      </c>
      <c r="B669" t="s">
        <v>1678</v>
      </c>
      <c r="C669" t="s">
        <v>678</v>
      </c>
      <c r="D669" t="s">
        <v>56</v>
      </c>
      <c r="E669" t="s">
        <v>678</v>
      </c>
      <c r="F669" t="s">
        <v>2408</v>
      </c>
      <c r="G669" t="s">
        <v>196</v>
      </c>
      <c r="H669">
        <v>11</v>
      </c>
      <c r="I669">
        <v>0</v>
      </c>
      <c r="J669">
        <v>43957.38</v>
      </c>
      <c r="K669">
        <v>68365.66</v>
      </c>
      <c r="L669">
        <v>39730.07</v>
      </c>
      <c r="M669">
        <v>60485.55</v>
      </c>
      <c r="N669">
        <v>6.73</v>
      </c>
      <c r="O669">
        <v>5.83</v>
      </c>
      <c r="P669">
        <v>10</v>
      </c>
      <c r="Q669">
        <v>20970.93</v>
      </c>
      <c r="R669">
        <v>12385.22</v>
      </c>
      <c r="S669">
        <v>5.2</v>
      </c>
      <c r="T669">
        <v>3.43</v>
      </c>
      <c r="U669">
        <v>4.03</v>
      </c>
      <c r="V669">
        <v>1</v>
      </c>
      <c r="W669">
        <v>0.86229999999999996</v>
      </c>
      <c r="X669">
        <v>0.85189999999999999</v>
      </c>
      <c r="Y669">
        <v>0.86229999999999996</v>
      </c>
      <c r="Z669">
        <v>0.98809999999999998</v>
      </c>
      <c r="AA669" t="s">
        <v>1589</v>
      </c>
      <c r="AB669" t="s">
        <v>63</v>
      </c>
      <c r="AC669">
        <v>1.8460000000000001</v>
      </c>
      <c r="AD669" t="s">
        <v>1546</v>
      </c>
      <c r="AE669">
        <v>1.5659989999999999</v>
      </c>
      <c r="AF669">
        <v>1.2447999999999999</v>
      </c>
      <c r="AG669">
        <v>1.2676000000000001</v>
      </c>
      <c r="AH669">
        <v>1.2447999999999999</v>
      </c>
      <c r="AI669" t="s">
        <v>1579</v>
      </c>
      <c r="AJ669" t="s">
        <v>1579</v>
      </c>
      <c r="AK669" t="s">
        <v>1622</v>
      </c>
      <c r="AL669" t="s">
        <v>49</v>
      </c>
      <c r="AM669">
        <v>1.7463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1</v>
      </c>
      <c r="AT669">
        <v>0</v>
      </c>
      <c r="AU669" t="b">
        <v>0</v>
      </c>
      <c r="AV669" t="s">
        <v>49</v>
      </c>
    </row>
    <row r="670" spans="1:48" x14ac:dyDescent="0.25">
      <c r="A670" t="s">
        <v>679</v>
      </c>
      <c r="B670" t="s">
        <v>1678</v>
      </c>
      <c r="C670" t="s">
        <v>679</v>
      </c>
      <c r="D670" t="s">
        <v>58</v>
      </c>
      <c r="E670" t="s">
        <v>678</v>
      </c>
      <c r="F670" t="s">
        <v>2409</v>
      </c>
      <c r="G670" t="s">
        <v>196</v>
      </c>
      <c r="H670">
        <v>12</v>
      </c>
      <c r="I670">
        <v>0</v>
      </c>
      <c r="J670">
        <v>38301.96</v>
      </c>
      <c r="K670">
        <v>30267.18</v>
      </c>
      <c r="L670">
        <v>34569.65</v>
      </c>
      <c r="M670">
        <v>26634.84</v>
      </c>
      <c r="N670">
        <v>5.33</v>
      </c>
      <c r="O670">
        <v>2.92</v>
      </c>
      <c r="P670">
        <v>11</v>
      </c>
      <c r="Q670">
        <v>27372.33</v>
      </c>
      <c r="R670">
        <v>12340.52</v>
      </c>
      <c r="S670">
        <v>4.91</v>
      </c>
      <c r="T670">
        <v>2.68</v>
      </c>
      <c r="U670">
        <v>4.2699999999999996</v>
      </c>
      <c r="V670">
        <v>1</v>
      </c>
      <c r="W670">
        <v>1.1254999999999999</v>
      </c>
      <c r="X670">
        <v>1.1119000000000001</v>
      </c>
      <c r="Y670">
        <v>1.1254999999999999</v>
      </c>
      <c r="Z670">
        <v>0.98809999999999998</v>
      </c>
      <c r="AA670" t="s">
        <v>62</v>
      </c>
      <c r="AB670" t="s">
        <v>63</v>
      </c>
      <c r="AC670">
        <v>1.1788000000000001</v>
      </c>
      <c r="AD670" t="s">
        <v>1547</v>
      </c>
      <c r="AE670">
        <v>1.360887</v>
      </c>
      <c r="AF670">
        <v>0.75870000000000004</v>
      </c>
      <c r="AG670">
        <v>0.73399999999999999</v>
      </c>
      <c r="AH670">
        <v>0.75870000000000004</v>
      </c>
      <c r="AI670" t="s">
        <v>1579</v>
      </c>
      <c r="AJ670" t="s">
        <v>1579</v>
      </c>
      <c r="AK670" t="s">
        <v>1622</v>
      </c>
      <c r="AL670" t="s">
        <v>49</v>
      </c>
      <c r="AM670">
        <v>1.0644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1</v>
      </c>
      <c r="AT670">
        <v>0</v>
      </c>
      <c r="AU670" t="b">
        <v>0</v>
      </c>
      <c r="AV670" t="s">
        <v>49</v>
      </c>
    </row>
    <row r="671" spans="1:48" x14ac:dyDescent="0.25">
      <c r="A671" t="s">
        <v>680</v>
      </c>
      <c r="B671" t="s">
        <v>1678</v>
      </c>
      <c r="C671" t="s">
        <v>680</v>
      </c>
      <c r="D671" t="s">
        <v>60</v>
      </c>
      <c r="E671" t="s">
        <v>680</v>
      </c>
      <c r="F671" t="s">
        <v>2410</v>
      </c>
      <c r="G671" t="s">
        <v>196</v>
      </c>
      <c r="H671">
        <v>4</v>
      </c>
      <c r="I671">
        <v>0</v>
      </c>
      <c r="J671">
        <v>8867.75</v>
      </c>
      <c r="K671">
        <v>779.66</v>
      </c>
      <c r="L671">
        <v>8046.99</v>
      </c>
      <c r="M671">
        <v>412.99</v>
      </c>
      <c r="N671">
        <v>1</v>
      </c>
      <c r="O671">
        <v>0</v>
      </c>
      <c r="P671">
        <v>4</v>
      </c>
      <c r="Q671">
        <v>8046.99</v>
      </c>
      <c r="R671">
        <v>412.99</v>
      </c>
      <c r="S671">
        <v>1</v>
      </c>
      <c r="T671">
        <v>0</v>
      </c>
      <c r="U671">
        <v>1</v>
      </c>
      <c r="V671">
        <v>1</v>
      </c>
      <c r="W671">
        <v>0.33090000000000003</v>
      </c>
      <c r="X671">
        <v>0.32690000000000002</v>
      </c>
      <c r="Y671">
        <v>0.33090000000000003</v>
      </c>
      <c r="Z671">
        <v>0.32690000000000002</v>
      </c>
      <c r="AA671" t="s">
        <v>59</v>
      </c>
      <c r="AB671" t="s">
        <v>146</v>
      </c>
      <c r="AC671">
        <v>0.86619999999999997</v>
      </c>
      <c r="AD671" t="s">
        <v>1548</v>
      </c>
      <c r="AE671">
        <v>1</v>
      </c>
      <c r="AF671">
        <v>0.33789999999999998</v>
      </c>
      <c r="AG671">
        <v>0.32690000000000002</v>
      </c>
      <c r="AH671">
        <v>0.33789999999999998</v>
      </c>
      <c r="AI671" t="s">
        <v>196</v>
      </c>
      <c r="AJ671" t="s">
        <v>196</v>
      </c>
      <c r="AK671" t="s">
        <v>1622</v>
      </c>
      <c r="AL671" t="s">
        <v>49</v>
      </c>
      <c r="AM671">
        <v>0.47399999999999998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 t="b">
        <v>0</v>
      </c>
      <c r="AV671" t="s">
        <v>49</v>
      </c>
    </row>
    <row r="672" spans="1:48" x14ac:dyDescent="0.25">
      <c r="A672" t="s">
        <v>681</v>
      </c>
      <c r="B672" t="s">
        <v>1678</v>
      </c>
      <c r="C672" t="s">
        <v>681</v>
      </c>
      <c r="D672" t="s">
        <v>56</v>
      </c>
      <c r="E672" t="s">
        <v>681</v>
      </c>
      <c r="F672" t="s">
        <v>2411</v>
      </c>
      <c r="G672" t="s">
        <v>196</v>
      </c>
      <c r="H672">
        <v>38</v>
      </c>
      <c r="I672">
        <v>0</v>
      </c>
      <c r="J672">
        <v>29913.99</v>
      </c>
      <c r="K672">
        <v>21453.73</v>
      </c>
      <c r="L672">
        <v>26412.33</v>
      </c>
      <c r="M672">
        <v>19686.8</v>
      </c>
      <c r="N672">
        <v>5.68</v>
      </c>
      <c r="O672">
        <v>4.03</v>
      </c>
      <c r="P672">
        <v>36</v>
      </c>
      <c r="Q672">
        <v>22756.97</v>
      </c>
      <c r="R672">
        <v>11917.22</v>
      </c>
      <c r="S672">
        <v>4.92</v>
      </c>
      <c r="T672">
        <v>2.36</v>
      </c>
      <c r="U672">
        <v>4.4000000000000004</v>
      </c>
      <c r="V672">
        <v>1</v>
      </c>
      <c r="W672">
        <v>0.93569999999999998</v>
      </c>
      <c r="X672">
        <v>0.9244</v>
      </c>
      <c r="Y672">
        <v>0.93569999999999998</v>
      </c>
      <c r="Z672">
        <v>0.9244</v>
      </c>
      <c r="AA672" t="s">
        <v>55</v>
      </c>
      <c r="AB672" t="s">
        <v>196</v>
      </c>
      <c r="AC672">
        <v>2.8178999999999998</v>
      </c>
      <c r="AD672" t="s">
        <v>1546</v>
      </c>
      <c r="AE672">
        <v>2.1243120000000002</v>
      </c>
      <c r="AF672">
        <v>0.95550000000000002</v>
      </c>
      <c r="AG672">
        <v>0.9244</v>
      </c>
      <c r="AH672">
        <v>0.95550000000000002</v>
      </c>
      <c r="AI672" t="s">
        <v>196</v>
      </c>
      <c r="AJ672" t="s">
        <v>196</v>
      </c>
      <c r="AK672" t="s">
        <v>1623</v>
      </c>
      <c r="AL672" t="s">
        <v>49</v>
      </c>
      <c r="AM672">
        <v>1.3405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2</v>
      </c>
      <c r="AT672">
        <v>0</v>
      </c>
      <c r="AU672" t="b">
        <v>0</v>
      </c>
      <c r="AV672" t="s">
        <v>49</v>
      </c>
    </row>
    <row r="673" spans="1:48" x14ac:dyDescent="0.25">
      <c r="A673" t="s">
        <v>682</v>
      </c>
      <c r="B673" t="s">
        <v>1678</v>
      </c>
      <c r="C673" t="s">
        <v>682</v>
      </c>
      <c r="D673" t="s">
        <v>58</v>
      </c>
      <c r="E673" t="s">
        <v>682</v>
      </c>
      <c r="F673" t="s">
        <v>2412</v>
      </c>
      <c r="G673" t="s">
        <v>196</v>
      </c>
      <c r="H673">
        <v>271</v>
      </c>
      <c r="I673">
        <v>0</v>
      </c>
      <c r="J673">
        <v>17560.68</v>
      </c>
      <c r="K673">
        <v>15439.75</v>
      </c>
      <c r="L673">
        <v>15756.53</v>
      </c>
      <c r="M673">
        <v>13656.66</v>
      </c>
      <c r="N673">
        <v>3.45</v>
      </c>
      <c r="O673">
        <v>2.16</v>
      </c>
      <c r="P673">
        <v>269</v>
      </c>
      <c r="Q673">
        <v>14980.8</v>
      </c>
      <c r="R673">
        <v>8806.93</v>
      </c>
      <c r="S673">
        <v>3.32</v>
      </c>
      <c r="T673">
        <v>1.54</v>
      </c>
      <c r="U673">
        <v>2.93</v>
      </c>
      <c r="V673">
        <v>1</v>
      </c>
      <c r="W673">
        <v>0.61599999999999999</v>
      </c>
      <c r="X673">
        <v>0.60860000000000003</v>
      </c>
      <c r="Y673">
        <v>0.61599999999999999</v>
      </c>
      <c r="Z673">
        <v>0.60860000000000003</v>
      </c>
      <c r="AA673" t="s">
        <v>57</v>
      </c>
      <c r="AB673" t="s">
        <v>196</v>
      </c>
      <c r="AC673">
        <v>1.3265</v>
      </c>
      <c r="AD673" t="s">
        <v>1547</v>
      </c>
      <c r="AE673">
        <v>1.4223680000000001</v>
      </c>
      <c r="AF673">
        <v>0.62909999999999999</v>
      </c>
      <c r="AG673">
        <v>0.60860000000000003</v>
      </c>
      <c r="AH673">
        <v>0.62909999999999999</v>
      </c>
      <c r="AI673" t="s">
        <v>196</v>
      </c>
      <c r="AJ673" t="s">
        <v>196</v>
      </c>
      <c r="AK673" t="s">
        <v>1623</v>
      </c>
      <c r="AL673" t="s">
        <v>49</v>
      </c>
      <c r="AM673">
        <v>0.88260000000000005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2</v>
      </c>
      <c r="AT673">
        <v>0</v>
      </c>
      <c r="AU673" t="b">
        <v>0</v>
      </c>
      <c r="AV673" t="s">
        <v>49</v>
      </c>
    </row>
    <row r="674" spans="1:48" x14ac:dyDescent="0.25">
      <c r="A674" t="s">
        <v>683</v>
      </c>
      <c r="B674" t="s">
        <v>1678</v>
      </c>
      <c r="C674" t="s">
        <v>683</v>
      </c>
      <c r="D674" t="s">
        <v>60</v>
      </c>
      <c r="E674" t="s">
        <v>683</v>
      </c>
      <c r="F674" t="s">
        <v>2413</v>
      </c>
      <c r="G674" t="s">
        <v>196</v>
      </c>
      <c r="H674">
        <v>27</v>
      </c>
      <c r="I674">
        <v>0</v>
      </c>
      <c r="J674">
        <v>12742.12</v>
      </c>
      <c r="K674">
        <v>6720.77</v>
      </c>
      <c r="L674">
        <v>11415.01</v>
      </c>
      <c r="M674">
        <v>5868.62</v>
      </c>
      <c r="N674">
        <v>3.33</v>
      </c>
      <c r="O674">
        <v>1.59</v>
      </c>
      <c r="P674">
        <v>26</v>
      </c>
      <c r="Q674">
        <v>10849.67</v>
      </c>
      <c r="R674">
        <v>5209.22</v>
      </c>
      <c r="S674">
        <v>3.27</v>
      </c>
      <c r="T674">
        <v>1.58</v>
      </c>
      <c r="U674">
        <v>2.77</v>
      </c>
      <c r="V674">
        <v>1</v>
      </c>
      <c r="W674">
        <v>0.4461</v>
      </c>
      <c r="X674">
        <v>0.44069999999999998</v>
      </c>
      <c r="Y674">
        <v>0.4461</v>
      </c>
      <c r="Z674">
        <v>0.44069999999999998</v>
      </c>
      <c r="AA674" t="s">
        <v>59</v>
      </c>
      <c r="AB674" t="s">
        <v>196</v>
      </c>
      <c r="AC674">
        <v>0.93259999999999998</v>
      </c>
      <c r="AD674" t="s">
        <v>1548</v>
      </c>
      <c r="AE674">
        <v>1</v>
      </c>
      <c r="AF674">
        <v>0.45550000000000002</v>
      </c>
      <c r="AG674">
        <v>0.44069999999999998</v>
      </c>
      <c r="AH674">
        <v>0.45550000000000002</v>
      </c>
      <c r="AI674" t="s">
        <v>196</v>
      </c>
      <c r="AJ674" t="s">
        <v>196</v>
      </c>
      <c r="AK674" t="s">
        <v>1623</v>
      </c>
      <c r="AL674" t="s">
        <v>49</v>
      </c>
      <c r="AM674">
        <v>0.63900000000000001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1</v>
      </c>
      <c r="AT674">
        <v>0</v>
      </c>
      <c r="AU674" t="b">
        <v>0</v>
      </c>
      <c r="AV674" t="s">
        <v>49</v>
      </c>
    </row>
    <row r="675" spans="1:48" x14ac:dyDescent="0.25">
      <c r="A675" t="s">
        <v>684</v>
      </c>
      <c r="B675" t="s">
        <v>1678</v>
      </c>
      <c r="C675" t="s">
        <v>684</v>
      </c>
      <c r="D675" t="s">
        <v>49</v>
      </c>
      <c r="E675" t="s">
        <v>684</v>
      </c>
      <c r="F675" t="s">
        <v>2414</v>
      </c>
      <c r="G675" t="s">
        <v>14</v>
      </c>
      <c r="H675">
        <v>4</v>
      </c>
      <c r="I675">
        <v>0</v>
      </c>
      <c r="J675">
        <v>19609.68</v>
      </c>
      <c r="K675">
        <v>10335.219999999999</v>
      </c>
      <c r="L675">
        <v>17261.21</v>
      </c>
      <c r="M675">
        <v>9170.16</v>
      </c>
      <c r="N675">
        <v>4.25</v>
      </c>
      <c r="O675">
        <v>1.3</v>
      </c>
      <c r="P675">
        <v>4</v>
      </c>
      <c r="Q675">
        <v>17261.21</v>
      </c>
      <c r="R675">
        <v>9170.16</v>
      </c>
      <c r="S675">
        <v>7</v>
      </c>
      <c r="T675">
        <v>1.3</v>
      </c>
      <c r="U675">
        <v>5</v>
      </c>
      <c r="V675">
        <v>0</v>
      </c>
      <c r="W675">
        <v>0.7097</v>
      </c>
      <c r="X675">
        <v>1.9463999999999999</v>
      </c>
      <c r="Y675">
        <v>1.9702</v>
      </c>
      <c r="Z675">
        <v>1.9463999999999999</v>
      </c>
      <c r="AA675" t="s">
        <v>54</v>
      </c>
      <c r="AB675" t="s">
        <v>14</v>
      </c>
      <c r="AC675">
        <v>1.9702</v>
      </c>
      <c r="AD675" t="s">
        <v>54</v>
      </c>
      <c r="AE675">
        <v>1</v>
      </c>
      <c r="AF675">
        <v>2.0118</v>
      </c>
      <c r="AG675">
        <v>1.9463999999999999</v>
      </c>
      <c r="AH675">
        <v>2.0118</v>
      </c>
      <c r="AI675" t="s">
        <v>14</v>
      </c>
      <c r="AJ675" t="s">
        <v>14</v>
      </c>
      <c r="AK675" t="s">
        <v>54</v>
      </c>
      <c r="AL675" t="s">
        <v>49</v>
      </c>
      <c r="AM675">
        <v>2.8224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 t="b">
        <v>0</v>
      </c>
      <c r="AV675" t="s">
        <v>49</v>
      </c>
    </row>
    <row r="676" spans="1:48" x14ac:dyDescent="0.25">
      <c r="A676" t="s">
        <v>685</v>
      </c>
      <c r="B676" t="s">
        <v>1684</v>
      </c>
      <c r="C676" t="s">
        <v>685</v>
      </c>
      <c r="D676" t="s">
        <v>56</v>
      </c>
      <c r="E676" t="s">
        <v>685</v>
      </c>
      <c r="F676" t="s">
        <v>2415</v>
      </c>
      <c r="G676" t="s">
        <v>196</v>
      </c>
      <c r="H676">
        <v>581</v>
      </c>
      <c r="I676">
        <v>79</v>
      </c>
      <c r="J676">
        <v>123065.75</v>
      </c>
      <c r="K676">
        <v>93272.71</v>
      </c>
      <c r="L676">
        <v>111887.77</v>
      </c>
      <c r="M676">
        <v>81715.58</v>
      </c>
      <c r="N676">
        <v>16.579999999999998</v>
      </c>
      <c r="O676">
        <v>12.97</v>
      </c>
      <c r="P676">
        <v>572</v>
      </c>
      <c r="Q676">
        <v>107279.67</v>
      </c>
      <c r="R676">
        <v>73461.64</v>
      </c>
      <c r="S676">
        <v>16.03</v>
      </c>
      <c r="T676">
        <v>12.28</v>
      </c>
      <c r="U676">
        <v>12.27</v>
      </c>
      <c r="V676">
        <v>1</v>
      </c>
      <c r="W676">
        <v>4.4109999999999996</v>
      </c>
      <c r="X676">
        <v>4.3578000000000001</v>
      </c>
      <c r="Y676">
        <v>4.4109999999999996</v>
      </c>
      <c r="Z676">
        <v>4.3578000000000001</v>
      </c>
      <c r="AA676" t="s">
        <v>55</v>
      </c>
      <c r="AB676" t="s">
        <v>196</v>
      </c>
      <c r="AC676">
        <v>5.0571000000000002</v>
      </c>
      <c r="AD676" t="s">
        <v>1546</v>
      </c>
      <c r="AE676">
        <v>2.29576</v>
      </c>
      <c r="AF676">
        <v>4.1147999999999998</v>
      </c>
      <c r="AG676">
        <v>4.3578000000000001</v>
      </c>
      <c r="AH676">
        <v>4.1147999999999998</v>
      </c>
      <c r="AI676" t="s">
        <v>196</v>
      </c>
      <c r="AJ676" t="s">
        <v>196</v>
      </c>
      <c r="AK676" t="s">
        <v>1707</v>
      </c>
      <c r="AL676" t="s">
        <v>49</v>
      </c>
      <c r="AM676">
        <v>5.7727000000000004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9</v>
      </c>
      <c r="AT676">
        <v>0</v>
      </c>
      <c r="AU676" t="b">
        <v>0</v>
      </c>
      <c r="AV676" t="s">
        <v>49</v>
      </c>
    </row>
    <row r="677" spans="1:48" x14ac:dyDescent="0.25">
      <c r="A677" t="s">
        <v>686</v>
      </c>
      <c r="B677" t="s">
        <v>1684</v>
      </c>
      <c r="C677" t="s">
        <v>686</v>
      </c>
      <c r="D677" t="s">
        <v>58</v>
      </c>
      <c r="E677" t="s">
        <v>686</v>
      </c>
      <c r="F677" t="s">
        <v>2416</v>
      </c>
      <c r="G677" t="s">
        <v>196</v>
      </c>
      <c r="H677">
        <v>310</v>
      </c>
      <c r="I677">
        <v>12</v>
      </c>
      <c r="J677">
        <v>46869.97</v>
      </c>
      <c r="K677">
        <v>41701.94</v>
      </c>
      <c r="L677">
        <v>43367.08</v>
      </c>
      <c r="M677">
        <v>36826.85</v>
      </c>
      <c r="N677">
        <v>7.61</v>
      </c>
      <c r="O677">
        <v>7.02</v>
      </c>
      <c r="P677">
        <v>304</v>
      </c>
      <c r="Q677">
        <v>39647.050000000003</v>
      </c>
      <c r="R677">
        <v>24582.47</v>
      </c>
      <c r="S677">
        <v>6.99</v>
      </c>
      <c r="T677">
        <v>4.83</v>
      </c>
      <c r="U677">
        <v>5.63</v>
      </c>
      <c r="V677">
        <v>1</v>
      </c>
      <c r="W677">
        <v>1.6302000000000001</v>
      </c>
      <c r="X677">
        <v>1.6105</v>
      </c>
      <c r="Y677">
        <v>1.6302000000000001</v>
      </c>
      <c r="Z677">
        <v>1.6105</v>
      </c>
      <c r="AA677" t="s">
        <v>57</v>
      </c>
      <c r="AB677" t="s">
        <v>196</v>
      </c>
      <c r="AC677">
        <v>2.2027999999999999</v>
      </c>
      <c r="AD677" t="s">
        <v>1547</v>
      </c>
      <c r="AE677">
        <v>1.4120509999999999</v>
      </c>
      <c r="AF677">
        <v>1.6409</v>
      </c>
      <c r="AG677">
        <v>1.617</v>
      </c>
      <c r="AH677">
        <v>1.6409</v>
      </c>
      <c r="AI677" t="s">
        <v>1578</v>
      </c>
      <c r="AJ677" t="s">
        <v>1578</v>
      </c>
      <c r="AK677" t="s">
        <v>1707</v>
      </c>
      <c r="AL677" t="s">
        <v>49</v>
      </c>
      <c r="AM677">
        <v>2.302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6</v>
      </c>
      <c r="AT677">
        <v>0</v>
      </c>
      <c r="AU677" t="b">
        <v>0</v>
      </c>
      <c r="AV677" t="s">
        <v>49</v>
      </c>
    </row>
    <row r="678" spans="1:48" x14ac:dyDescent="0.25">
      <c r="A678" t="s">
        <v>687</v>
      </c>
      <c r="B678" t="s">
        <v>1684</v>
      </c>
      <c r="C678" t="s">
        <v>687</v>
      </c>
      <c r="D678" t="s">
        <v>60</v>
      </c>
      <c r="E678" t="s">
        <v>687</v>
      </c>
      <c r="F678" t="s">
        <v>2417</v>
      </c>
      <c r="G678" t="s">
        <v>14</v>
      </c>
      <c r="H678">
        <v>5</v>
      </c>
      <c r="I678">
        <v>0</v>
      </c>
      <c r="J678">
        <v>45135.73</v>
      </c>
      <c r="K678">
        <v>28119.32</v>
      </c>
      <c r="L678">
        <v>42655.360000000001</v>
      </c>
      <c r="M678">
        <v>25457.8</v>
      </c>
      <c r="N678">
        <v>6.8</v>
      </c>
      <c r="O678">
        <v>3.87</v>
      </c>
      <c r="P678">
        <v>5</v>
      </c>
      <c r="Q678">
        <v>42655.360000000001</v>
      </c>
      <c r="R678">
        <v>25457.8</v>
      </c>
      <c r="S678">
        <v>4.5</v>
      </c>
      <c r="T678">
        <v>3.87</v>
      </c>
      <c r="U678">
        <v>3.6</v>
      </c>
      <c r="V678">
        <v>0</v>
      </c>
      <c r="W678">
        <v>1.7539</v>
      </c>
      <c r="X678">
        <v>1.5411999999999999</v>
      </c>
      <c r="Y678">
        <v>1.56</v>
      </c>
      <c r="Z678">
        <v>1.5411999999999999</v>
      </c>
      <c r="AA678" t="s">
        <v>59</v>
      </c>
      <c r="AB678" t="s">
        <v>14</v>
      </c>
      <c r="AC678">
        <v>1.56</v>
      </c>
      <c r="AD678" t="s">
        <v>1548</v>
      </c>
      <c r="AE678">
        <v>1</v>
      </c>
      <c r="AF678">
        <v>1.1836</v>
      </c>
      <c r="AG678">
        <v>1.1451</v>
      </c>
      <c r="AH678">
        <v>1.1836</v>
      </c>
      <c r="AI678" t="s">
        <v>1581</v>
      </c>
      <c r="AJ678" t="s">
        <v>1581</v>
      </c>
      <c r="AK678" t="s">
        <v>1707</v>
      </c>
      <c r="AL678" t="s">
        <v>49</v>
      </c>
      <c r="AM678">
        <v>1.6605000000000001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 t="b">
        <v>0</v>
      </c>
      <c r="AV678" t="s">
        <v>49</v>
      </c>
    </row>
    <row r="679" spans="1:48" x14ac:dyDescent="0.25">
      <c r="A679" t="s">
        <v>688</v>
      </c>
      <c r="B679" t="s">
        <v>1684</v>
      </c>
      <c r="C679" t="s">
        <v>688</v>
      </c>
      <c r="D679" t="s">
        <v>56</v>
      </c>
      <c r="E679" t="s">
        <v>688</v>
      </c>
      <c r="F679" t="s">
        <v>2418</v>
      </c>
      <c r="G679" t="s">
        <v>196</v>
      </c>
      <c r="H679">
        <v>57</v>
      </c>
      <c r="I679">
        <v>6</v>
      </c>
      <c r="J679">
        <v>80018.37</v>
      </c>
      <c r="K679">
        <v>80701.06</v>
      </c>
      <c r="L679">
        <v>73620.5</v>
      </c>
      <c r="M679">
        <v>71312.5</v>
      </c>
      <c r="N679">
        <v>10.91</v>
      </c>
      <c r="O679">
        <v>10.71</v>
      </c>
      <c r="P679">
        <v>56</v>
      </c>
      <c r="Q679">
        <v>67299.539999999994</v>
      </c>
      <c r="R679">
        <v>53841.23</v>
      </c>
      <c r="S679">
        <v>9.91</v>
      </c>
      <c r="T679">
        <v>7.72</v>
      </c>
      <c r="U679">
        <v>7.39</v>
      </c>
      <c r="V679">
        <v>1</v>
      </c>
      <c r="W679">
        <v>2.7671999999999999</v>
      </c>
      <c r="X679">
        <v>2.7338</v>
      </c>
      <c r="Y679">
        <v>2.7671999999999999</v>
      </c>
      <c r="Z679">
        <v>2.7338</v>
      </c>
      <c r="AA679" t="s">
        <v>55</v>
      </c>
      <c r="AB679" t="s">
        <v>196</v>
      </c>
      <c r="AC679">
        <v>4.4882999999999997</v>
      </c>
      <c r="AD679" t="s">
        <v>1546</v>
      </c>
      <c r="AE679">
        <v>2.1822819999999998</v>
      </c>
      <c r="AF679">
        <v>2.6507999999999998</v>
      </c>
      <c r="AG679">
        <v>2.7338</v>
      </c>
      <c r="AH679">
        <v>2.6507999999999998</v>
      </c>
      <c r="AI679" t="s">
        <v>196</v>
      </c>
      <c r="AJ679" t="s">
        <v>196</v>
      </c>
      <c r="AK679" t="s">
        <v>1623</v>
      </c>
      <c r="AL679" t="s">
        <v>49</v>
      </c>
      <c r="AM679">
        <v>3.7187999999999999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1</v>
      </c>
      <c r="AT679">
        <v>0</v>
      </c>
      <c r="AU679" t="b">
        <v>0</v>
      </c>
      <c r="AV679" t="s">
        <v>49</v>
      </c>
    </row>
    <row r="680" spans="1:48" x14ac:dyDescent="0.25">
      <c r="A680" t="s">
        <v>689</v>
      </c>
      <c r="B680" t="s">
        <v>1684</v>
      </c>
      <c r="C680" t="s">
        <v>689</v>
      </c>
      <c r="D680" t="s">
        <v>58</v>
      </c>
      <c r="E680" t="s">
        <v>689</v>
      </c>
      <c r="F680" t="s">
        <v>2419</v>
      </c>
      <c r="G680" t="s">
        <v>196</v>
      </c>
      <c r="H680">
        <v>110</v>
      </c>
      <c r="I680">
        <v>3</v>
      </c>
      <c r="J680">
        <v>42107.14</v>
      </c>
      <c r="K680">
        <v>40995.129999999997</v>
      </c>
      <c r="L680">
        <v>38507.68</v>
      </c>
      <c r="M680">
        <v>36027.07</v>
      </c>
      <c r="N680">
        <v>6.43</v>
      </c>
      <c r="O680">
        <v>4.32</v>
      </c>
      <c r="P680">
        <v>108</v>
      </c>
      <c r="Q680">
        <v>34744.18</v>
      </c>
      <c r="R680">
        <v>23100.18</v>
      </c>
      <c r="S680">
        <v>6.08</v>
      </c>
      <c r="T680">
        <v>3.54</v>
      </c>
      <c r="U680">
        <v>5.16</v>
      </c>
      <c r="V680">
        <v>1</v>
      </c>
      <c r="W680">
        <v>1.4286000000000001</v>
      </c>
      <c r="X680">
        <v>1.4114</v>
      </c>
      <c r="Y680">
        <v>1.4286000000000001</v>
      </c>
      <c r="Z680">
        <v>1.4114</v>
      </c>
      <c r="AA680" t="s">
        <v>57</v>
      </c>
      <c r="AB680" t="s">
        <v>196</v>
      </c>
      <c r="AC680">
        <v>2.0567000000000002</v>
      </c>
      <c r="AD680" t="s">
        <v>1547</v>
      </c>
      <c r="AE680">
        <v>1.490254</v>
      </c>
      <c r="AF680">
        <v>1.4317</v>
      </c>
      <c r="AG680">
        <v>1.4114</v>
      </c>
      <c r="AH680">
        <v>1.4317</v>
      </c>
      <c r="AI680" t="s">
        <v>196</v>
      </c>
      <c r="AJ680" t="s">
        <v>196</v>
      </c>
      <c r="AK680" t="s">
        <v>1623</v>
      </c>
      <c r="AL680" t="s">
        <v>49</v>
      </c>
      <c r="AM680">
        <v>2.0085000000000002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2</v>
      </c>
      <c r="AT680">
        <v>0</v>
      </c>
      <c r="AU680" t="b">
        <v>0</v>
      </c>
      <c r="AV680" t="s">
        <v>49</v>
      </c>
    </row>
    <row r="681" spans="1:48" x14ac:dyDescent="0.25">
      <c r="A681" t="s">
        <v>690</v>
      </c>
      <c r="B681" t="s">
        <v>1684</v>
      </c>
      <c r="C681" t="s">
        <v>690</v>
      </c>
      <c r="D681" t="s">
        <v>60</v>
      </c>
      <c r="E681" t="s">
        <v>690</v>
      </c>
      <c r="F681" t="s">
        <v>2420</v>
      </c>
      <c r="G681" t="s">
        <v>196</v>
      </c>
      <c r="H681">
        <v>22</v>
      </c>
      <c r="I681">
        <v>0</v>
      </c>
      <c r="J681">
        <v>30009.58</v>
      </c>
      <c r="K681">
        <v>14351.79</v>
      </c>
      <c r="L681">
        <v>28042.29</v>
      </c>
      <c r="M681">
        <v>13102.45</v>
      </c>
      <c r="N681">
        <v>5.23</v>
      </c>
      <c r="O681">
        <v>2.95</v>
      </c>
      <c r="P681">
        <v>21</v>
      </c>
      <c r="Q681">
        <v>26767.07</v>
      </c>
      <c r="R681">
        <v>12003.04</v>
      </c>
      <c r="S681">
        <v>5.24</v>
      </c>
      <c r="T681">
        <v>3.02</v>
      </c>
      <c r="U681">
        <v>4.37</v>
      </c>
      <c r="V681">
        <v>1</v>
      </c>
      <c r="W681">
        <v>1.1006</v>
      </c>
      <c r="X681">
        <v>1.0872999999999999</v>
      </c>
      <c r="Y681">
        <v>1.1006</v>
      </c>
      <c r="Z681">
        <v>1.0872999999999999</v>
      </c>
      <c r="AA681" t="s">
        <v>59</v>
      </c>
      <c r="AB681" t="s">
        <v>196</v>
      </c>
      <c r="AC681">
        <v>1.3801000000000001</v>
      </c>
      <c r="AD681" t="s">
        <v>1548</v>
      </c>
      <c r="AE681">
        <v>1</v>
      </c>
      <c r="AF681">
        <v>1.1237999999999999</v>
      </c>
      <c r="AG681">
        <v>1.0872999999999999</v>
      </c>
      <c r="AH681">
        <v>1.1237999999999999</v>
      </c>
      <c r="AI681" t="s">
        <v>196</v>
      </c>
      <c r="AJ681" t="s">
        <v>196</v>
      </c>
      <c r="AK681" t="s">
        <v>1623</v>
      </c>
      <c r="AL681" t="s">
        <v>49</v>
      </c>
      <c r="AM681">
        <v>1.5766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1</v>
      </c>
      <c r="AT681">
        <v>0</v>
      </c>
      <c r="AU681" t="b">
        <v>0</v>
      </c>
      <c r="AV681" t="s">
        <v>49</v>
      </c>
    </row>
    <row r="682" spans="1:48" x14ac:dyDescent="0.25">
      <c r="A682" t="s">
        <v>691</v>
      </c>
      <c r="B682" t="s">
        <v>1684</v>
      </c>
      <c r="C682" t="s">
        <v>691</v>
      </c>
      <c r="D682" t="s">
        <v>51</v>
      </c>
      <c r="E682" t="s">
        <v>691</v>
      </c>
      <c r="F682" t="s">
        <v>2421</v>
      </c>
      <c r="G682" t="s">
        <v>196</v>
      </c>
      <c r="H682">
        <v>79</v>
      </c>
      <c r="I682">
        <v>13</v>
      </c>
      <c r="J682">
        <v>32942.21</v>
      </c>
      <c r="K682">
        <v>26580.5</v>
      </c>
      <c r="L682">
        <v>30325.79</v>
      </c>
      <c r="M682">
        <v>23466.13</v>
      </c>
      <c r="N682">
        <v>6.32</v>
      </c>
      <c r="O682">
        <v>6.14</v>
      </c>
      <c r="P682">
        <v>77</v>
      </c>
      <c r="Q682">
        <v>27961.18</v>
      </c>
      <c r="R682">
        <v>18367.72</v>
      </c>
      <c r="S682">
        <v>5.7</v>
      </c>
      <c r="T682">
        <v>4.2300000000000004</v>
      </c>
      <c r="U682">
        <v>4.59</v>
      </c>
      <c r="V682">
        <v>1</v>
      </c>
      <c r="W682">
        <v>1.1496999999999999</v>
      </c>
      <c r="X682">
        <v>1.1357999999999999</v>
      </c>
      <c r="Y682">
        <v>1.1496999999999999</v>
      </c>
      <c r="Z682">
        <v>1.1357999999999999</v>
      </c>
      <c r="AA682" t="s">
        <v>50</v>
      </c>
      <c r="AB682" t="s">
        <v>196</v>
      </c>
      <c r="AC682">
        <v>1.8277000000000001</v>
      </c>
      <c r="AD682" t="s">
        <v>1544</v>
      </c>
      <c r="AE682">
        <v>1.8559099999999999</v>
      </c>
      <c r="AF682">
        <v>1.1739999999999999</v>
      </c>
      <c r="AG682">
        <v>1.1357999999999999</v>
      </c>
      <c r="AH682">
        <v>1.1739999999999999</v>
      </c>
      <c r="AI682" t="s">
        <v>196</v>
      </c>
      <c r="AJ682" t="s">
        <v>196</v>
      </c>
      <c r="AK682" t="s">
        <v>1621</v>
      </c>
      <c r="AL682" t="s">
        <v>49</v>
      </c>
      <c r="AM682">
        <v>1.647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2</v>
      </c>
      <c r="AT682">
        <v>0</v>
      </c>
      <c r="AU682" t="b">
        <v>0</v>
      </c>
      <c r="AV682" t="s">
        <v>49</v>
      </c>
    </row>
    <row r="683" spans="1:48" x14ac:dyDescent="0.25">
      <c r="A683" t="s">
        <v>692</v>
      </c>
      <c r="B683" t="s">
        <v>1684</v>
      </c>
      <c r="C683" t="s">
        <v>692</v>
      </c>
      <c r="D683" t="s">
        <v>53</v>
      </c>
      <c r="E683" t="s">
        <v>692</v>
      </c>
      <c r="F683" t="s">
        <v>2422</v>
      </c>
      <c r="G683" t="s">
        <v>196</v>
      </c>
      <c r="H683">
        <v>139</v>
      </c>
      <c r="I683">
        <v>4</v>
      </c>
      <c r="J683">
        <v>19124.68</v>
      </c>
      <c r="K683">
        <v>15333.3</v>
      </c>
      <c r="L683">
        <v>17807.38</v>
      </c>
      <c r="M683">
        <v>13705.34</v>
      </c>
      <c r="N683">
        <v>4.8899999999999997</v>
      </c>
      <c r="O683">
        <v>4.87</v>
      </c>
      <c r="P683">
        <v>136</v>
      </c>
      <c r="Q683">
        <v>16652.75</v>
      </c>
      <c r="R683">
        <v>11352.18</v>
      </c>
      <c r="S683">
        <v>4.41</v>
      </c>
      <c r="T683">
        <v>3.2</v>
      </c>
      <c r="U683">
        <v>3.46</v>
      </c>
      <c r="V683">
        <v>1</v>
      </c>
      <c r="W683">
        <v>0.68469999999999998</v>
      </c>
      <c r="X683">
        <v>0.6764</v>
      </c>
      <c r="Y683">
        <v>0.68469999999999998</v>
      </c>
      <c r="Z683">
        <v>0.6764</v>
      </c>
      <c r="AA683" t="s">
        <v>52</v>
      </c>
      <c r="AB683" t="s">
        <v>196</v>
      </c>
      <c r="AC683">
        <v>0.98480000000000001</v>
      </c>
      <c r="AD683" t="s">
        <v>1545</v>
      </c>
      <c r="AE683">
        <v>1</v>
      </c>
      <c r="AF683">
        <v>0.69910000000000005</v>
      </c>
      <c r="AG683">
        <v>0.6764</v>
      </c>
      <c r="AH683">
        <v>0.69910000000000005</v>
      </c>
      <c r="AI683" t="s">
        <v>196</v>
      </c>
      <c r="AJ683" t="s">
        <v>196</v>
      </c>
      <c r="AK683" t="s">
        <v>1621</v>
      </c>
      <c r="AL683" t="s">
        <v>49</v>
      </c>
      <c r="AM683">
        <v>0.98080000000000001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3</v>
      </c>
      <c r="AT683">
        <v>0</v>
      </c>
      <c r="AU683" t="b">
        <v>0</v>
      </c>
      <c r="AV683" t="s">
        <v>49</v>
      </c>
    </row>
    <row r="684" spans="1:48" x14ac:dyDescent="0.25">
      <c r="A684" t="s">
        <v>693</v>
      </c>
      <c r="B684" t="s">
        <v>1684</v>
      </c>
      <c r="C684" t="s">
        <v>693</v>
      </c>
      <c r="D684" t="s">
        <v>49</v>
      </c>
      <c r="E684" t="s">
        <v>693</v>
      </c>
      <c r="F684" t="s">
        <v>2423</v>
      </c>
      <c r="G684" t="s">
        <v>196</v>
      </c>
      <c r="H684">
        <v>107</v>
      </c>
      <c r="I684">
        <v>5</v>
      </c>
      <c r="J684">
        <v>16954.66</v>
      </c>
      <c r="K684">
        <v>13846.46</v>
      </c>
      <c r="L684">
        <v>15870.05</v>
      </c>
      <c r="M684">
        <v>12468.64</v>
      </c>
      <c r="N684">
        <v>3.17</v>
      </c>
      <c r="O684">
        <v>2.61</v>
      </c>
      <c r="P684">
        <v>105</v>
      </c>
      <c r="Q684">
        <v>14892.4</v>
      </c>
      <c r="R684">
        <v>10352.25</v>
      </c>
      <c r="S684">
        <v>3.05</v>
      </c>
      <c r="T684">
        <v>2.48</v>
      </c>
      <c r="U684">
        <v>2.38</v>
      </c>
      <c r="V684">
        <v>1</v>
      </c>
      <c r="W684">
        <v>0.61229999999999996</v>
      </c>
      <c r="X684">
        <v>0.60489999999999999</v>
      </c>
      <c r="Y684">
        <v>0.61229999999999996</v>
      </c>
      <c r="Z684">
        <v>0.60489999999999999</v>
      </c>
      <c r="AA684" t="s">
        <v>54</v>
      </c>
      <c r="AB684" t="s">
        <v>196</v>
      </c>
      <c r="AC684">
        <v>0.86429999999999996</v>
      </c>
      <c r="AD684" t="s">
        <v>54</v>
      </c>
      <c r="AE684">
        <v>1</v>
      </c>
      <c r="AF684">
        <v>0.62519999999999998</v>
      </c>
      <c r="AG684">
        <v>0.60489999999999999</v>
      </c>
      <c r="AH684">
        <v>0.62519999999999998</v>
      </c>
      <c r="AI684" t="s">
        <v>196</v>
      </c>
      <c r="AJ684" t="s">
        <v>196</v>
      </c>
      <c r="AK684" t="s">
        <v>54</v>
      </c>
      <c r="AL684" t="s">
        <v>49</v>
      </c>
      <c r="AM684">
        <v>0.87709999999999999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2</v>
      </c>
      <c r="AT684">
        <v>0</v>
      </c>
      <c r="AU684" t="b">
        <v>0</v>
      </c>
      <c r="AV684" t="s">
        <v>49</v>
      </c>
    </row>
    <row r="685" spans="1:48" x14ac:dyDescent="0.25">
      <c r="A685" t="s">
        <v>694</v>
      </c>
      <c r="B685" t="s">
        <v>1684</v>
      </c>
      <c r="C685" t="s">
        <v>694</v>
      </c>
      <c r="D685" t="s">
        <v>51</v>
      </c>
      <c r="E685" t="s">
        <v>694</v>
      </c>
      <c r="F685" t="s">
        <v>2424</v>
      </c>
      <c r="G685" t="s">
        <v>196</v>
      </c>
      <c r="H685">
        <v>26</v>
      </c>
      <c r="I685">
        <v>0</v>
      </c>
      <c r="J685">
        <v>21670.89</v>
      </c>
      <c r="K685">
        <v>16218.06</v>
      </c>
      <c r="L685">
        <v>19553</v>
      </c>
      <c r="M685">
        <v>14050.6</v>
      </c>
      <c r="N685">
        <v>4</v>
      </c>
      <c r="O685">
        <v>2.65</v>
      </c>
      <c r="P685">
        <v>24</v>
      </c>
      <c r="Q685">
        <v>16359.51</v>
      </c>
      <c r="R685">
        <v>8870.3799999999992</v>
      </c>
      <c r="S685">
        <v>3.42</v>
      </c>
      <c r="T685">
        <v>1.75</v>
      </c>
      <c r="U685">
        <v>2.89</v>
      </c>
      <c r="V685">
        <v>1</v>
      </c>
      <c r="W685">
        <v>0.67269999999999996</v>
      </c>
      <c r="X685">
        <v>0.66459999999999997</v>
      </c>
      <c r="Y685">
        <v>0.67269999999999996</v>
      </c>
      <c r="Z685">
        <v>0.66459999999999997</v>
      </c>
      <c r="AA685" t="s">
        <v>50</v>
      </c>
      <c r="AB685" t="s">
        <v>196</v>
      </c>
      <c r="AC685">
        <v>1.3822000000000001</v>
      </c>
      <c r="AD685" t="s">
        <v>1544</v>
      </c>
      <c r="AE685">
        <v>1.684788</v>
      </c>
      <c r="AF685">
        <v>0.68689999999999996</v>
      </c>
      <c r="AG685">
        <v>0.66459999999999997</v>
      </c>
      <c r="AH685">
        <v>0.68689999999999996</v>
      </c>
      <c r="AI685" t="s">
        <v>196</v>
      </c>
      <c r="AJ685" t="s">
        <v>196</v>
      </c>
      <c r="AK685" t="s">
        <v>1621</v>
      </c>
      <c r="AL685" t="s">
        <v>49</v>
      </c>
      <c r="AM685">
        <v>0.9637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2</v>
      </c>
      <c r="AT685">
        <v>0</v>
      </c>
      <c r="AU685" t="b">
        <v>0</v>
      </c>
      <c r="AV685" t="s">
        <v>49</v>
      </c>
    </row>
    <row r="686" spans="1:48" x14ac:dyDescent="0.25">
      <c r="A686" t="s">
        <v>695</v>
      </c>
      <c r="B686" t="s">
        <v>1684</v>
      </c>
      <c r="C686" t="s">
        <v>695</v>
      </c>
      <c r="D686" t="s">
        <v>53</v>
      </c>
      <c r="E686" t="s">
        <v>695</v>
      </c>
      <c r="F686" t="s">
        <v>2425</v>
      </c>
      <c r="G686" t="s">
        <v>196</v>
      </c>
      <c r="H686">
        <v>123</v>
      </c>
      <c r="I686">
        <v>1</v>
      </c>
      <c r="J686">
        <v>11554.99</v>
      </c>
      <c r="K686">
        <v>8171.75</v>
      </c>
      <c r="L686">
        <v>10521.58</v>
      </c>
      <c r="M686">
        <v>7171.62</v>
      </c>
      <c r="N686">
        <v>2.69</v>
      </c>
      <c r="O686">
        <v>1.58</v>
      </c>
      <c r="P686">
        <v>123</v>
      </c>
      <c r="Q686">
        <v>10521.58</v>
      </c>
      <c r="R686">
        <v>7171.62</v>
      </c>
      <c r="S686">
        <v>2.69</v>
      </c>
      <c r="T686">
        <v>1.58</v>
      </c>
      <c r="U686">
        <v>2.2799999999999998</v>
      </c>
      <c r="V686">
        <v>1</v>
      </c>
      <c r="W686">
        <v>0.43259999999999998</v>
      </c>
      <c r="X686">
        <v>0.4274</v>
      </c>
      <c r="Y686">
        <v>0.43259999999999998</v>
      </c>
      <c r="Z686">
        <v>0.4274</v>
      </c>
      <c r="AA686" t="s">
        <v>52</v>
      </c>
      <c r="AB686" t="s">
        <v>196</v>
      </c>
      <c r="AC686">
        <v>0.82040000000000002</v>
      </c>
      <c r="AD686" t="s">
        <v>1545</v>
      </c>
      <c r="AE686">
        <v>1</v>
      </c>
      <c r="AF686">
        <v>0.44180000000000003</v>
      </c>
      <c r="AG686">
        <v>0.4274</v>
      </c>
      <c r="AH686">
        <v>0.44180000000000003</v>
      </c>
      <c r="AI686" t="s">
        <v>196</v>
      </c>
      <c r="AJ686" t="s">
        <v>196</v>
      </c>
      <c r="AK686" t="s">
        <v>1621</v>
      </c>
      <c r="AL686" t="s">
        <v>49</v>
      </c>
      <c r="AM686">
        <v>0.61980000000000002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 t="b">
        <v>0</v>
      </c>
      <c r="AV686" t="s">
        <v>49</v>
      </c>
    </row>
    <row r="687" spans="1:48" x14ac:dyDescent="0.25">
      <c r="A687" t="s">
        <v>696</v>
      </c>
      <c r="B687" t="s">
        <v>1684</v>
      </c>
      <c r="C687" t="s">
        <v>696</v>
      </c>
      <c r="D687" t="s">
        <v>56</v>
      </c>
      <c r="E687" t="s">
        <v>696</v>
      </c>
      <c r="F687" t="s">
        <v>2426</v>
      </c>
      <c r="G687" t="s">
        <v>14</v>
      </c>
      <c r="H687">
        <v>10</v>
      </c>
      <c r="I687">
        <v>1</v>
      </c>
      <c r="J687">
        <v>89319.46</v>
      </c>
      <c r="K687">
        <v>127312.45</v>
      </c>
      <c r="L687">
        <v>80215.929999999993</v>
      </c>
      <c r="M687">
        <v>112702.41</v>
      </c>
      <c r="N687">
        <v>12.6</v>
      </c>
      <c r="O687">
        <v>16.510000000000002</v>
      </c>
      <c r="P687">
        <v>9</v>
      </c>
      <c r="Q687">
        <v>43999.94</v>
      </c>
      <c r="R687">
        <v>31578.06</v>
      </c>
      <c r="S687">
        <v>7.6</v>
      </c>
      <c r="T687">
        <v>5.03</v>
      </c>
      <c r="U687">
        <v>5.6</v>
      </c>
      <c r="V687">
        <v>0</v>
      </c>
      <c r="W687">
        <v>1.8091999999999999</v>
      </c>
      <c r="X687">
        <v>2.1072000000000002</v>
      </c>
      <c r="Y687">
        <v>2.1328999999999998</v>
      </c>
      <c r="Z687">
        <v>2.1072000000000002</v>
      </c>
      <c r="AA687" t="s">
        <v>55</v>
      </c>
      <c r="AB687" t="s">
        <v>14</v>
      </c>
      <c r="AC687">
        <v>2.1328999999999998</v>
      </c>
      <c r="AD687" t="s">
        <v>1546</v>
      </c>
      <c r="AE687">
        <v>1.9805919999999999</v>
      </c>
      <c r="AF687">
        <v>1.7265999999999999</v>
      </c>
      <c r="AG687">
        <v>2.1072000000000002</v>
      </c>
      <c r="AH687">
        <v>1.7265999999999999</v>
      </c>
      <c r="AI687" t="s">
        <v>14</v>
      </c>
      <c r="AJ687" t="s">
        <v>14</v>
      </c>
      <c r="AK687" t="s">
        <v>1623</v>
      </c>
      <c r="AL687" t="s">
        <v>49</v>
      </c>
      <c r="AM687">
        <v>2.4222000000000001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1</v>
      </c>
      <c r="AT687">
        <v>0</v>
      </c>
      <c r="AU687" t="b">
        <v>0</v>
      </c>
      <c r="AV687" t="s">
        <v>49</v>
      </c>
    </row>
    <row r="688" spans="1:48" x14ac:dyDescent="0.25">
      <c r="A688" t="s">
        <v>697</v>
      </c>
      <c r="B688" t="s">
        <v>1684</v>
      </c>
      <c r="C688" t="s">
        <v>697</v>
      </c>
      <c r="D688" t="s">
        <v>58</v>
      </c>
      <c r="E688" t="s">
        <v>697</v>
      </c>
      <c r="F688" t="s">
        <v>2427</v>
      </c>
      <c r="G688" t="s">
        <v>196</v>
      </c>
      <c r="H688">
        <v>25</v>
      </c>
      <c r="I688">
        <v>0</v>
      </c>
      <c r="J688">
        <v>20015.23</v>
      </c>
      <c r="K688">
        <v>10296.06</v>
      </c>
      <c r="L688">
        <v>18742</v>
      </c>
      <c r="M688">
        <v>9466.73</v>
      </c>
      <c r="N688">
        <v>4.4400000000000004</v>
      </c>
      <c r="O688">
        <v>3.74</v>
      </c>
      <c r="P688">
        <v>23</v>
      </c>
      <c r="Q688">
        <v>16882.689999999999</v>
      </c>
      <c r="R688">
        <v>7343.74</v>
      </c>
      <c r="S688">
        <v>3.57</v>
      </c>
      <c r="T688">
        <v>1.74</v>
      </c>
      <c r="U688">
        <v>3.1</v>
      </c>
      <c r="V688">
        <v>1</v>
      </c>
      <c r="W688">
        <v>0.69420000000000004</v>
      </c>
      <c r="X688">
        <v>0.68579999999999997</v>
      </c>
      <c r="Y688">
        <v>0.69420000000000004</v>
      </c>
      <c r="Z688">
        <v>0.68579999999999997</v>
      </c>
      <c r="AA688" t="s">
        <v>57</v>
      </c>
      <c r="AB688" t="s">
        <v>196</v>
      </c>
      <c r="AC688">
        <v>1.0769</v>
      </c>
      <c r="AD688" t="s">
        <v>1547</v>
      </c>
      <c r="AE688">
        <v>1.402396</v>
      </c>
      <c r="AF688">
        <v>0.70879999999999999</v>
      </c>
      <c r="AG688">
        <v>0.68579999999999997</v>
      </c>
      <c r="AH688">
        <v>0.70879999999999999</v>
      </c>
      <c r="AI688" t="s">
        <v>196</v>
      </c>
      <c r="AJ688" t="s">
        <v>196</v>
      </c>
      <c r="AK688" t="s">
        <v>1623</v>
      </c>
      <c r="AL688" t="s">
        <v>49</v>
      </c>
      <c r="AM688">
        <v>0.99439999999999995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2</v>
      </c>
      <c r="AT688">
        <v>0</v>
      </c>
      <c r="AU688" t="b">
        <v>0</v>
      </c>
      <c r="AV688" t="s">
        <v>49</v>
      </c>
    </row>
    <row r="689" spans="1:48" x14ac:dyDescent="0.25">
      <c r="A689" t="s">
        <v>698</v>
      </c>
      <c r="B689" t="s">
        <v>1684</v>
      </c>
      <c r="C689" t="s">
        <v>698</v>
      </c>
      <c r="D689" t="s">
        <v>60</v>
      </c>
      <c r="E689" t="s">
        <v>698</v>
      </c>
      <c r="F689" t="s">
        <v>2428</v>
      </c>
      <c r="G689" t="s">
        <v>196</v>
      </c>
      <c r="H689">
        <v>12</v>
      </c>
      <c r="I689">
        <v>5</v>
      </c>
      <c r="J689">
        <v>16693.41</v>
      </c>
      <c r="K689">
        <v>7219.61</v>
      </c>
      <c r="L689">
        <v>15380.98</v>
      </c>
      <c r="M689">
        <v>6197.02</v>
      </c>
      <c r="N689">
        <v>4</v>
      </c>
      <c r="O689">
        <v>2.77</v>
      </c>
      <c r="P689">
        <v>12</v>
      </c>
      <c r="Q689">
        <v>15380.98</v>
      </c>
      <c r="R689">
        <v>6197.02</v>
      </c>
      <c r="S689">
        <v>4</v>
      </c>
      <c r="T689">
        <v>2.77</v>
      </c>
      <c r="U689">
        <v>3.07</v>
      </c>
      <c r="V689">
        <v>1</v>
      </c>
      <c r="W689">
        <v>0.63239999999999996</v>
      </c>
      <c r="X689">
        <v>0.62480000000000002</v>
      </c>
      <c r="Y689">
        <v>0.63239999999999996</v>
      </c>
      <c r="Z689">
        <v>0.62480000000000002</v>
      </c>
      <c r="AA689" t="s">
        <v>59</v>
      </c>
      <c r="AB689" t="s">
        <v>196</v>
      </c>
      <c r="AC689">
        <v>0.76790000000000003</v>
      </c>
      <c r="AD689" t="s">
        <v>1548</v>
      </c>
      <c r="AE689">
        <v>1</v>
      </c>
      <c r="AF689">
        <v>0.64580000000000004</v>
      </c>
      <c r="AG689">
        <v>0.62480000000000002</v>
      </c>
      <c r="AH689">
        <v>0.64580000000000004</v>
      </c>
      <c r="AI689" t="s">
        <v>196</v>
      </c>
      <c r="AJ689" t="s">
        <v>196</v>
      </c>
      <c r="AK689" t="s">
        <v>1623</v>
      </c>
      <c r="AL689" t="s">
        <v>49</v>
      </c>
      <c r="AM689">
        <v>0.90600000000000003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 t="b">
        <v>0</v>
      </c>
      <c r="AV689" t="s">
        <v>49</v>
      </c>
    </row>
    <row r="690" spans="1:48" x14ac:dyDescent="0.25">
      <c r="A690" t="s">
        <v>699</v>
      </c>
      <c r="B690" t="s">
        <v>1684</v>
      </c>
      <c r="C690" t="s">
        <v>699</v>
      </c>
      <c r="D690" t="s">
        <v>56</v>
      </c>
      <c r="E690" t="s">
        <v>699</v>
      </c>
      <c r="F690" t="s">
        <v>2429</v>
      </c>
      <c r="G690" t="s">
        <v>196</v>
      </c>
      <c r="H690">
        <v>217</v>
      </c>
      <c r="I690">
        <v>29</v>
      </c>
      <c r="J690">
        <v>148790.57999999999</v>
      </c>
      <c r="K690">
        <v>81934.649999999994</v>
      </c>
      <c r="L690">
        <v>134248.48000000001</v>
      </c>
      <c r="M690">
        <v>73243.199999999997</v>
      </c>
      <c r="N690">
        <v>17.079999999999998</v>
      </c>
      <c r="O690">
        <v>10.119999999999999</v>
      </c>
      <c r="P690">
        <v>214</v>
      </c>
      <c r="Q690">
        <v>130231.65</v>
      </c>
      <c r="R690">
        <v>65325.9</v>
      </c>
      <c r="S690">
        <v>16.510000000000002</v>
      </c>
      <c r="T690">
        <v>8.7100000000000009</v>
      </c>
      <c r="U690">
        <v>14.44</v>
      </c>
      <c r="V690">
        <v>1</v>
      </c>
      <c r="W690">
        <v>5.3548</v>
      </c>
      <c r="X690">
        <v>5.2901999999999996</v>
      </c>
      <c r="Y690">
        <v>5.3548</v>
      </c>
      <c r="Z690">
        <v>5.2901999999999996</v>
      </c>
      <c r="AA690" t="s">
        <v>55</v>
      </c>
      <c r="AB690" t="s">
        <v>196</v>
      </c>
      <c r="AC690">
        <v>6.2953000000000001</v>
      </c>
      <c r="AD690" t="s">
        <v>54</v>
      </c>
      <c r="AE690">
        <v>1</v>
      </c>
      <c r="AF690">
        <v>5.3315000000000001</v>
      </c>
      <c r="AG690">
        <v>5.2901999999999996</v>
      </c>
      <c r="AH690">
        <v>5.3315000000000001</v>
      </c>
      <c r="AI690" t="s">
        <v>196</v>
      </c>
      <c r="AJ690" t="s">
        <v>196</v>
      </c>
      <c r="AK690" t="s">
        <v>1623</v>
      </c>
      <c r="AL690" t="s">
        <v>49</v>
      </c>
      <c r="AM690">
        <v>7.4795999999999996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3</v>
      </c>
      <c r="AT690">
        <v>0</v>
      </c>
      <c r="AU690" t="b">
        <v>0</v>
      </c>
      <c r="AV690" t="s">
        <v>49</v>
      </c>
    </row>
    <row r="691" spans="1:48" x14ac:dyDescent="0.25">
      <c r="A691" t="s">
        <v>700</v>
      </c>
      <c r="B691" t="s">
        <v>1684</v>
      </c>
      <c r="C691" t="s">
        <v>700</v>
      </c>
      <c r="D691" t="s">
        <v>58</v>
      </c>
      <c r="E691" t="s">
        <v>700</v>
      </c>
      <c r="F691" t="s">
        <v>2430</v>
      </c>
      <c r="G691" t="s">
        <v>196</v>
      </c>
      <c r="H691">
        <v>2524</v>
      </c>
      <c r="I691">
        <v>310</v>
      </c>
      <c r="J691">
        <v>40932.879999999997</v>
      </c>
      <c r="K691">
        <v>35827.269999999997</v>
      </c>
      <c r="L691">
        <v>37999.870000000003</v>
      </c>
      <c r="M691">
        <v>32352.29</v>
      </c>
      <c r="N691">
        <v>6.97</v>
      </c>
      <c r="O691">
        <v>7.54</v>
      </c>
      <c r="P691">
        <v>2476</v>
      </c>
      <c r="Q691">
        <v>35187.339999999997</v>
      </c>
      <c r="R691">
        <v>24279.79</v>
      </c>
      <c r="S691">
        <v>6.31</v>
      </c>
      <c r="T691">
        <v>4.92</v>
      </c>
      <c r="U691">
        <v>4.83</v>
      </c>
      <c r="V691">
        <v>1</v>
      </c>
      <c r="W691">
        <v>1.4468000000000001</v>
      </c>
      <c r="X691">
        <v>1.4293</v>
      </c>
      <c r="Y691">
        <v>1.4468000000000001</v>
      </c>
      <c r="Z691">
        <v>1.4293</v>
      </c>
      <c r="AA691" t="s">
        <v>57</v>
      </c>
      <c r="AB691" t="s">
        <v>196</v>
      </c>
      <c r="AC691">
        <v>1.8564000000000001</v>
      </c>
      <c r="AD691" t="s">
        <v>1544</v>
      </c>
      <c r="AE691">
        <v>1.7631300000000001</v>
      </c>
      <c r="AF691">
        <v>1.452</v>
      </c>
      <c r="AG691">
        <v>1.4293</v>
      </c>
      <c r="AH691">
        <v>1.452</v>
      </c>
      <c r="AI691" t="s">
        <v>196</v>
      </c>
      <c r="AJ691" t="s">
        <v>196</v>
      </c>
      <c r="AK691" t="s">
        <v>1623</v>
      </c>
      <c r="AL691" t="s">
        <v>49</v>
      </c>
      <c r="AM691">
        <v>2.0369999999999999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48</v>
      </c>
      <c r="AT691">
        <v>0</v>
      </c>
      <c r="AU691" t="b">
        <v>0</v>
      </c>
      <c r="AV691" t="s">
        <v>49</v>
      </c>
    </row>
    <row r="692" spans="1:48" x14ac:dyDescent="0.25">
      <c r="A692" t="s">
        <v>701</v>
      </c>
      <c r="B692" t="s">
        <v>1684</v>
      </c>
      <c r="C692" t="s">
        <v>701</v>
      </c>
      <c r="D692" t="s">
        <v>60</v>
      </c>
      <c r="E692" t="s">
        <v>701</v>
      </c>
      <c r="F692" t="s">
        <v>2431</v>
      </c>
      <c r="G692" t="s">
        <v>196</v>
      </c>
      <c r="H692">
        <v>1362</v>
      </c>
      <c r="I692">
        <v>62</v>
      </c>
      <c r="J692">
        <v>21052.27</v>
      </c>
      <c r="K692">
        <v>15135.77</v>
      </c>
      <c r="L692">
        <v>19851.099999999999</v>
      </c>
      <c r="M692">
        <v>13827.89</v>
      </c>
      <c r="N692">
        <v>4.25</v>
      </c>
      <c r="O692">
        <v>3.43</v>
      </c>
      <c r="P692">
        <v>1338</v>
      </c>
      <c r="Q692">
        <v>18792.04</v>
      </c>
      <c r="R692">
        <v>11166.28</v>
      </c>
      <c r="S692">
        <v>4.01</v>
      </c>
      <c r="T692">
        <v>2.56</v>
      </c>
      <c r="U692">
        <v>3.34</v>
      </c>
      <c r="V692">
        <v>1</v>
      </c>
      <c r="W692">
        <v>0.77270000000000005</v>
      </c>
      <c r="X692">
        <v>0.76339999999999997</v>
      </c>
      <c r="Y692">
        <v>0.77270000000000005</v>
      </c>
      <c r="Z692">
        <v>0.76339999999999997</v>
      </c>
      <c r="AA692" t="s">
        <v>59</v>
      </c>
      <c r="AB692" t="s">
        <v>196</v>
      </c>
      <c r="AC692">
        <v>1.0528999999999999</v>
      </c>
      <c r="AD692" t="s">
        <v>1545</v>
      </c>
      <c r="AE692">
        <v>1</v>
      </c>
      <c r="AF692">
        <v>0.78910000000000002</v>
      </c>
      <c r="AG692">
        <v>0.76339999999999997</v>
      </c>
      <c r="AH692">
        <v>0.78910000000000002</v>
      </c>
      <c r="AI692" t="s">
        <v>196</v>
      </c>
      <c r="AJ692" t="s">
        <v>196</v>
      </c>
      <c r="AK692" t="s">
        <v>1623</v>
      </c>
      <c r="AL692" t="s">
        <v>49</v>
      </c>
      <c r="AM692">
        <v>1.107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24</v>
      </c>
      <c r="AT692">
        <v>0</v>
      </c>
      <c r="AU692" t="b">
        <v>0</v>
      </c>
      <c r="AV692" t="s">
        <v>49</v>
      </c>
    </row>
    <row r="693" spans="1:48" x14ac:dyDescent="0.25">
      <c r="A693" t="s">
        <v>702</v>
      </c>
      <c r="B693" t="s">
        <v>1685</v>
      </c>
      <c r="C693" t="s">
        <v>702</v>
      </c>
      <c r="D693" t="s">
        <v>49</v>
      </c>
      <c r="E693" t="s">
        <v>702</v>
      </c>
      <c r="F693" t="s">
        <v>2432</v>
      </c>
      <c r="G693" t="s">
        <v>14</v>
      </c>
      <c r="H693">
        <v>10</v>
      </c>
      <c r="I693">
        <v>3</v>
      </c>
      <c r="J693">
        <v>45813.34</v>
      </c>
      <c r="K693">
        <v>36205.120000000003</v>
      </c>
      <c r="L693">
        <v>41500</v>
      </c>
      <c r="M693">
        <v>32247.69</v>
      </c>
      <c r="N693">
        <v>11.5</v>
      </c>
      <c r="O693">
        <v>11.11</v>
      </c>
      <c r="P693">
        <v>9</v>
      </c>
      <c r="Q693">
        <v>33170.050000000003</v>
      </c>
      <c r="R693">
        <v>21484.37</v>
      </c>
      <c r="S693">
        <v>14.8</v>
      </c>
      <c r="T693">
        <v>8.31</v>
      </c>
      <c r="U693">
        <v>7.2</v>
      </c>
      <c r="V693">
        <v>0</v>
      </c>
      <c r="W693">
        <v>1.3638999999999999</v>
      </c>
      <c r="X693">
        <v>3.2616000000000001</v>
      </c>
      <c r="Y693">
        <v>3.3014000000000001</v>
      </c>
      <c r="Z693">
        <v>3.2616000000000001</v>
      </c>
      <c r="AA693" t="s">
        <v>54</v>
      </c>
      <c r="AB693" t="s">
        <v>14</v>
      </c>
      <c r="AC693">
        <v>3.3014000000000001</v>
      </c>
      <c r="AD693" t="s">
        <v>54</v>
      </c>
      <c r="AE693">
        <v>1</v>
      </c>
      <c r="AF693">
        <v>3.3712</v>
      </c>
      <c r="AG693">
        <v>3.2616000000000001</v>
      </c>
      <c r="AH693">
        <v>3.3712</v>
      </c>
      <c r="AI693" t="s">
        <v>14</v>
      </c>
      <c r="AJ693" t="s">
        <v>14</v>
      </c>
      <c r="AK693" t="s">
        <v>54</v>
      </c>
      <c r="AL693" t="s">
        <v>49</v>
      </c>
      <c r="AM693">
        <v>4.7294999999999998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1</v>
      </c>
      <c r="AT693">
        <v>0</v>
      </c>
      <c r="AU693" t="b">
        <v>0</v>
      </c>
      <c r="AV693" t="s">
        <v>49</v>
      </c>
    </row>
    <row r="694" spans="1:48" x14ac:dyDescent="0.25">
      <c r="A694" t="s">
        <v>703</v>
      </c>
      <c r="B694" t="s">
        <v>1685</v>
      </c>
      <c r="C694" t="s">
        <v>703</v>
      </c>
      <c r="D694" t="s">
        <v>49</v>
      </c>
      <c r="E694" t="s">
        <v>703</v>
      </c>
      <c r="F694" t="s">
        <v>2433</v>
      </c>
      <c r="G694" t="s">
        <v>196</v>
      </c>
      <c r="H694">
        <v>132</v>
      </c>
      <c r="I694">
        <v>15</v>
      </c>
      <c r="J694">
        <v>17346.28</v>
      </c>
      <c r="K694">
        <v>12610.47</v>
      </c>
      <c r="L694">
        <v>16005.46</v>
      </c>
      <c r="M694">
        <v>11605.96</v>
      </c>
      <c r="N694">
        <v>3.64</v>
      </c>
      <c r="O694">
        <v>3.06</v>
      </c>
      <c r="P694">
        <v>129</v>
      </c>
      <c r="Q694">
        <v>14980.58</v>
      </c>
      <c r="R694">
        <v>9539.49</v>
      </c>
      <c r="S694">
        <v>3.36</v>
      </c>
      <c r="T694">
        <v>2.41</v>
      </c>
      <c r="U694">
        <v>2.65</v>
      </c>
      <c r="V694">
        <v>1</v>
      </c>
      <c r="W694">
        <v>0.61599999999999999</v>
      </c>
      <c r="X694">
        <v>0.60860000000000003</v>
      </c>
      <c r="Y694">
        <v>0.61599999999999999</v>
      </c>
      <c r="Z694">
        <v>0.60860000000000003</v>
      </c>
      <c r="AA694" t="s">
        <v>54</v>
      </c>
      <c r="AB694" t="s">
        <v>196</v>
      </c>
      <c r="AC694">
        <v>0.81110000000000004</v>
      </c>
      <c r="AD694" t="s">
        <v>54</v>
      </c>
      <c r="AE694">
        <v>1</v>
      </c>
      <c r="AF694">
        <v>0.62909999999999999</v>
      </c>
      <c r="AG694">
        <v>0.60860000000000003</v>
      </c>
      <c r="AH694">
        <v>0.62909999999999999</v>
      </c>
      <c r="AI694" t="s">
        <v>196</v>
      </c>
      <c r="AJ694" t="s">
        <v>196</v>
      </c>
      <c r="AK694" t="s">
        <v>54</v>
      </c>
      <c r="AL694" t="s">
        <v>49</v>
      </c>
      <c r="AM694">
        <v>0.88260000000000005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3</v>
      </c>
      <c r="AT694">
        <v>0</v>
      </c>
      <c r="AU694" t="b">
        <v>0</v>
      </c>
      <c r="AV694" t="s">
        <v>49</v>
      </c>
    </row>
    <row r="695" spans="1:48" x14ac:dyDescent="0.25">
      <c r="A695" t="s">
        <v>704</v>
      </c>
      <c r="B695" t="s">
        <v>1685</v>
      </c>
      <c r="C695" t="s">
        <v>704</v>
      </c>
      <c r="D695" t="s">
        <v>49</v>
      </c>
      <c r="E695" t="s">
        <v>704</v>
      </c>
      <c r="F695" t="s">
        <v>2434</v>
      </c>
      <c r="G695" t="s">
        <v>196</v>
      </c>
      <c r="H695">
        <v>458</v>
      </c>
      <c r="I695">
        <v>14</v>
      </c>
      <c r="J695">
        <v>10321.459999999999</v>
      </c>
      <c r="K695">
        <v>6302.91</v>
      </c>
      <c r="L695">
        <v>10209.73</v>
      </c>
      <c r="M695">
        <v>6027.15</v>
      </c>
      <c r="N695">
        <v>5.4</v>
      </c>
      <c r="O695">
        <v>3.36</v>
      </c>
      <c r="P695">
        <v>445</v>
      </c>
      <c r="Q695">
        <v>9530.33</v>
      </c>
      <c r="R695">
        <v>4510.1499999999996</v>
      </c>
      <c r="S695">
        <v>5.0599999999999996</v>
      </c>
      <c r="T695">
        <v>2.71</v>
      </c>
      <c r="U695">
        <v>4.3600000000000003</v>
      </c>
      <c r="V695">
        <v>1</v>
      </c>
      <c r="W695">
        <v>0.39190000000000003</v>
      </c>
      <c r="X695">
        <v>0.38719999999999999</v>
      </c>
      <c r="Y695">
        <v>0.39190000000000003</v>
      </c>
      <c r="Z695">
        <v>0.38719999999999999</v>
      </c>
      <c r="AA695" t="s">
        <v>54</v>
      </c>
      <c r="AB695" t="s">
        <v>196</v>
      </c>
      <c r="AC695">
        <v>0.75849999999999995</v>
      </c>
      <c r="AD695" t="s">
        <v>54</v>
      </c>
      <c r="AE695">
        <v>1</v>
      </c>
      <c r="AF695">
        <v>0.4002</v>
      </c>
      <c r="AG695">
        <v>0.38719999999999999</v>
      </c>
      <c r="AH695">
        <v>0.4002</v>
      </c>
      <c r="AI695" t="s">
        <v>196</v>
      </c>
      <c r="AJ695" t="s">
        <v>196</v>
      </c>
      <c r="AK695" t="s">
        <v>54</v>
      </c>
      <c r="AL695" t="s">
        <v>49</v>
      </c>
      <c r="AM695">
        <v>0.56140000000000001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13</v>
      </c>
      <c r="AT695">
        <v>0</v>
      </c>
      <c r="AU695" t="b">
        <v>0</v>
      </c>
      <c r="AV695" t="s">
        <v>49</v>
      </c>
    </row>
    <row r="696" spans="1:48" x14ac:dyDescent="0.25">
      <c r="A696" t="s">
        <v>705</v>
      </c>
      <c r="B696" t="s">
        <v>1685</v>
      </c>
      <c r="C696" t="s">
        <v>705</v>
      </c>
      <c r="D696" t="s">
        <v>49</v>
      </c>
      <c r="E696" t="s">
        <v>705</v>
      </c>
      <c r="F696" t="s">
        <v>2435</v>
      </c>
      <c r="G696" t="s">
        <v>196</v>
      </c>
      <c r="H696">
        <v>73</v>
      </c>
      <c r="I696">
        <v>14</v>
      </c>
      <c r="J696">
        <v>10957.31</v>
      </c>
      <c r="K696">
        <v>6977.9</v>
      </c>
      <c r="L696">
        <v>10692.44</v>
      </c>
      <c r="M696">
        <v>6477.08</v>
      </c>
      <c r="N696">
        <v>5.6</v>
      </c>
      <c r="O696">
        <v>4.12</v>
      </c>
      <c r="P696">
        <v>71</v>
      </c>
      <c r="Q696">
        <v>10057.299999999999</v>
      </c>
      <c r="R696">
        <v>5325.35</v>
      </c>
      <c r="S696">
        <v>5.55</v>
      </c>
      <c r="T696">
        <v>4.1500000000000004</v>
      </c>
      <c r="U696">
        <v>4.34</v>
      </c>
      <c r="V696">
        <v>1</v>
      </c>
      <c r="W696">
        <v>0.41349999999999998</v>
      </c>
      <c r="X696">
        <v>0.40849999999999997</v>
      </c>
      <c r="Y696">
        <v>0.41349999999999998</v>
      </c>
      <c r="Z696">
        <v>0.40849999999999997</v>
      </c>
      <c r="AA696" t="s">
        <v>54</v>
      </c>
      <c r="AB696" t="s">
        <v>196</v>
      </c>
      <c r="AC696">
        <v>0.77500000000000002</v>
      </c>
      <c r="AD696" t="s">
        <v>54</v>
      </c>
      <c r="AE696">
        <v>1</v>
      </c>
      <c r="AF696">
        <v>0.42220000000000002</v>
      </c>
      <c r="AG696">
        <v>0.40849999999999997</v>
      </c>
      <c r="AH696">
        <v>0.42220000000000002</v>
      </c>
      <c r="AI696" t="s">
        <v>196</v>
      </c>
      <c r="AJ696" t="s">
        <v>196</v>
      </c>
      <c r="AK696" t="s">
        <v>54</v>
      </c>
      <c r="AL696" t="s">
        <v>49</v>
      </c>
      <c r="AM696">
        <v>0.59230000000000005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2</v>
      </c>
      <c r="AT696">
        <v>0</v>
      </c>
      <c r="AU696" t="b">
        <v>0</v>
      </c>
      <c r="AV696" t="s">
        <v>49</v>
      </c>
    </row>
    <row r="697" spans="1:48" x14ac:dyDescent="0.25">
      <c r="A697" t="s">
        <v>706</v>
      </c>
      <c r="B697" t="s">
        <v>1685</v>
      </c>
      <c r="C697" t="s">
        <v>706</v>
      </c>
      <c r="D697" t="s">
        <v>49</v>
      </c>
      <c r="E697" t="s">
        <v>706</v>
      </c>
      <c r="F697" t="s">
        <v>2436</v>
      </c>
      <c r="G697" t="s">
        <v>196</v>
      </c>
      <c r="H697">
        <v>20</v>
      </c>
      <c r="I697">
        <v>2</v>
      </c>
      <c r="J697">
        <v>11547.86</v>
      </c>
      <c r="K697">
        <v>7850.25</v>
      </c>
      <c r="L697">
        <v>11440.15</v>
      </c>
      <c r="M697">
        <v>8314.81</v>
      </c>
      <c r="N697">
        <v>5.75</v>
      </c>
      <c r="O697">
        <v>4.0599999999999996</v>
      </c>
      <c r="P697">
        <v>19</v>
      </c>
      <c r="Q697">
        <v>9876.9599999999991</v>
      </c>
      <c r="R697">
        <v>4889.09</v>
      </c>
      <c r="S697">
        <v>5.1100000000000003</v>
      </c>
      <c r="T697">
        <v>3.01</v>
      </c>
      <c r="U697">
        <v>4.17</v>
      </c>
      <c r="V697">
        <v>1</v>
      </c>
      <c r="W697">
        <v>0.40610000000000002</v>
      </c>
      <c r="X697">
        <v>0.4012</v>
      </c>
      <c r="Y697">
        <v>0.40610000000000002</v>
      </c>
      <c r="Z697">
        <v>0.4012</v>
      </c>
      <c r="AA697" t="s">
        <v>54</v>
      </c>
      <c r="AB697" t="s">
        <v>196</v>
      </c>
      <c r="AC697">
        <v>1.3199000000000001</v>
      </c>
      <c r="AD697" t="s">
        <v>54</v>
      </c>
      <c r="AE697">
        <v>1</v>
      </c>
      <c r="AF697">
        <v>0.41470000000000001</v>
      </c>
      <c r="AG697">
        <v>0.4012</v>
      </c>
      <c r="AH697">
        <v>0.41470000000000001</v>
      </c>
      <c r="AI697" t="s">
        <v>196</v>
      </c>
      <c r="AJ697" t="s">
        <v>196</v>
      </c>
      <c r="AK697" t="s">
        <v>54</v>
      </c>
      <c r="AL697" t="s">
        <v>49</v>
      </c>
      <c r="AM697">
        <v>0.58179999999999998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1</v>
      </c>
      <c r="AT697">
        <v>0</v>
      </c>
      <c r="AU697" t="b">
        <v>0</v>
      </c>
      <c r="AV697" t="s">
        <v>49</v>
      </c>
    </row>
    <row r="698" spans="1:48" x14ac:dyDescent="0.25">
      <c r="A698" t="s">
        <v>707</v>
      </c>
      <c r="B698" t="s">
        <v>1685</v>
      </c>
      <c r="C698" t="s">
        <v>707</v>
      </c>
      <c r="D698" t="s">
        <v>49</v>
      </c>
      <c r="E698" t="s">
        <v>707</v>
      </c>
      <c r="F698" t="s">
        <v>2437</v>
      </c>
      <c r="G698" t="s">
        <v>196</v>
      </c>
      <c r="H698">
        <v>76</v>
      </c>
      <c r="I698">
        <v>2</v>
      </c>
      <c r="J698">
        <v>12506.32</v>
      </c>
      <c r="K698">
        <v>17996.82</v>
      </c>
      <c r="L698">
        <v>11621.04</v>
      </c>
      <c r="M698">
        <v>16409.71</v>
      </c>
      <c r="N698">
        <v>5.22</v>
      </c>
      <c r="O698">
        <v>12.04</v>
      </c>
      <c r="P698">
        <v>74</v>
      </c>
      <c r="Q698">
        <v>9379.2800000000007</v>
      </c>
      <c r="R698">
        <v>7600.57</v>
      </c>
      <c r="S698">
        <v>3.5</v>
      </c>
      <c r="T698">
        <v>3.42</v>
      </c>
      <c r="U698">
        <v>2.4500000000000002</v>
      </c>
      <c r="V698">
        <v>1</v>
      </c>
      <c r="W698">
        <v>0.3856</v>
      </c>
      <c r="X698">
        <v>0.38090000000000002</v>
      </c>
      <c r="Y698">
        <v>0.3856</v>
      </c>
      <c r="Z698">
        <v>0.38090000000000002</v>
      </c>
      <c r="AA698" t="s">
        <v>54</v>
      </c>
      <c r="AB698" t="s">
        <v>196</v>
      </c>
      <c r="AC698">
        <v>1.3479000000000001</v>
      </c>
      <c r="AD698" t="s">
        <v>54</v>
      </c>
      <c r="AE698">
        <v>1</v>
      </c>
      <c r="AF698">
        <v>0.39369999999999999</v>
      </c>
      <c r="AG698">
        <v>0.38090000000000002</v>
      </c>
      <c r="AH698">
        <v>0.39369999999999999</v>
      </c>
      <c r="AI698" t="s">
        <v>196</v>
      </c>
      <c r="AJ698" t="s">
        <v>196</v>
      </c>
      <c r="AK698" t="s">
        <v>54</v>
      </c>
      <c r="AL698" t="s">
        <v>49</v>
      </c>
      <c r="AM698">
        <v>0.55230000000000001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2</v>
      </c>
      <c r="AT698">
        <v>0</v>
      </c>
      <c r="AU698" t="b">
        <v>0</v>
      </c>
      <c r="AV698" t="s">
        <v>49</v>
      </c>
    </row>
    <row r="699" spans="1:48" x14ac:dyDescent="0.25">
      <c r="A699" t="s">
        <v>708</v>
      </c>
      <c r="B699" t="s">
        <v>1685</v>
      </c>
      <c r="C699" t="s">
        <v>708</v>
      </c>
      <c r="D699" t="s">
        <v>49</v>
      </c>
      <c r="E699" t="s">
        <v>708</v>
      </c>
      <c r="F699" t="s">
        <v>2438</v>
      </c>
      <c r="G699" t="s">
        <v>196</v>
      </c>
      <c r="H699">
        <v>2654</v>
      </c>
      <c r="I699">
        <v>64</v>
      </c>
      <c r="J699">
        <v>13267.82</v>
      </c>
      <c r="K699">
        <v>10174.06</v>
      </c>
      <c r="L699">
        <v>13084.08</v>
      </c>
      <c r="M699">
        <v>9637.44</v>
      </c>
      <c r="N699">
        <v>7.2</v>
      </c>
      <c r="O699">
        <v>5.46</v>
      </c>
      <c r="P699">
        <v>2602</v>
      </c>
      <c r="Q699">
        <v>12181.69</v>
      </c>
      <c r="R699">
        <v>6715.86</v>
      </c>
      <c r="S699">
        <v>6.76</v>
      </c>
      <c r="T699">
        <v>3.96</v>
      </c>
      <c r="U699">
        <v>5.77</v>
      </c>
      <c r="V699">
        <v>1</v>
      </c>
      <c r="W699">
        <v>0.50090000000000001</v>
      </c>
      <c r="X699">
        <v>0.49490000000000001</v>
      </c>
      <c r="Y699">
        <v>0.50090000000000001</v>
      </c>
      <c r="Z699">
        <v>0.49490000000000001</v>
      </c>
      <c r="AA699" t="s">
        <v>54</v>
      </c>
      <c r="AB699" t="s">
        <v>196</v>
      </c>
      <c r="AC699">
        <v>1.1960999999999999</v>
      </c>
      <c r="AD699" t="s">
        <v>54</v>
      </c>
      <c r="AE699">
        <v>1</v>
      </c>
      <c r="AF699">
        <v>0.51149999999999995</v>
      </c>
      <c r="AG699">
        <v>0.49490000000000001</v>
      </c>
      <c r="AH699">
        <v>0.51149999999999995</v>
      </c>
      <c r="AI699" t="s">
        <v>196</v>
      </c>
      <c r="AJ699" t="s">
        <v>196</v>
      </c>
      <c r="AK699" t="s">
        <v>54</v>
      </c>
      <c r="AL699" t="s">
        <v>49</v>
      </c>
      <c r="AM699">
        <v>0.71760000000000002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52</v>
      </c>
      <c r="AT699">
        <v>0</v>
      </c>
      <c r="AU699" t="b">
        <v>0</v>
      </c>
      <c r="AV699" t="s">
        <v>49</v>
      </c>
    </row>
    <row r="700" spans="1:48" x14ac:dyDescent="0.25">
      <c r="A700" t="s">
        <v>709</v>
      </c>
      <c r="B700" t="s">
        <v>1685</v>
      </c>
      <c r="C700" t="s">
        <v>709</v>
      </c>
      <c r="D700" t="s">
        <v>49</v>
      </c>
      <c r="E700" t="s">
        <v>709</v>
      </c>
      <c r="F700" t="s">
        <v>2439</v>
      </c>
      <c r="G700" t="s">
        <v>196</v>
      </c>
      <c r="H700">
        <v>61</v>
      </c>
      <c r="I700">
        <v>1</v>
      </c>
      <c r="J700">
        <v>8977.77</v>
      </c>
      <c r="K700">
        <v>3790.87</v>
      </c>
      <c r="L700">
        <v>8762.2999999999993</v>
      </c>
      <c r="M700">
        <v>3506.1</v>
      </c>
      <c r="N700">
        <v>5.34</v>
      </c>
      <c r="O700">
        <v>2.67</v>
      </c>
      <c r="P700">
        <v>60</v>
      </c>
      <c r="Q700">
        <v>8580.4699999999993</v>
      </c>
      <c r="R700">
        <v>3237.42</v>
      </c>
      <c r="S700">
        <v>5.32</v>
      </c>
      <c r="T700">
        <v>2.69</v>
      </c>
      <c r="U700">
        <v>4.62</v>
      </c>
      <c r="V700">
        <v>1</v>
      </c>
      <c r="W700">
        <v>0.3528</v>
      </c>
      <c r="X700">
        <v>0.34849999999999998</v>
      </c>
      <c r="Y700">
        <v>0.3528</v>
      </c>
      <c r="Z700">
        <v>0.34849999999999998</v>
      </c>
      <c r="AA700" t="s">
        <v>54</v>
      </c>
      <c r="AB700" t="s">
        <v>196</v>
      </c>
      <c r="AC700">
        <v>0.98870000000000002</v>
      </c>
      <c r="AD700" t="s">
        <v>54</v>
      </c>
      <c r="AE700">
        <v>1</v>
      </c>
      <c r="AF700">
        <v>0.36020000000000002</v>
      </c>
      <c r="AG700">
        <v>0.34849999999999998</v>
      </c>
      <c r="AH700">
        <v>0.36020000000000002</v>
      </c>
      <c r="AI700" t="s">
        <v>196</v>
      </c>
      <c r="AJ700" t="s">
        <v>196</v>
      </c>
      <c r="AK700" t="s">
        <v>54</v>
      </c>
      <c r="AL700" t="s">
        <v>49</v>
      </c>
      <c r="AM700">
        <v>0.50529999999999997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1</v>
      </c>
      <c r="AT700">
        <v>0</v>
      </c>
      <c r="AU700" t="b">
        <v>0</v>
      </c>
      <c r="AV700" t="s">
        <v>49</v>
      </c>
    </row>
    <row r="701" spans="1:48" x14ac:dyDescent="0.25">
      <c r="A701" t="s">
        <v>711</v>
      </c>
      <c r="B701" t="s">
        <v>1685</v>
      </c>
      <c r="C701" t="s">
        <v>711</v>
      </c>
      <c r="D701" t="s">
        <v>49</v>
      </c>
      <c r="E701" t="s">
        <v>711</v>
      </c>
      <c r="F701" t="s">
        <v>2440</v>
      </c>
      <c r="G701" t="s">
        <v>14</v>
      </c>
      <c r="H701">
        <v>4</v>
      </c>
      <c r="I701">
        <v>1</v>
      </c>
      <c r="J701">
        <v>5417.99</v>
      </c>
      <c r="K701">
        <v>3059.98</v>
      </c>
      <c r="L701">
        <v>4795.12</v>
      </c>
      <c r="M701">
        <v>2598.36</v>
      </c>
      <c r="N701">
        <v>1.5</v>
      </c>
      <c r="O701">
        <v>0.87</v>
      </c>
      <c r="P701">
        <v>4</v>
      </c>
      <c r="Q701">
        <v>4795.12</v>
      </c>
      <c r="R701">
        <v>2598.36</v>
      </c>
      <c r="S701">
        <v>4.7</v>
      </c>
      <c r="T701">
        <v>0.87</v>
      </c>
      <c r="U701">
        <v>3</v>
      </c>
      <c r="V701">
        <v>0</v>
      </c>
      <c r="W701">
        <v>0.19719999999999999</v>
      </c>
      <c r="X701">
        <v>1.0517000000000001</v>
      </c>
      <c r="Y701">
        <v>1.0645</v>
      </c>
      <c r="Z701">
        <v>1.0517000000000001</v>
      </c>
      <c r="AA701" t="s">
        <v>54</v>
      </c>
      <c r="AB701" t="s">
        <v>14</v>
      </c>
      <c r="AC701">
        <v>1.0645</v>
      </c>
      <c r="AD701" t="s">
        <v>54</v>
      </c>
      <c r="AE701">
        <v>1</v>
      </c>
      <c r="AF701">
        <v>1.087</v>
      </c>
      <c r="AG701">
        <v>1.0517000000000001</v>
      </c>
      <c r="AH701">
        <v>1.087</v>
      </c>
      <c r="AI701" t="s">
        <v>14</v>
      </c>
      <c r="AJ701" t="s">
        <v>14</v>
      </c>
      <c r="AK701" t="s">
        <v>54</v>
      </c>
      <c r="AL701" t="s">
        <v>49</v>
      </c>
      <c r="AM701">
        <v>1.5249999999999999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 t="b">
        <v>0</v>
      </c>
      <c r="AV701" t="s">
        <v>49</v>
      </c>
    </row>
    <row r="702" spans="1:48" x14ac:dyDescent="0.25">
      <c r="A702" t="s">
        <v>712</v>
      </c>
      <c r="B702" t="s">
        <v>1686</v>
      </c>
      <c r="C702" t="s">
        <v>712</v>
      </c>
      <c r="D702" t="s">
        <v>49</v>
      </c>
      <c r="E702" t="s">
        <v>712</v>
      </c>
      <c r="F702" t="s">
        <v>2441</v>
      </c>
      <c r="G702" t="s">
        <v>196</v>
      </c>
      <c r="H702">
        <v>257</v>
      </c>
      <c r="I702">
        <v>0</v>
      </c>
      <c r="J702">
        <v>9122.77</v>
      </c>
      <c r="K702">
        <v>7251.36</v>
      </c>
      <c r="L702">
        <v>8675.5400000000009</v>
      </c>
      <c r="M702">
        <v>6855.23</v>
      </c>
      <c r="N702">
        <v>2.4900000000000002</v>
      </c>
      <c r="O702">
        <v>2.31</v>
      </c>
      <c r="P702">
        <v>250</v>
      </c>
      <c r="Q702">
        <v>7998.43</v>
      </c>
      <c r="R702">
        <v>5606</v>
      </c>
      <c r="S702">
        <v>2.2999999999999998</v>
      </c>
      <c r="T702">
        <v>1.82</v>
      </c>
      <c r="U702">
        <v>1.85</v>
      </c>
      <c r="V702">
        <v>1</v>
      </c>
      <c r="W702">
        <v>0.32890000000000003</v>
      </c>
      <c r="X702">
        <v>0.32490000000000002</v>
      </c>
      <c r="Y702">
        <v>0.32890000000000003</v>
      </c>
      <c r="Z702">
        <v>0.32490000000000002</v>
      </c>
      <c r="AA702" t="s">
        <v>54</v>
      </c>
      <c r="AB702" t="s">
        <v>196</v>
      </c>
      <c r="AC702">
        <v>0.51690000000000003</v>
      </c>
      <c r="AD702" t="s">
        <v>54</v>
      </c>
      <c r="AE702">
        <v>1</v>
      </c>
      <c r="AF702">
        <v>0.33579999999999999</v>
      </c>
      <c r="AG702">
        <v>0.32490000000000002</v>
      </c>
      <c r="AH702">
        <v>0.33579999999999999</v>
      </c>
      <c r="AI702" t="s">
        <v>196</v>
      </c>
      <c r="AJ702" t="s">
        <v>196</v>
      </c>
      <c r="AK702" t="s">
        <v>54</v>
      </c>
      <c r="AL702" t="s">
        <v>49</v>
      </c>
      <c r="AM702">
        <v>0.47110000000000002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7</v>
      </c>
      <c r="AT702">
        <v>0</v>
      </c>
      <c r="AU702" t="b">
        <v>0</v>
      </c>
      <c r="AV702" t="s">
        <v>49</v>
      </c>
    </row>
    <row r="703" spans="1:48" x14ac:dyDescent="0.25">
      <c r="A703" t="s">
        <v>713</v>
      </c>
      <c r="B703" t="s">
        <v>1686</v>
      </c>
      <c r="C703" t="s">
        <v>713</v>
      </c>
      <c r="D703" t="s">
        <v>51</v>
      </c>
      <c r="E703" t="s">
        <v>713</v>
      </c>
      <c r="F703" t="s">
        <v>2442</v>
      </c>
      <c r="G703" t="s">
        <v>196</v>
      </c>
      <c r="H703">
        <v>20</v>
      </c>
      <c r="I703">
        <v>1</v>
      </c>
      <c r="J703">
        <v>23024.74</v>
      </c>
      <c r="K703">
        <v>18000.3</v>
      </c>
      <c r="L703">
        <v>21387.07</v>
      </c>
      <c r="M703">
        <v>16518.88</v>
      </c>
      <c r="N703">
        <v>15.15</v>
      </c>
      <c r="O703">
        <v>11.41</v>
      </c>
      <c r="P703">
        <v>19</v>
      </c>
      <c r="Q703">
        <v>19328.03</v>
      </c>
      <c r="R703">
        <v>14228.22</v>
      </c>
      <c r="S703">
        <v>14.47</v>
      </c>
      <c r="T703">
        <v>11.31</v>
      </c>
      <c r="U703">
        <v>9.58</v>
      </c>
      <c r="V703">
        <v>1</v>
      </c>
      <c r="W703">
        <v>0.79469999999999996</v>
      </c>
      <c r="X703">
        <v>0.78510000000000002</v>
      </c>
      <c r="Y703">
        <v>0.79469999999999996</v>
      </c>
      <c r="Z703">
        <v>1.1617999999999999</v>
      </c>
      <c r="AA703" t="s">
        <v>154</v>
      </c>
      <c r="AB703" t="s">
        <v>63</v>
      </c>
      <c r="AC703">
        <v>1.4328000000000001</v>
      </c>
      <c r="AD703" t="s">
        <v>54</v>
      </c>
      <c r="AE703">
        <v>1</v>
      </c>
      <c r="AF703">
        <v>1.8358000000000001</v>
      </c>
      <c r="AG703">
        <v>1.7761</v>
      </c>
      <c r="AH703">
        <v>1.8358000000000001</v>
      </c>
      <c r="AI703" t="s">
        <v>1579</v>
      </c>
      <c r="AJ703" t="s">
        <v>1579</v>
      </c>
      <c r="AK703" t="s">
        <v>1625</v>
      </c>
      <c r="AL703" t="s">
        <v>49</v>
      </c>
      <c r="AM703">
        <v>2.5754000000000001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1</v>
      </c>
      <c r="AT703">
        <v>0</v>
      </c>
      <c r="AU703" t="b">
        <v>0</v>
      </c>
      <c r="AV703" t="s">
        <v>49</v>
      </c>
    </row>
    <row r="704" spans="1:48" x14ac:dyDescent="0.25">
      <c r="A704" t="s">
        <v>714</v>
      </c>
      <c r="B704" t="s">
        <v>1686</v>
      </c>
      <c r="C704" t="s">
        <v>714</v>
      </c>
      <c r="D704" t="s">
        <v>53</v>
      </c>
      <c r="E704" t="s">
        <v>713</v>
      </c>
      <c r="F704" t="s">
        <v>2443</v>
      </c>
      <c r="G704" t="s">
        <v>196</v>
      </c>
      <c r="H704">
        <v>140</v>
      </c>
      <c r="I704">
        <v>25</v>
      </c>
      <c r="J704">
        <v>32776.730000000003</v>
      </c>
      <c r="K704">
        <v>27691.06</v>
      </c>
      <c r="L704">
        <v>31042.57</v>
      </c>
      <c r="M704">
        <v>25690.41</v>
      </c>
      <c r="N704">
        <v>6.29</v>
      </c>
      <c r="O704">
        <v>4.9000000000000004</v>
      </c>
      <c r="P704">
        <v>138</v>
      </c>
      <c r="Q704">
        <v>29877.97</v>
      </c>
      <c r="R704">
        <v>23971.279999999999</v>
      </c>
      <c r="S704">
        <v>6.19</v>
      </c>
      <c r="T704">
        <v>4.8499999999999996</v>
      </c>
      <c r="U704">
        <v>4.51</v>
      </c>
      <c r="V704">
        <v>1</v>
      </c>
      <c r="W704">
        <v>1.2284999999999999</v>
      </c>
      <c r="X704">
        <v>1.2137</v>
      </c>
      <c r="Y704">
        <v>1.2284999999999999</v>
      </c>
      <c r="Z704">
        <v>1.1617999999999999</v>
      </c>
      <c r="AA704" t="s">
        <v>155</v>
      </c>
      <c r="AB704" t="s">
        <v>63</v>
      </c>
      <c r="AC704">
        <v>1.7467999999999999</v>
      </c>
      <c r="AD704" t="s">
        <v>1544</v>
      </c>
      <c r="AE704">
        <v>2.1281680000000001</v>
      </c>
      <c r="AF704">
        <v>1.1133999999999999</v>
      </c>
      <c r="AG704">
        <v>1.0771999999999999</v>
      </c>
      <c r="AH704">
        <v>1.1133999999999999</v>
      </c>
      <c r="AI704" t="s">
        <v>1579</v>
      </c>
      <c r="AJ704" t="s">
        <v>1579</v>
      </c>
      <c r="AK704" t="s">
        <v>1625</v>
      </c>
      <c r="AL704" t="s">
        <v>49</v>
      </c>
      <c r="AM704">
        <v>1.5620000000000001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2</v>
      </c>
      <c r="AT704">
        <v>0</v>
      </c>
      <c r="AU704" t="b">
        <v>0</v>
      </c>
      <c r="AV704" t="s">
        <v>49</v>
      </c>
    </row>
    <row r="705" spans="1:48" x14ac:dyDescent="0.25">
      <c r="A705" t="s">
        <v>715</v>
      </c>
      <c r="B705" t="s">
        <v>1686</v>
      </c>
      <c r="C705" t="s">
        <v>715</v>
      </c>
      <c r="D705" t="s">
        <v>49</v>
      </c>
      <c r="E705" t="s">
        <v>715</v>
      </c>
      <c r="F705" t="s">
        <v>2444</v>
      </c>
      <c r="G705" t="s">
        <v>196</v>
      </c>
      <c r="H705">
        <v>1092</v>
      </c>
      <c r="I705">
        <v>245</v>
      </c>
      <c r="J705">
        <v>13452.06</v>
      </c>
      <c r="K705">
        <v>10119.94</v>
      </c>
      <c r="L705">
        <v>12825.41</v>
      </c>
      <c r="M705">
        <v>9327.68</v>
      </c>
      <c r="N705">
        <v>5.28</v>
      </c>
      <c r="O705">
        <v>4.28</v>
      </c>
      <c r="P705">
        <v>1071</v>
      </c>
      <c r="Q705">
        <v>12046.48</v>
      </c>
      <c r="R705">
        <v>7471.93</v>
      </c>
      <c r="S705">
        <v>5.12</v>
      </c>
      <c r="T705">
        <v>4.05</v>
      </c>
      <c r="U705">
        <v>4.07</v>
      </c>
      <c r="V705">
        <v>1</v>
      </c>
      <c r="W705">
        <v>0.49530000000000002</v>
      </c>
      <c r="X705">
        <v>0.48930000000000001</v>
      </c>
      <c r="Y705">
        <v>0.49530000000000002</v>
      </c>
      <c r="Z705">
        <v>0.48930000000000001</v>
      </c>
      <c r="AA705" t="s">
        <v>54</v>
      </c>
      <c r="AB705" t="s">
        <v>196</v>
      </c>
      <c r="AC705">
        <v>0.82079999999999997</v>
      </c>
      <c r="AD705" t="s">
        <v>1545</v>
      </c>
      <c r="AE705">
        <v>1</v>
      </c>
      <c r="AF705">
        <v>0.50570000000000004</v>
      </c>
      <c r="AG705">
        <v>0.48930000000000001</v>
      </c>
      <c r="AH705">
        <v>0.50570000000000004</v>
      </c>
      <c r="AI705" t="s">
        <v>196</v>
      </c>
      <c r="AJ705" t="s">
        <v>196</v>
      </c>
      <c r="AK705" t="s">
        <v>54</v>
      </c>
      <c r="AL705" t="s">
        <v>49</v>
      </c>
      <c r="AM705">
        <v>0.70940000000000003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21</v>
      </c>
      <c r="AT705">
        <v>0</v>
      </c>
      <c r="AU705" t="b">
        <v>0</v>
      </c>
      <c r="AV705" t="s">
        <v>49</v>
      </c>
    </row>
    <row r="706" spans="1:48" x14ac:dyDescent="0.25">
      <c r="A706" t="s">
        <v>716</v>
      </c>
      <c r="B706" t="s">
        <v>1687</v>
      </c>
      <c r="C706" t="s">
        <v>716</v>
      </c>
      <c r="D706" t="s">
        <v>56</v>
      </c>
      <c r="E706" t="s">
        <v>716</v>
      </c>
      <c r="F706" t="s">
        <v>2445</v>
      </c>
      <c r="G706" t="s">
        <v>14</v>
      </c>
      <c r="H706">
        <v>6</v>
      </c>
      <c r="I706">
        <v>0</v>
      </c>
      <c r="J706">
        <v>83845.119999999995</v>
      </c>
      <c r="K706">
        <v>58782.93</v>
      </c>
      <c r="L706">
        <v>74798.64</v>
      </c>
      <c r="M706">
        <v>51209.13</v>
      </c>
      <c r="N706">
        <v>12.83</v>
      </c>
      <c r="O706">
        <v>10.81</v>
      </c>
      <c r="P706">
        <v>6</v>
      </c>
      <c r="Q706">
        <v>74798.64</v>
      </c>
      <c r="R706">
        <v>51209.13</v>
      </c>
      <c r="S706">
        <v>13.7</v>
      </c>
      <c r="T706">
        <v>10.81</v>
      </c>
      <c r="U706">
        <v>9.1999999999999993</v>
      </c>
      <c r="V706">
        <v>0</v>
      </c>
      <c r="W706">
        <v>3.0754999999999999</v>
      </c>
      <c r="X706">
        <v>4.4109999999999996</v>
      </c>
      <c r="Y706">
        <v>4.4649000000000001</v>
      </c>
      <c r="Z706">
        <v>4.4109999999999996</v>
      </c>
      <c r="AA706" t="s">
        <v>55</v>
      </c>
      <c r="AB706" t="s">
        <v>14</v>
      </c>
      <c r="AC706">
        <v>4.4649000000000001</v>
      </c>
      <c r="AD706" t="s">
        <v>1546</v>
      </c>
      <c r="AE706">
        <v>2.3249840000000002</v>
      </c>
      <c r="AF706">
        <v>4.5593000000000004</v>
      </c>
      <c r="AG706">
        <v>4.4109999999999996</v>
      </c>
      <c r="AH706">
        <v>4.5593000000000004</v>
      </c>
      <c r="AI706" t="s">
        <v>14</v>
      </c>
      <c r="AJ706" t="s">
        <v>14</v>
      </c>
      <c r="AK706" t="s">
        <v>1623</v>
      </c>
      <c r="AL706" t="s">
        <v>49</v>
      </c>
      <c r="AM706">
        <v>6.3962000000000003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 t="b">
        <v>0</v>
      </c>
      <c r="AV706" t="s">
        <v>49</v>
      </c>
    </row>
    <row r="707" spans="1:48" x14ac:dyDescent="0.25">
      <c r="A707" t="s">
        <v>717</v>
      </c>
      <c r="B707" t="s">
        <v>1687</v>
      </c>
      <c r="C707" t="s">
        <v>717</v>
      </c>
      <c r="D707" t="s">
        <v>58</v>
      </c>
      <c r="E707" t="s">
        <v>717</v>
      </c>
      <c r="F707" t="s">
        <v>2446</v>
      </c>
      <c r="G707" t="s">
        <v>196</v>
      </c>
      <c r="H707">
        <v>26</v>
      </c>
      <c r="I707">
        <v>2</v>
      </c>
      <c r="J707">
        <v>35773.230000000003</v>
      </c>
      <c r="K707">
        <v>29920.09</v>
      </c>
      <c r="L707">
        <v>32306.959999999999</v>
      </c>
      <c r="M707">
        <v>24890.77</v>
      </c>
      <c r="N707">
        <v>5.04</v>
      </c>
      <c r="O707">
        <v>4.5999999999999996</v>
      </c>
      <c r="P707">
        <v>25</v>
      </c>
      <c r="Q707">
        <v>28521.54</v>
      </c>
      <c r="R707">
        <v>16485.38</v>
      </c>
      <c r="S707">
        <v>4.4000000000000004</v>
      </c>
      <c r="T707">
        <v>3.38</v>
      </c>
      <c r="U707">
        <v>3.26</v>
      </c>
      <c r="V707">
        <v>1</v>
      </c>
      <c r="W707">
        <v>1.1727000000000001</v>
      </c>
      <c r="X707">
        <v>1.1585000000000001</v>
      </c>
      <c r="Y707">
        <v>1.1727000000000001</v>
      </c>
      <c r="Z707">
        <v>1.1585000000000001</v>
      </c>
      <c r="AA707" t="s">
        <v>57</v>
      </c>
      <c r="AB707" t="s">
        <v>196</v>
      </c>
      <c r="AC707">
        <v>1.9204000000000001</v>
      </c>
      <c r="AD707" t="s">
        <v>1547</v>
      </c>
      <c r="AE707">
        <v>1.6499699999999999</v>
      </c>
      <c r="AF707">
        <v>1.1974</v>
      </c>
      <c r="AG707">
        <v>1.1585000000000001</v>
      </c>
      <c r="AH707">
        <v>1.1974</v>
      </c>
      <c r="AI707" t="s">
        <v>196</v>
      </c>
      <c r="AJ707" t="s">
        <v>196</v>
      </c>
      <c r="AK707" t="s">
        <v>1623</v>
      </c>
      <c r="AL707" t="s">
        <v>49</v>
      </c>
      <c r="AM707">
        <v>1.6798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1</v>
      </c>
      <c r="AT707">
        <v>0</v>
      </c>
      <c r="AU707" t="b">
        <v>0</v>
      </c>
      <c r="AV707" t="s">
        <v>49</v>
      </c>
    </row>
    <row r="708" spans="1:48" x14ac:dyDescent="0.25">
      <c r="A708" t="s">
        <v>718</v>
      </c>
      <c r="B708" t="s">
        <v>1687</v>
      </c>
      <c r="C708" t="s">
        <v>718</v>
      </c>
      <c r="D708" t="s">
        <v>60</v>
      </c>
      <c r="E708" t="s">
        <v>718</v>
      </c>
      <c r="F708" t="s">
        <v>2447</v>
      </c>
      <c r="G708" t="s">
        <v>196</v>
      </c>
      <c r="H708">
        <v>11</v>
      </c>
      <c r="I708">
        <v>0</v>
      </c>
      <c r="J708">
        <v>26337.599999999999</v>
      </c>
      <c r="K708">
        <v>15471.91</v>
      </c>
      <c r="L708">
        <v>24861.09</v>
      </c>
      <c r="M708">
        <v>16147.29</v>
      </c>
      <c r="N708">
        <v>3.91</v>
      </c>
      <c r="O708">
        <v>2.02</v>
      </c>
      <c r="P708">
        <v>10</v>
      </c>
      <c r="Q708">
        <v>20393.560000000001</v>
      </c>
      <c r="R708">
        <v>8201.31</v>
      </c>
      <c r="S708">
        <v>3.8</v>
      </c>
      <c r="T708">
        <v>2.09</v>
      </c>
      <c r="U708">
        <v>3.34</v>
      </c>
      <c r="V708">
        <v>1</v>
      </c>
      <c r="W708">
        <v>0.83850000000000002</v>
      </c>
      <c r="X708">
        <v>0.82840000000000003</v>
      </c>
      <c r="Y708">
        <v>0.83850000000000002</v>
      </c>
      <c r="Z708">
        <v>0.82840000000000003</v>
      </c>
      <c r="AA708" t="s">
        <v>59</v>
      </c>
      <c r="AB708" t="s">
        <v>196</v>
      </c>
      <c r="AC708">
        <v>1.1638999999999999</v>
      </c>
      <c r="AD708" t="s">
        <v>1548</v>
      </c>
      <c r="AE708">
        <v>1</v>
      </c>
      <c r="AF708">
        <v>0.85619999999999996</v>
      </c>
      <c r="AG708">
        <v>0.82840000000000003</v>
      </c>
      <c r="AH708">
        <v>0.85619999999999996</v>
      </c>
      <c r="AI708" t="s">
        <v>196</v>
      </c>
      <c r="AJ708" t="s">
        <v>196</v>
      </c>
      <c r="AK708" t="s">
        <v>1623</v>
      </c>
      <c r="AL708" t="s">
        <v>49</v>
      </c>
      <c r="AM708">
        <v>1.2012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1</v>
      </c>
      <c r="AT708">
        <v>0</v>
      </c>
      <c r="AU708" t="b">
        <v>0</v>
      </c>
      <c r="AV708" t="s">
        <v>49</v>
      </c>
    </row>
    <row r="709" spans="1:48" x14ac:dyDescent="0.25">
      <c r="A709" t="s">
        <v>719</v>
      </c>
      <c r="B709" t="s">
        <v>1687</v>
      </c>
      <c r="C709" t="s">
        <v>719</v>
      </c>
      <c r="D709" t="s">
        <v>51</v>
      </c>
      <c r="E709" t="s">
        <v>719</v>
      </c>
      <c r="F709" t="s">
        <v>2448</v>
      </c>
      <c r="G709" t="s">
        <v>14</v>
      </c>
      <c r="H709">
        <v>10</v>
      </c>
      <c r="I709">
        <v>1</v>
      </c>
      <c r="J709">
        <v>71597.850000000006</v>
      </c>
      <c r="K709">
        <v>65103.29</v>
      </c>
      <c r="L709">
        <v>63239.11</v>
      </c>
      <c r="M709">
        <v>56049.23</v>
      </c>
      <c r="N709">
        <v>9.9</v>
      </c>
      <c r="O709">
        <v>9.98</v>
      </c>
      <c r="P709">
        <v>9</v>
      </c>
      <c r="Q709">
        <v>46613.52</v>
      </c>
      <c r="R709">
        <v>26953.15</v>
      </c>
      <c r="S709">
        <v>9.8000000000000007</v>
      </c>
      <c r="T709">
        <v>4.4800000000000004</v>
      </c>
      <c r="U709">
        <v>6.7</v>
      </c>
      <c r="V709">
        <v>0</v>
      </c>
      <c r="W709">
        <v>1.9166000000000001</v>
      </c>
      <c r="X709">
        <v>3.1871</v>
      </c>
      <c r="Y709">
        <v>3.226</v>
      </c>
      <c r="Z709">
        <v>3.1871</v>
      </c>
      <c r="AA709" t="s">
        <v>50</v>
      </c>
      <c r="AB709" t="s">
        <v>14</v>
      </c>
      <c r="AC709">
        <v>3.226</v>
      </c>
      <c r="AD709" t="s">
        <v>1549</v>
      </c>
      <c r="AE709">
        <v>1.823423</v>
      </c>
      <c r="AF709">
        <v>3.2942</v>
      </c>
      <c r="AG709">
        <v>3.1871</v>
      </c>
      <c r="AH709">
        <v>3.2942</v>
      </c>
      <c r="AI709" t="s">
        <v>14</v>
      </c>
      <c r="AJ709" t="s">
        <v>14</v>
      </c>
      <c r="AK709" t="s">
        <v>1621</v>
      </c>
      <c r="AL709" t="s">
        <v>49</v>
      </c>
      <c r="AM709">
        <v>4.6214000000000004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1</v>
      </c>
      <c r="AT709">
        <v>0</v>
      </c>
      <c r="AU709" t="b">
        <v>0</v>
      </c>
      <c r="AV709" t="s">
        <v>49</v>
      </c>
    </row>
    <row r="710" spans="1:48" x14ac:dyDescent="0.25">
      <c r="A710" t="s">
        <v>720</v>
      </c>
      <c r="B710" t="s">
        <v>1687</v>
      </c>
      <c r="C710" t="s">
        <v>720</v>
      </c>
      <c r="D710" t="s">
        <v>53</v>
      </c>
      <c r="E710" t="s">
        <v>720</v>
      </c>
      <c r="F710" t="s">
        <v>2449</v>
      </c>
      <c r="G710" t="s">
        <v>14</v>
      </c>
      <c r="H710">
        <v>1</v>
      </c>
      <c r="I710">
        <v>0</v>
      </c>
      <c r="J710">
        <v>82491.22</v>
      </c>
      <c r="K710">
        <v>0</v>
      </c>
      <c r="L710">
        <v>72119.759999999995</v>
      </c>
      <c r="M710">
        <v>0</v>
      </c>
      <c r="N710">
        <v>7</v>
      </c>
      <c r="O710">
        <v>0</v>
      </c>
      <c r="P710">
        <v>1</v>
      </c>
      <c r="Q710">
        <v>72119.759999999995</v>
      </c>
      <c r="R710">
        <v>0</v>
      </c>
      <c r="S710">
        <v>4.8</v>
      </c>
      <c r="T710">
        <v>0</v>
      </c>
      <c r="U710">
        <v>3.5</v>
      </c>
      <c r="V710">
        <v>0</v>
      </c>
      <c r="W710">
        <v>0</v>
      </c>
      <c r="X710">
        <v>1.7478</v>
      </c>
      <c r="Y710">
        <v>1.7692000000000001</v>
      </c>
      <c r="Z710">
        <v>1.7478</v>
      </c>
      <c r="AA710" t="s">
        <v>52</v>
      </c>
      <c r="AB710" t="s">
        <v>14</v>
      </c>
      <c r="AC710">
        <v>1.7692000000000001</v>
      </c>
      <c r="AD710" t="s">
        <v>1550</v>
      </c>
      <c r="AE710">
        <v>1</v>
      </c>
      <c r="AF710">
        <v>1.8065</v>
      </c>
      <c r="AG710">
        <v>1.7478</v>
      </c>
      <c r="AH710">
        <v>1.8065</v>
      </c>
      <c r="AI710" t="s">
        <v>14</v>
      </c>
      <c r="AJ710" t="s">
        <v>14</v>
      </c>
      <c r="AK710" t="s">
        <v>1621</v>
      </c>
      <c r="AL710" t="s">
        <v>49</v>
      </c>
      <c r="AM710">
        <v>2.5343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 t="b">
        <v>0</v>
      </c>
      <c r="AV710" t="s">
        <v>49</v>
      </c>
    </row>
    <row r="711" spans="1:48" x14ac:dyDescent="0.25">
      <c r="A711" t="s">
        <v>721</v>
      </c>
      <c r="B711" t="s">
        <v>1687</v>
      </c>
      <c r="C711" t="s">
        <v>721</v>
      </c>
      <c r="D711" t="s">
        <v>49</v>
      </c>
      <c r="E711" t="s">
        <v>721</v>
      </c>
      <c r="F711" t="s">
        <v>2450</v>
      </c>
      <c r="G711" t="s">
        <v>196</v>
      </c>
      <c r="H711">
        <v>18</v>
      </c>
      <c r="I711">
        <v>0</v>
      </c>
      <c r="J711">
        <v>50989.96</v>
      </c>
      <c r="K711">
        <v>44785.36</v>
      </c>
      <c r="L711">
        <v>46794.49</v>
      </c>
      <c r="M711">
        <v>43554.28</v>
      </c>
      <c r="N711">
        <v>5.22</v>
      </c>
      <c r="O711">
        <v>3.98</v>
      </c>
      <c r="P711">
        <v>16</v>
      </c>
      <c r="Q711">
        <v>32513.69</v>
      </c>
      <c r="R711">
        <v>17124.53</v>
      </c>
      <c r="S711">
        <v>4.13</v>
      </c>
      <c r="T711">
        <v>2.42</v>
      </c>
      <c r="U711">
        <v>3.36</v>
      </c>
      <c r="V711">
        <v>1</v>
      </c>
      <c r="W711">
        <v>1.3369</v>
      </c>
      <c r="X711">
        <v>1.3208</v>
      </c>
      <c r="Y711">
        <v>1.3369</v>
      </c>
      <c r="Z711">
        <v>1.3208</v>
      </c>
      <c r="AA711" t="s">
        <v>54</v>
      </c>
      <c r="AB711" t="s">
        <v>196</v>
      </c>
      <c r="AC711">
        <v>1.8431999999999999</v>
      </c>
      <c r="AD711" t="s">
        <v>54</v>
      </c>
      <c r="AE711">
        <v>1</v>
      </c>
      <c r="AF711">
        <v>1.3652</v>
      </c>
      <c r="AG711">
        <v>1.3208</v>
      </c>
      <c r="AH711">
        <v>1.3652</v>
      </c>
      <c r="AI711" t="s">
        <v>196</v>
      </c>
      <c r="AJ711" t="s">
        <v>196</v>
      </c>
      <c r="AK711" t="s">
        <v>54</v>
      </c>
      <c r="AL711" t="s">
        <v>49</v>
      </c>
      <c r="AM711">
        <v>1.9152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2</v>
      </c>
      <c r="AT711">
        <v>0</v>
      </c>
      <c r="AU711" t="b">
        <v>0</v>
      </c>
      <c r="AV711" t="s">
        <v>49</v>
      </c>
    </row>
    <row r="712" spans="1:48" x14ac:dyDescent="0.25">
      <c r="A712" t="s">
        <v>722</v>
      </c>
      <c r="B712" t="s">
        <v>1687</v>
      </c>
      <c r="C712" t="s">
        <v>722</v>
      </c>
      <c r="D712" t="s">
        <v>56</v>
      </c>
      <c r="E712" t="s">
        <v>722</v>
      </c>
      <c r="F712" t="s">
        <v>2451</v>
      </c>
      <c r="G712" t="s">
        <v>196</v>
      </c>
      <c r="H712">
        <v>49</v>
      </c>
      <c r="I712">
        <v>6</v>
      </c>
      <c r="J712">
        <v>96516.21</v>
      </c>
      <c r="K712">
        <v>79714.33</v>
      </c>
      <c r="L712">
        <v>88418.95</v>
      </c>
      <c r="M712">
        <v>68850.399999999994</v>
      </c>
      <c r="N712">
        <v>11.04</v>
      </c>
      <c r="O712">
        <v>9.74</v>
      </c>
      <c r="P712">
        <v>44</v>
      </c>
      <c r="Q712">
        <v>68772.27</v>
      </c>
      <c r="R712">
        <v>37644.26</v>
      </c>
      <c r="S712">
        <v>8.5</v>
      </c>
      <c r="T712">
        <v>5.96</v>
      </c>
      <c r="U712">
        <v>6.99</v>
      </c>
      <c r="V712">
        <v>1</v>
      </c>
      <c r="W712">
        <v>2.8277000000000001</v>
      </c>
      <c r="X712">
        <v>2.7936000000000001</v>
      </c>
      <c r="Y712">
        <v>2.8277000000000001</v>
      </c>
      <c r="Z712">
        <v>2.7936000000000001</v>
      </c>
      <c r="AA712" t="s">
        <v>55</v>
      </c>
      <c r="AB712" t="s">
        <v>196</v>
      </c>
      <c r="AC712">
        <v>4.2161</v>
      </c>
      <c r="AD712" t="s">
        <v>1546</v>
      </c>
      <c r="AE712">
        <v>2.115666</v>
      </c>
      <c r="AF712">
        <v>2.6536</v>
      </c>
      <c r="AG712">
        <v>2.7936000000000001</v>
      </c>
      <c r="AH712">
        <v>2.6536</v>
      </c>
      <c r="AI712" t="s">
        <v>196</v>
      </c>
      <c r="AJ712" t="s">
        <v>196</v>
      </c>
      <c r="AK712" t="s">
        <v>1623</v>
      </c>
      <c r="AL712" t="s">
        <v>49</v>
      </c>
      <c r="AM712">
        <v>3.7227000000000001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5</v>
      </c>
      <c r="AT712">
        <v>0</v>
      </c>
      <c r="AU712" t="b">
        <v>0</v>
      </c>
      <c r="AV712" t="s">
        <v>49</v>
      </c>
    </row>
    <row r="713" spans="1:48" x14ac:dyDescent="0.25">
      <c r="A713" t="s">
        <v>723</v>
      </c>
      <c r="B713" t="s">
        <v>1687</v>
      </c>
      <c r="C713" t="s">
        <v>723</v>
      </c>
      <c r="D713" t="s">
        <v>58</v>
      </c>
      <c r="E713" t="s">
        <v>723</v>
      </c>
      <c r="F713" t="s">
        <v>2452</v>
      </c>
      <c r="G713" t="s">
        <v>196</v>
      </c>
      <c r="H713">
        <v>89</v>
      </c>
      <c r="I713">
        <v>3</v>
      </c>
      <c r="J713">
        <v>40059.32</v>
      </c>
      <c r="K713">
        <v>21022.58</v>
      </c>
      <c r="L713">
        <v>36300.050000000003</v>
      </c>
      <c r="M713">
        <v>18196.580000000002</v>
      </c>
      <c r="N713">
        <v>4.13</v>
      </c>
      <c r="O713">
        <v>2.34</v>
      </c>
      <c r="P713">
        <v>87</v>
      </c>
      <c r="Q713">
        <v>34604.410000000003</v>
      </c>
      <c r="R713">
        <v>14503.19</v>
      </c>
      <c r="S713">
        <v>4.0999999999999996</v>
      </c>
      <c r="T713">
        <v>2.35</v>
      </c>
      <c r="U713">
        <v>3.36</v>
      </c>
      <c r="V713">
        <v>1</v>
      </c>
      <c r="W713">
        <v>1.4228000000000001</v>
      </c>
      <c r="X713">
        <v>1.4056</v>
      </c>
      <c r="Y713">
        <v>1.4228000000000001</v>
      </c>
      <c r="Z713">
        <v>1.4056</v>
      </c>
      <c r="AA713" t="s">
        <v>57</v>
      </c>
      <c r="AB713" t="s">
        <v>196</v>
      </c>
      <c r="AC713">
        <v>1.9927999999999999</v>
      </c>
      <c r="AD713" t="s">
        <v>1547</v>
      </c>
      <c r="AE713">
        <v>1.503546</v>
      </c>
      <c r="AF713">
        <v>1.4528000000000001</v>
      </c>
      <c r="AG713">
        <v>1.4056</v>
      </c>
      <c r="AH713">
        <v>1.4528000000000001</v>
      </c>
      <c r="AI713" t="s">
        <v>196</v>
      </c>
      <c r="AJ713" t="s">
        <v>196</v>
      </c>
      <c r="AK713" t="s">
        <v>1623</v>
      </c>
      <c r="AL713" t="s">
        <v>49</v>
      </c>
      <c r="AM713">
        <v>2.0381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2</v>
      </c>
      <c r="AT713">
        <v>0</v>
      </c>
      <c r="AU713" t="b">
        <v>0</v>
      </c>
      <c r="AV713" t="s">
        <v>49</v>
      </c>
    </row>
    <row r="714" spans="1:48" x14ac:dyDescent="0.25">
      <c r="A714" t="s">
        <v>724</v>
      </c>
      <c r="B714" t="s">
        <v>1687</v>
      </c>
      <c r="C714" t="s">
        <v>724</v>
      </c>
      <c r="D714" t="s">
        <v>60</v>
      </c>
      <c r="E714" t="s">
        <v>724</v>
      </c>
      <c r="F714" t="s">
        <v>2453</v>
      </c>
      <c r="G714" t="s">
        <v>196</v>
      </c>
      <c r="H714">
        <v>56</v>
      </c>
      <c r="I714">
        <v>1</v>
      </c>
      <c r="J714">
        <v>28320.28</v>
      </c>
      <c r="K714">
        <v>24651.16</v>
      </c>
      <c r="L714">
        <v>25845.05</v>
      </c>
      <c r="M714">
        <v>21149.25</v>
      </c>
      <c r="N714">
        <v>3</v>
      </c>
      <c r="O714">
        <v>2.8</v>
      </c>
      <c r="P714">
        <v>53</v>
      </c>
      <c r="Q714">
        <v>21346.69</v>
      </c>
      <c r="R714">
        <v>9691.64</v>
      </c>
      <c r="S714">
        <v>2.68</v>
      </c>
      <c r="T714">
        <v>1.8</v>
      </c>
      <c r="U714">
        <v>2.17</v>
      </c>
      <c r="V714">
        <v>1</v>
      </c>
      <c r="W714">
        <v>0.87770000000000004</v>
      </c>
      <c r="X714">
        <v>0.86709999999999998</v>
      </c>
      <c r="Y714">
        <v>0.87770000000000004</v>
      </c>
      <c r="Z714">
        <v>0.86709999999999998</v>
      </c>
      <c r="AA714" t="s">
        <v>59</v>
      </c>
      <c r="AB714" t="s">
        <v>196</v>
      </c>
      <c r="AC714">
        <v>1.3253999999999999</v>
      </c>
      <c r="AD714" t="s">
        <v>1548</v>
      </c>
      <c r="AE714">
        <v>1</v>
      </c>
      <c r="AF714">
        <v>0.8962</v>
      </c>
      <c r="AG714">
        <v>0.86709999999999998</v>
      </c>
      <c r="AH714">
        <v>0.8962</v>
      </c>
      <c r="AI714" t="s">
        <v>196</v>
      </c>
      <c r="AJ714" t="s">
        <v>196</v>
      </c>
      <c r="AK714" t="s">
        <v>1623</v>
      </c>
      <c r="AL714" t="s">
        <v>49</v>
      </c>
      <c r="AM714">
        <v>1.2573000000000001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3</v>
      </c>
      <c r="AT714">
        <v>0</v>
      </c>
      <c r="AU714" t="b">
        <v>0</v>
      </c>
      <c r="AV714" t="s">
        <v>49</v>
      </c>
    </row>
    <row r="715" spans="1:48" x14ac:dyDescent="0.25">
      <c r="A715" t="s">
        <v>725</v>
      </c>
      <c r="B715" t="s">
        <v>1687</v>
      </c>
      <c r="C715" t="s">
        <v>725</v>
      </c>
      <c r="D715" t="s">
        <v>51</v>
      </c>
      <c r="E715" t="s">
        <v>725</v>
      </c>
      <c r="F715" t="s">
        <v>2454</v>
      </c>
      <c r="G715" t="s">
        <v>14</v>
      </c>
      <c r="H715">
        <v>3</v>
      </c>
      <c r="I715">
        <v>1</v>
      </c>
      <c r="J715">
        <v>29210.6</v>
      </c>
      <c r="K715">
        <v>685.08</v>
      </c>
      <c r="L715">
        <v>27453.4</v>
      </c>
      <c r="M715">
        <v>4292.25</v>
      </c>
      <c r="N715">
        <v>3</v>
      </c>
      <c r="O715">
        <v>0.82</v>
      </c>
      <c r="P715">
        <v>3</v>
      </c>
      <c r="Q715">
        <v>27453.4</v>
      </c>
      <c r="R715">
        <v>4292.25</v>
      </c>
      <c r="S715">
        <v>5.2</v>
      </c>
      <c r="T715">
        <v>0.82</v>
      </c>
      <c r="U715">
        <v>3.6</v>
      </c>
      <c r="V715">
        <v>0</v>
      </c>
      <c r="W715">
        <v>1.1288</v>
      </c>
      <c r="X715">
        <v>1.4540999999999999</v>
      </c>
      <c r="Y715">
        <v>1.4719</v>
      </c>
      <c r="Z715">
        <v>1.4540999999999999</v>
      </c>
      <c r="AA715" t="s">
        <v>50</v>
      </c>
      <c r="AB715" t="s">
        <v>14</v>
      </c>
      <c r="AC715">
        <v>1.4719</v>
      </c>
      <c r="AD715" t="s">
        <v>1544</v>
      </c>
      <c r="AE715">
        <v>1.7568630000000001</v>
      </c>
      <c r="AF715">
        <v>1.5029999999999999</v>
      </c>
      <c r="AG715">
        <v>1.4540999999999999</v>
      </c>
      <c r="AH715">
        <v>1.5029999999999999</v>
      </c>
      <c r="AI715" t="s">
        <v>14</v>
      </c>
      <c r="AJ715" t="s">
        <v>14</v>
      </c>
      <c r="AK715" t="s">
        <v>1621</v>
      </c>
      <c r="AL715" t="s">
        <v>49</v>
      </c>
      <c r="AM715">
        <v>2.1086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 t="b">
        <v>0</v>
      </c>
      <c r="AV715" t="s">
        <v>49</v>
      </c>
    </row>
    <row r="716" spans="1:48" x14ac:dyDescent="0.25">
      <c r="A716" t="s">
        <v>726</v>
      </c>
      <c r="B716" t="s">
        <v>1687</v>
      </c>
      <c r="C716" t="s">
        <v>726</v>
      </c>
      <c r="D716" t="s">
        <v>53</v>
      </c>
      <c r="E716" t="s">
        <v>726</v>
      </c>
      <c r="F716" t="s">
        <v>2455</v>
      </c>
      <c r="G716" t="s">
        <v>196</v>
      </c>
      <c r="H716">
        <v>30</v>
      </c>
      <c r="I716">
        <v>2</v>
      </c>
      <c r="J716">
        <v>17879.48</v>
      </c>
      <c r="K716">
        <v>10395.85</v>
      </c>
      <c r="L716">
        <v>16530.400000000001</v>
      </c>
      <c r="M716">
        <v>9869.34</v>
      </c>
      <c r="N716">
        <v>2.93</v>
      </c>
      <c r="O716">
        <v>3.93</v>
      </c>
      <c r="P716">
        <v>29</v>
      </c>
      <c r="Q716">
        <v>15336.88</v>
      </c>
      <c r="R716">
        <v>7617.62</v>
      </c>
      <c r="S716">
        <v>2.72</v>
      </c>
      <c r="T716">
        <v>3.83</v>
      </c>
      <c r="U716">
        <v>1.92</v>
      </c>
      <c r="V716">
        <v>1</v>
      </c>
      <c r="W716">
        <v>0.63060000000000005</v>
      </c>
      <c r="X716">
        <v>0.623</v>
      </c>
      <c r="Y716">
        <v>0.63060000000000005</v>
      </c>
      <c r="Z716">
        <v>0.623</v>
      </c>
      <c r="AA716" t="s">
        <v>52</v>
      </c>
      <c r="AB716" t="s">
        <v>196</v>
      </c>
      <c r="AC716">
        <v>0.83779999999999999</v>
      </c>
      <c r="AD716" t="s">
        <v>1545</v>
      </c>
      <c r="AE716">
        <v>1</v>
      </c>
      <c r="AF716">
        <v>0.64390000000000003</v>
      </c>
      <c r="AG716">
        <v>0.623</v>
      </c>
      <c r="AH716">
        <v>0.64390000000000003</v>
      </c>
      <c r="AI716" t="s">
        <v>196</v>
      </c>
      <c r="AJ716" t="s">
        <v>196</v>
      </c>
      <c r="AK716" t="s">
        <v>1621</v>
      </c>
      <c r="AL716" t="s">
        <v>49</v>
      </c>
      <c r="AM716">
        <v>0.90329999999999999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1</v>
      </c>
      <c r="AT716">
        <v>0</v>
      </c>
      <c r="AU716" t="b">
        <v>0</v>
      </c>
      <c r="AV716" t="s">
        <v>49</v>
      </c>
    </row>
    <row r="717" spans="1:48" x14ac:dyDescent="0.25">
      <c r="A717" t="s">
        <v>727</v>
      </c>
      <c r="B717" t="s">
        <v>1687</v>
      </c>
      <c r="C717" t="s">
        <v>727</v>
      </c>
      <c r="D717" t="s">
        <v>51</v>
      </c>
      <c r="E717" t="s">
        <v>727</v>
      </c>
      <c r="F717" t="s">
        <v>2456</v>
      </c>
      <c r="G717" t="s">
        <v>196</v>
      </c>
      <c r="H717">
        <v>11</v>
      </c>
      <c r="I717">
        <v>0</v>
      </c>
      <c r="J717">
        <v>33183.160000000003</v>
      </c>
      <c r="K717">
        <v>20053.77</v>
      </c>
      <c r="L717">
        <v>31226.73</v>
      </c>
      <c r="M717">
        <v>17149.18</v>
      </c>
      <c r="N717">
        <v>4.91</v>
      </c>
      <c r="O717">
        <v>2.15</v>
      </c>
      <c r="P717">
        <v>10</v>
      </c>
      <c r="Q717">
        <v>26686.62</v>
      </c>
      <c r="R717">
        <v>9836.9500000000007</v>
      </c>
      <c r="S717">
        <v>4.4000000000000004</v>
      </c>
      <c r="T717">
        <v>1.5</v>
      </c>
      <c r="U717">
        <v>4.12</v>
      </c>
      <c r="V717">
        <v>1</v>
      </c>
      <c r="W717">
        <v>1.0972999999999999</v>
      </c>
      <c r="X717">
        <v>1.0841000000000001</v>
      </c>
      <c r="Y717">
        <v>1.0972999999999999</v>
      </c>
      <c r="Z717">
        <v>1.0841000000000001</v>
      </c>
      <c r="AA717" t="s">
        <v>50</v>
      </c>
      <c r="AB717" t="s">
        <v>196</v>
      </c>
      <c r="AC717">
        <v>1.6769000000000001</v>
      </c>
      <c r="AD717" t="s">
        <v>1544</v>
      </c>
      <c r="AE717">
        <v>2.6395400000000002</v>
      </c>
      <c r="AF717">
        <v>1.1205000000000001</v>
      </c>
      <c r="AG717">
        <v>1.0841000000000001</v>
      </c>
      <c r="AH717">
        <v>1.1205000000000001</v>
      </c>
      <c r="AI717" t="s">
        <v>196</v>
      </c>
      <c r="AJ717" t="s">
        <v>196</v>
      </c>
      <c r="AK717" t="s">
        <v>1621</v>
      </c>
      <c r="AL717" t="s">
        <v>49</v>
      </c>
      <c r="AM717">
        <v>1.5719000000000001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1</v>
      </c>
      <c r="AT717">
        <v>0</v>
      </c>
      <c r="AU717" t="b">
        <v>0</v>
      </c>
      <c r="AV717" t="s">
        <v>49</v>
      </c>
    </row>
    <row r="718" spans="1:48" x14ac:dyDescent="0.25">
      <c r="A718" t="s">
        <v>728</v>
      </c>
      <c r="B718" t="s">
        <v>1687</v>
      </c>
      <c r="C718" t="s">
        <v>728</v>
      </c>
      <c r="D718" t="s">
        <v>53</v>
      </c>
      <c r="E718" t="s">
        <v>728</v>
      </c>
      <c r="F718" t="s">
        <v>2457</v>
      </c>
      <c r="G718" t="s">
        <v>196</v>
      </c>
      <c r="H718">
        <v>31</v>
      </c>
      <c r="I718">
        <v>2</v>
      </c>
      <c r="J718">
        <v>14095.47</v>
      </c>
      <c r="K718">
        <v>7649.68</v>
      </c>
      <c r="L718">
        <v>13059.63</v>
      </c>
      <c r="M718">
        <v>7018.29</v>
      </c>
      <c r="N718">
        <v>2.3199999999999998</v>
      </c>
      <c r="O718">
        <v>1.45</v>
      </c>
      <c r="P718">
        <v>30</v>
      </c>
      <c r="Q718">
        <v>12555.39</v>
      </c>
      <c r="R718">
        <v>6558.66</v>
      </c>
      <c r="S718">
        <v>2.33</v>
      </c>
      <c r="T718">
        <v>1.47</v>
      </c>
      <c r="U718">
        <v>1.98</v>
      </c>
      <c r="V718">
        <v>1</v>
      </c>
      <c r="W718">
        <v>0.51619999999999999</v>
      </c>
      <c r="X718">
        <v>0.51</v>
      </c>
      <c r="Y718">
        <v>0.51619999999999999</v>
      </c>
      <c r="Z718">
        <v>0.51</v>
      </c>
      <c r="AA718" t="s">
        <v>52</v>
      </c>
      <c r="AB718" t="s">
        <v>196</v>
      </c>
      <c r="AC718">
        <v>0.63529999999999998</v>
      </c>
      <c r="AD718" t="s">
        <v>1545</v>
      </c>
      <c r="AE718">
        <v>1</v>
      </c>
      <c r="AF718">
        <v>0.52710000000000001</v>
      </c>
      <c r="AG718">
        <v>0.51</v>
      </c>
      <c r="AH718">
        <v>0.52710000000000001</v>
      </c>
      <c r="AI718" t="s">
        <v>196</v>
      </c>
      <c r="AJ718" t="s">
        <v>196</v>
      </c>
      <c r="AK718" t="s">
        <v>1621</v>
      </c>
      <c r="AL718" t="s">
        <v>49</v>
      </c>
      <c r="AM718">
        <v>0.73950000000000005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1</v>
      </c>
      <c r="AT718">
        <v>0</v>
      </c>
      <c r="AU718" t="b">
        <v>0</v>
      </c>
      <c r="AV718" t="s">
        <v>49</v>
      </c>
    </row>
    <row r="719" spans="1:48" x14ac:dyDescent="0.25">
      <c r="A719" t="s">
        <v>729</v>
      </c>
      <c r="B719" t="s">
        <v>1687</v>
      </c>
      <c r="C719" t="s">
        <v>729</v>
      </c>
      <c r="D719" t="s">
        <v>51</v>
      </c>
      <c r="E719" t="s">
        <v>729</v>
      </c>
      <c r="F719" t="s">
        <v>2458</v>
      </c>
      <c r="G719" t="s">
        <v>196</v>
      </c>
      <c r="H719">
        <v>690</v>
      </c>
      <c r="I719">
        <v>154</v>
      </c>
      <c r="J719">
        <v>31874.5</v>
      </c>
      <c r="K719">
        <v>31641.24</v>
      </c>
      <c r="L719">
        <v>29460.1</v>
      </c>
      <c r="M719">
        <v>28129.599999999999</v>
      </c>
      <c r="N719">
        <v>4.3</v>
      </c>
      <c r="O719">
        <v>4.95</v>
      </c>
      <c r="P719">
        <v>673</v>
      </c>
      <c r="Q719">
        <v>26254.78</v>
      </c>
      <c r="R719">
        <v>19009.04</v>
      </c>
      <c r="S719">
        <v>3.84</v>
      </c>
      <c r="T719">
        <v>3.51</v>
      </c>
      <c r="U719">
        <v>2.81</v>
      </c>
      <c r="V719">
        <v>1</v>
      </c>
      <c r="W719">
        <v>1.0794999999999999</v>
      </c>
      <c r="X719">
        <v>1.0665</v>
      </c>
      <c r="Y719">
        <v>1.0794999999999999</v>
      </c>
      <c r="Z719">
        <v>1.0665</v>
      </c>
      <c r="AA719" t="s">
        <v>50</v>
      </c>
      <c r="AB719" t="s">
        <v>196</v>
      </c>
      <c r="AC719">
        <v>1.4737</v>
      </c>
      <c r="AD719" t="s">
        <v>1544</v>
      </c>
      <c r="AE719">
        <v>1.8925129999999999</v>
      </c>
      <c r="AF719">
        <v>1.0421</v>
      </c>
      <c r="AG719">
        <v>1.0665</v>
      </c>
      <c r="AH719">
        <v>1.0421</v>
      </c>
      <c r="AI719" t="s">
        <v>196</v>
      </c>
      <c r="AJ719" t="s">
        <v>196</v>
      </c>
      <c r="AK719" t="s">
        <v>1621</v>
      </c>
      <c r="AL719" t="s">
        <v>49</v>
      </c>
      <c r="AM719">
        <v>1.462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17</v>
      </c>
      <c r="AT719">
        <v>0</v>
      </c>
      <c r="AU719" t="b">
        <v>0</v>
      </c>
      <c r="AV719" t="s">
        <v>49</v>
      </c>
    </row>
    <row r="720" spans="1:48" x14ac:dyDescent="0.25">
      <c r="A720" t="s">
        <v>730</v>
      </c>
      <c r="B720" t="s">
        <v>1687</v>
      </c>
      <c r="C720" t="s">
        <v>730</v>
      </c>
      <c r="D720" t="s">
        <v>53</v>
      </c>
      <c r="E720" t="s">
        <v>730</v>
      </c>
      <c r="F720" t="s">
        <v>2459</v>
      </c>
      <c r="G720" t="s">
        <v>196</v>
      </c>
      <c r="H720">
        <v>584</v>
      </c>
      <c r="I720">
        <v>254</v>
      </c>
      <c r="J720">
        <v>12299.61</v>
      </c>
      <c r="K720">
        <v>10665.44</v>
      </c>
      <c r="L720">
        <v>11614.96</v>
      </c>
      <c r="M720">
        <v>9376.02</v>
      </c>
      <c r="N720">
        <v>2.48</v>
      </c>
      <c r="O720">
        <v>2.3199999999999998</v>
      </c>
      <c r="P720">
        <v>573</v>
      </c>
      <c r="Q720">
        <v>10787.76</v>
      </c>
      <c r="R720">
        <v>6702.72</v>
      </c>
      <c r="S720">
        <v>2.4300000000000002</v>
      </c>
      <c r="T720">
        <v>2.2799999999999998</v>
      </c>
      <c r="U720">
        <v>1.85</v>
      </c>
      <c r="V720">
        <v>1</v>
      </c>
      <c r="W720">
        <v>0.44359999999999999</v>
      </c>
      <c r="X720">
        <v>0.43819999999999998</v>
      </c>
      <c r="Y720">
        <v>0.44359999999999999</v>
      </c>
      <c r="Z720">
        <v>0.43819999999999998</v>
      </c>
      <c r="AA720" t="s">
        <v>52</v>
      </c>
      <c r="AB720" t="s">
        <v>196</v>
      </c>
      <c r="AC720">
        <v>0.77869999999999995</v>
      </c>
      <c r="AD720" t="s">
        <v>1545</v>
      </c>
      <c r="AE720">
        <v>1</v>
      </c>
      <c r="AF720">
        <v>0.45290000000000002</v>
      </c>
      <c r="AG720">
        <v>0.43819999999999998</v>
      </c>
      <c r="AH720">
        <v>0.45290000000000002</v>
      </c>
      <c r="AI720" t="s">
        <v>196</v>
      </c>
      <c r="AJ720" t="s">
        <v>196</v>
      </c>
      <c r="AK720" t="s">
        <v>1621</v>
      </c>
      <c r="AL720" t="s">
        <v>49</v>
      </c>
      <c r="AM720">
        <v>0.63539999999999996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11</v>
      </c>
      <c r="AT720">
        <v>0</v>
      </c>
      <c r="AU720" t="b">
        <v>0</v>
      </c>
      <c r="AV720" t="s">
        <v>49</v>
      </c>
    </row>
    <row r="721" spans="1:48" x14ac:dyDescent="0.25">
      <c r="A721" t="s">
        <v>731</v>
      </c>
      <c r="B721" t="s">
        <v>1687</v>
      </c>
      <c r="C721" t="s">
        <v>731</v>
      </c>
      <c r="D721" t="s">
        <v>56</v>
      </c>
      <c r="E721" t="s">
        <v>731</v>
      </c>
      <c r="F721" t="s">
        <v>2460</v>
      </c>
      <c r="G721" t="s">
        <v>196</v>
      </c>
      <c r="H721">
        <v>31</v>
      </c>
      <c r="I721">
        <v>5</v>
      </c>
      <c r="J721">
        <v>28836.9</v>
      </c>
      <c r="K721">
        <v>21216.11</v>
      </c>
      <c r="L721">
        <v>26218.57</v>
      </c>
      <c r="M721">
        <v>18291.16</v>
      </c>
      <c r="N721">
        <v>5.26</v>
      </c>
      <c r="O721">
        <v>4.1900000000000004</v>
      </c>
      <c r="P721">
        <v>30</v>
      </c>
      <c r="Q721">
        <v>24763.74</v>
      </c>
      <c r="R721">
        <v>16736.38</v>
      </c>
      <c r="S721">
        <v>4.7699999999999996</v>
      </c>
      <c r="T721">
        <v>3.26</v>
      </c>
      <c r="U721">
        <v>3.82</v>
      </c>
      <c r="V721">
        <v>1</v>
      </c>
      <c r="W721">
        <v>1.0182</v>
      </c>
      <c r="X721">
        <v>1.0059</v>
      </c>
      <c r="Y721">
        <v>1.0182</v>
      </c>
      <c r="Z721">
        <v>1.0059</v>
      </c>
      <c r="AA721" t="s">
        <v>55</v>
      </c>
      <c r="AB721" t="s">
        <v>196</v>
      </c>
      <c r="AC721">
        <v>1.8243</v>
      </c>
      <c r="AD721" t="s">
        <v>1546</v>
      </c>
      <c r="AE721">
        <v>1.818662</v>
      </c>
      <c r="AF721">
        <v>1.0397000000000001</v>
      </c>
      <c r="AG721">
        <v>1.0059</v>
      </c>
      <c r="AH721">
        <v>1.0397000000000001</v>
      </c>
      <c r="AI721" t="s">
        <v>196</v>
      </c>
      <c r="AJ721" t="s">
        <v>196</v>
      </c>
      <c r="AK721" t="s">
        <v>1623</v>
      </c>
      <c r="AL721" t="s">
        <v>49</v>
      </c>
      <c r="AM721">
        <v>1.4585999999999999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1</v>
      </c>
      <c r="AT721">
        <v>0</v>
      </c>
      <c r="AU721" t="b">
        <v>0</v>
      </c>
      <c r="AV721" t="s">
        <v>49</v>
      </c>
    </row>
    <row r="722" spans="1:48" x14ac:dyDescent="0.25">
      <c r="A722" t="s">
        <v>732</v>
      </c>
      <c r="B722" t="s">
        <v>1687</v>
      </c>
      <c r="C722" t="s">
        <v>732</v>
      </c>
      <c r="D722" t="s">
        <v>58</v>
      </c>
      <c r="E722" t="s">
        <v>732</v>
      </c>
      <c r="F722" t="s">
        <v>2461</v>
      </c>
      <c r="G722" t="s">
        <v>196</v>
      </c>
      <c r="H722">
        <v>97</v>
      </c>
      <c r="I722">
        <v>6</v>
      </c>
      <c r="J722">
        <v>21446.17</v>
      </c>
      <c r="K722">
        <v>24801.62</v>
      </c>
      <c r="L722">
        <v>19553.38</v>
      </c>
      <c r="M722">
        <v>21516.03</v>
      </c>
      <c r="N722">
        <v>4.1100000000000003</v>
      </c>
      <c r="O722">
        <v>3.48</v>
      </c>
      <c r="P722">
        <v>95</v>
      </c>
      <c r="Q722">
        <v>16909.45</v>
      </c>
      <c r="R722">
        <v>11041.45</v>
      </c>
      <c r="S722">
        <v>3.77</v>
      </c>
      <c r="T722">
        <v>2.57</v>
      </c>
      <c r="U722">
        <v>3.03</v>
      </c>
      <c r="V722">
        <v>1</v>
      </c>
      <c r="W722">
        <v>0.69530000000000003</v>
      </c>
      <c r="X722">
        <v>0.68689999999999996</v>
      </c>
      <c r="Y722">
        <v>0.69530000000000003</v>
      </c>
      <c r="Z722">
        <v>0.68689999999999996</v>
      </c>
      <c r="AA722" t="s">
        <v>57</v>
      </c>
      <c r="AB722" t="s">
        <v>196</v>
      </c>
      <c r="AC722">
        <v>1.0031000000000001</v>
      </c>
      <c r="AD722" t="s">
        <v>1547</v>
      </c>
      <c r="AE722">
        <v>1.4196150000000001</v>
      </c>
      <c r="AF722">
        <v>0.71</v>
      </c>
      <c r="AG722">
        <v>0.68689999999999996</v>
      </c>
      <c r="AH722">
        <v>0.71</v>
      </c>
      <c r="AI722" t="s">
        <v>196</v>
      </c>
      <c r="AJ722" t="s">
        <v>196</v>
      </c>
      <c r="AK722" t="s">
        <v>1623</v>
      </c>
      <c r="AL722" t="s">
        <v>49</v>
      </c>
      <c r="AM722">
        <v>0.99609999999999999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2</v>
      </c>
      <c r="AT722">
        <v>0</v>
      </c>
      <c r="AU722" t="b">
        <v>0</v>
      </c>
      <c r="AV722" t="s">
        <v>49</v>
      </c>
    </row>
    <row r="723" spans="1:48" x14ac:dyDescent="0.25">
      <c r="A723" t="s">
        <v>733</v>
      </c>
      <c r="B723" t="s">
        <v>1687</v>
      </c>
      <c r="C723" t="s">
        <v>733</v>
      </c>
      <c r="D723" t="s">
        <v>60</v>
      </c>
      <c r="E723" t="s">
        <v>733</v>
      </c>
      <c r="F723" t="s">
        <v>2462</v>
      </c>
      <c r="G723" t="s">
        <v>196</v>
      </c>
      <c r="H723">
        <v>35</v>
      </c>
      <c r="I723">
        <v>3</v>
      </c>
      <c r="J723">
        <v>15439.39</v>
      </c>
      <c r="K723">
        <v>10797.4</v>
      </c>
      <c r="L723">
        <v>14405.7</v>
      </c>
      <c r="M723">
        <v>9631.83</v>
      </c>
      <c r="N723">
        <v>2.97</v>
      </c>
      <c r="O723">
        <v>1.66</v>
      </c>
      <c r="P723">
        <v>33</v>
      </c>
      <c r="Q723">
        <v>12878.92</v>
      </c>
      <c r="R723">
        <v>7535.98</v>
      </c>
      <c r="S723">
        <v>2.85</v>
      </c>
      <c r="T723">
        <v>1.62</v>
      </c>
      <c r="U723">
        <v>2.38</v>
      </c>
      <c r="V723">
        <v>1</v>
      </c>
      <c r="W723">
        <v>0.52949999999999997</v>
      </c>
      <c r="X723">
        <v>0.52310000000000001</v>
      </c>
      <c r="Y723">
        <v>0.52949999999999997</v>
      </c>
      <c r="Z723">
        <v>0.52310000000000001</v>
      </c>
      <c r="AA723" t="s">
        <v>59</v>
      </c>
      <c r="AB723" t="s">
        <v>196</v>
      </c>
      <c r="AC723">
        <v>0.70660000000000001</v>
      </c>
      <c r="AD723" t="s">
        <v>1548</v>
      </c>
      <c r="AE723">
        <v>1</v>
      </c>
      <c r="AF723">
        <v>0.54069999999999996</v>
      </c>
      <c r="AG723">
        <v>0.52310000000000001</v>
      </c>
      <c r="AH723">
        <v>0.54069999999999996</v>
      </c>
      <c r="AI723" t="s">
        <v>196</v>
      </c>
      <c r="AJ723" t="s">
        <v>196</v>
      </c>
      <c r="AK723" t="s">
        <v>1623</v>
      </c>
      <c r="AL723" t="s">
        <v>49</v>
      </c>
      <c r="AM723">
        <v>0.75849999999999995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2</v>
      </c>
      <c r="AT723">
        <v>0</v>
      </c>
      <c r="AU723" t="b">
        <v>0</v>
      </c>
      <c r="AV723" t="s">
        <v>49</v>
      </c>
    </row>
    <row r="724" spans="1:48" x14ac:dyDescent="0.25">
      <c r="A724" t="s">
        <v>734</v>
      </c>
      <c r="B724" t="s">
        <v>1687</v>
      </c>
      <c r="C724" t="s">
        <v>734</v>
      </c>
      <c r="D724" t="s">
        <v>51</v>
      </c>
      <c r="E724" t="s">
        <v>734</v>
      </c>
      <c r="F724" t="s">
        <v>2463</v>
      </c>
      <c r="G724" t="s">
        <v>196</v>
      </c>
      <c r="H724">
        <v>12</v>
      </c>
      <c r="I724">
        <v>4</v>
      </c>
      <c r="J724">
        <v>30307.71</v>
      </c>
      <c r="K724">
        <v>21282.26</v>
      </c>
      <c r="L724">
        <v>27070.81</v>
      </c>
      <c r="M724">
        <v>18028.88</v>
      </c>
      <c r="N724">
        <v>2.83</v>
      </c>
      <c r="O724">
        <v>2.0299999999999998</v>
      </c>
      <c r="P724">
        <v>11</v>
      </c>
      <c r="Q724">
        <v>23332.73</v>
      </c>
      <c r="R724">
        <v>13671.51</v>
      </c>
      <c r="S724">
        <v>2.4500000000000002</v>
      </c>
      <c r="T724">
        <v>1.67</v>
      </c>
      <c r="U724">
        <v>1.99</v>
      </c>
      <c r="V724">
        <v>1</v>
      </c>
      <c r="W724">
        <v>0.95940000000000003</v>
      </c>
      <c r="X724">
        <v>0.94779999999999998</v>
      </c>
      <c r="Y724">
        <v>0.95940000000000003</v>
      </c>
      <c r="Z724">
        <v>0.94779999999999998</v>
      </c>
      <c r="AA724" t="s">
        <v>50</v>
      </c>
      <c r="AB724" t="s">
        <v>196</v>
      </c>
      <c r="AC724">
        <v>1.5584</v>
      </c>
      <c r="AD724" t="s">
        <v>1544</v>
      </c>
      <c r="AE724">
        <v>1.791676</v>
      </c>
      <c r="AF724">
        <v>0.97970000000000002</v>
      </c>
      <c r="AG724">
        <v>0.94779999999999998</v>
      </c>
      <c r="AH724">
        <v>0.97970000000000002</v>
      </c>
      <c r="AI724" t="s">
        <v>196</v>
      </c>
      <c r="AJ724" t="s">
        <v>196</v>
      </c>
      <c r="AK724" t="s">
        <v>1621</v>
      </c>
      <c r="AL724" t="s">
        <v>49</v>
      </c>
      <c r="AM724">
        <v>1.3744000000000001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1</v>
      </c>
      <c r="AT724">
        <v>0</v>
      </c>
      <c r="AU724" t="b">
        <v>0</v>
      </c>
      <c r="AV724" t="s">
        <v>49</v>
      </c>
    </row>
    <row r="725" spans="1:48" x14ac:dyDescent="0.25">
      <c r="A725" t="s">
        <v>735</v>
      </c>
      <c r="B725" t="s">
        <v>1687</v>
      </c>
      <c r="C725" t="s">
        <v>735</v>
      </c>
      <c r="D725" t="s">
        <v>53</v>
      </c>
      <c r="E725" t="s">
        <v>735</v>
      </c>
      <c r="F725" t="s">
        <v>2464</v>
      </c>
      <c r="G725" t="s">
        <v>196</v>
      </c>
      <c r="H725">
        <v>33</v>
      </c>
      <c r="I725">
        <v>4</v>
      </c>
      <c r="J725">
        <v>20248.47</v>
      </c>
      <c r="K725">
        <v>44765.279999999999</v>
      </c>
      <c r="L725">
        <v>18197.650000000001</v>
      </c>
      <c r="M725">
        <v>39403.410000000003</v>
      </c>
      <c r="N725">
        <v>6.42</v>
      </c>
      <c r="O725">
        <v>20.51</v>
      </c>
      <c r="P725">
        <v>31</v>
      </c>
      <c r="Q725">
        <v>8435.18</v>
      </c>
      <c r="R725">
        <v>7887.96</v>
      </c>
      <c r="S725">
        <v>1.32</v>
      </c>
      <c r="T725">
        <v>0.86</v>
      </c>
      <c r="U725">
        <v>1.18</v>
      </c>
      <c r="V725">
        <v>1</v>
      </c>
      <c r="W725">
        <v>0.3468</v>
      </c>
      <c r="X725">
        <v>0.34260000000000002</v>
      </c>
      <c r="Y725">
        <v>0.3468</v>
      </c>
      <c r="Z725">
        <v>0.34260000000000002</v>
      </c>
      <c r="AA725" t="s">
        <v>52</v>
      </c>
      <c r="AB725" t="s">
        <v>196</v>
      </c>
      <c r="AC725">
        <v>0.86980000000000002</v>
      </c>
      <c r="AD725" t="s">
        <v>1545</v>
      </c>
      <c r="AE725">
        <v>1</v>
      </c>
      <c r="AF725">
        <v>0.3528</v>
      </c>
      <c r="AG725">
        <v>0.34260000000000002</v>
      </c>
      <c r="AH725">
        <v>0.3528</v>
      </c>
      <c r="AI725" t="s">
        <v>196</v>
      </c>
      <c r="AJ725" t="s">
        <v>196</v>
      </c>
      <c r="AK725" t="s">
        <v>1621</v>
      </c>
      <c r="AL725" t="s">
        <v>49</v>
      </c>
      <c r="AM725">
        <v>0.49490000000000001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2</v>
      </c>
      <c r="AT725">
        <v>0</v>
      </c>
      <c r="AU725" t="b">
        <v>0</v>
      </c>
      <c r="AV725" t="s">
        <v>49</v>
      </c>
    </row>
    <row r="726" spans="1:48" x14ac:dyDescent="0.25">
      <c r="A726" t="s">
        <v>736</v>
      </c>
      <c r="B726" t="s">
        <v>1688</v>
      </c>
      <c r="C726" t="s">
        <v>736</v>
      </c>
      <c r="D726" t="s">
        <v>628</v>
      </c>
      <c r="E726" t="s">
        <v>736</v>
      </c>
      <c r="F726" t="s">
        <v>2465</v>
      </c>
      <c r="G726" t="s">
        <v>14</v>
      </c>
      <c r="H726">
        <v>2</v>
      </c>
      <c r="I726">
        <v>2</v>
      </c>
      <c r="J726">
        <v>582921.96</v>
      </c>
      <c r="K726">
        <v>396813.31</v>
      </c>
      <c r="L726">
        <v>481571.21</v>
      </c>
      <c r="M726">
        <v>327820.67</v>
      </c>
      <c r="N726">
        <v>48.5</v>
      </c>
      <c r="O726">
        <v>18.5</v>
      </c>
      <c r="P726">
        <v>2</v>
      </c>
      <c r="Q726">
        <v>481571.21</v>
      </c>
      <c r="R726">
        <v>327820.67</v>
      </c>
      <c r="S726">
        <v>29</v>
      </c>
      <c r="T726">
        <v>18.5</v>
      </c>
      <c r="U726">
        <v>22.2</v>
      </c>
      <c r="V726">
        <v>0</v>
      </c>
      <c r="W726">
        <v>0</v>
      </c>
      <c r="X726">
        <v>18.162600000000001</v>
      </c>
      <c r="Y726">
        <v>18.384499999999999</v>
      </c>
      <c r="Z726">
        <v>18.162600000000001</v>
      </c>
      <c r="AA726" t="s">
        <v>50</v>
      </c>
      <c r="AB726" t="s">
        <v>14</v>
      </c>
      <c r="AC726">
        <v>18.384499999999999</v>
      </c>
      <c r="AD726" t="s">
        <v>54</v>
      </c>
      <c r="AE726">
        <v>1</v>
      </c>
      <c r="AF726">
        <v>15.5099</v>
      </c>
      <c r="AG726">
        <v>18.162600000000001</v>
      </c>
      <c r="AH726">
        <v>15.5099</v>
      </c>
      <c r="AI726" t="s">
        <v>14</v>
      </c>
      <c r="AJ726" t="s">
        <v>14</v>
      </c>
      <c r="AK726" t="s">
        <v>1621</v>
      </c>
      <c r="AL726" t="s">
        <v>49</v>
      </c>
      <c r="AM726">
        <v>21.758800000000001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 t="b">
        <v>0</v>
      </c>
      <c r="AV726" t="s">
        <v>49</v>
      </c>
    </row>
    <row r="727" spans="1:48" x14ac:dyDescent="0.25">
      <c r="A727" t="s">
        <v>737</v>
      </c>
      <c r="B727" t="s">
        <v>1688</v>
      </c>
      <c r="C727" t="s">
        <v>737</v>
      </c>
      <c r="D727" t="s">
        <v>738</v>
      </c>
      <c r="E727" t="s">
        <v>737</v>
      </c>
      <c r="F727" t="s">
        <v>2466</v>
      </c>
      <c r="G727" t="s">
        <v>196</v>
      </c>
      <c r="H727">
        <v>17</v>
      </c>
      <c r="I727">
        <v>1</v>
      </c>
      <c r="J727">
        <v>162875.98000000001</v>
      </c>
      <c r="K727">
        <v>111906.7</v>
      </c>
      <c r="L727">
        <v>134646.51</v>
      </c>
      <c r="M727">
        <v>92339.76</v>
      </c>
      <c r="N727">
        <v>14.82</v>
      </c>
      <c r="O727">
        <v>9.3699999999999992</v>
      </c>
      <c r="P727">
        <v>16</v>
      </c>
      <c r="Q727">
        <v>123096.7</v>
      </c>
      <c r="R727">
        <v>82412.23</v>
      </c>
      <c r="S727">
        <v>13.5</v>
      </c>
      <c r="T727">
        <v>7.97</v>
      </c>
      <c r="U727">
        <v>11.1</v>
      </c>
      <c r="V727">
        <v>1</v>
      </c>
      <c r="W727">
        <v>5.0613999999999999</v>
      </c>
      <c r="X727">
        <v>5.0003000000000002</v>
      </c>
      <c r="Y727">
        <v>5.0613999999999999</v>
      </c>
      <c r="Z727">
        <v>5.0003000000000002</v>
      </c>
      <c r="AA727" t="s">
        <v>55</v>
      </c>
      <c r="AB727" t="s">
        <v>196</v>
      </c>
      <c r="AC727">
        <v>5.8756000000000004</v>
      </c>
      <c r="AD727" t="s">
        <v>1549</v>
      </c>
      <c r="AE727">
        <v>1.9768520000000001</v>
      </c>
      <c r="AF727">
        <v>5.008</v>
      </c>
      <c r="AG727">
        <v>5.0003000000000002</v>
      </c>
      <c r="AH727">
        <v>5.008</v>
      </c>
      <c r="AI727" t="s">
        <v>196</v>
      </c>
      <c r="AJ727" t="s">
        <v>196</v>
      </c>
      <c r="AK727" t="s">
        <v>1623</v>
      </c>
      <c r="AL727" t="s">
        <v>49</v>
      </c>
      <c r="AM727">
        <v>7.0256999999999996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1</v>
      </c>
      <c r="AT727">
        <v>0</v>
      </c>
      <c r="AU727" t="b">
        <v>0</v>
      </c>
      <c r="AV727" t="s">
        <v>49</v>
      </c>
    </row>
    <row r="728" spans="1:48" x14ac:dyDescent="0.25">
      <c r="A728" t="s">
        <v>739</v>
      </c>
      <c r="B728" t="s">
        <v>1688</v>
      </c>
      <c r="C728" t="s">
        <v>739</v>
      </c>
      <c r="D728" t="s">
        <v>740</v>
      </c>
      <c r="E728" t="s">
        <v>739</v>
      </c>
      <c r="F728" t="s">
        <v>2467</v>
      </c>
      <c r="G728" t="s">
        <v>14</v>
      </c>
      <c r="H728">
        <v>9</v>
      </c>
      <c r="I728">
        <v>1</v>
      </c>
      <c r="J728">
        <v>69201.45</v>
      </c>
      <c r="K728">
        <v>51337.36</v>
      </c>
      <c r="L728">
        <v>57169.62</v>
      </c>
      <c r="M728">
        <v>42411.5</v>
      </c>
      <c r="N728">
        <v>8.33</v>
      </c>
      <c r="O728">
        <v>5.19</v>
      </c>
      <c r="P728">
        <v>8</v>
      </c>
      <c r="Q728">
        <v>44961.11</v>
      </c>
      <c r="R728">
        <v>26117.93</v>
      </c>
      <c r="S728">
        <v>7.9</v>
      </c>
      <c r="T728">
        <v>2.77</v>
      </c>
      <c r="U728">
        <v>5.8</v>
      </c>
      <c r="V728">
        <v>0</v>
      </c>
      <c r="W728">
        <v>1.8487</v>
      </c>
      <c r="X728">
        <v>2.9363000000000001</v>
      </c>
      <c r="Y728">
        <v>2.9722</v>
      </c>
      <c r="Z728">
        <v>2.9363000000000001</v>
      </c>
      <c r="AA728" t="s">
        <v>57</v>
      </c>
      <c r="AB728" t="s">
        <v>14</v>
      </c>
      <c r="AC728">
        <v>2.9722</v>
      </c>
      <c r="AD728" t="s">
        <v>1550</v>
      </c>
      <c r="AE728">
        <v>1</v>
      </c>
      <c r="AF728">
        <v>3.0350000000000001</v>
      </c>
      <c r="AG728">
        <v>2.9363000000000001</v>
      </c>
      <c r="AH728">
        <v>3.0350000000000001</v>
      </c>
      <c r="AI728" t="s">
        <v>14</v>
      </c>
      <c r="AJ728" t="s">
        <v>14</v>
      </c>
      <c r="AK728" t="s">
        <v>1623</v>
      </c>
      <c r="AL728" t="s">
        <v>49</v>
      </c>
      <c r="AM728">
        <v>4.2577999999999996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1</v>
      </c>
      <c r="AT728">
        <v>0</v>
      </c>
      <c r="AU728" t="b">
        <v>0</v>
      </c>
      <c r="AV728" t="s">
        <v>49</v>
      </c>
    </row>
    <row r="729" spans="1:48" x14ac:dyDescent="0.25">
      <c r="A729" t="s">
        <v>741</v>
      </c>
      <c r="B729" t="s">
        <v>1688</v>
      </c>
      <c r="C729" t="s">
        <v>741</v>
      </c>
      <c r="D729" t="s">
        <v>633</v>
      </c>
      <c r="E729" t="s">
        <v>741</v>
      </c>
      <c r="F729" t="s">
        <v>2468</v>
      </c>
      <c r="G729" t="s">
        <v>14</v>
      </c>
      <c r="H729">
        <v>1</v>
      </c>
      <c r="I729">
        <v>0</v>
      </c>
      <c r="J729">
        <v>85159.35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4.5</v>
      </c>
      <c r="T729">
        <v>0</v>
      </c>
      <c r="U729">
        <v>2.6</v>
      </c>
      <c r="V729">
        <v>0</v>
      </c>
      <c r="W729">
        <v>0</v>
      </c>
      <c r="X729">
        <v>2.8258000000000001</v>
      </c>
      <c r="Y729">
        <v>2.8603000000000001</v>
      </c>
      <c r="Z729">
        <v>2.8258000000000001</v>
      </c>
      <c r="AA729" t="s">
        <v>52</v>
      </c>
      <c r="AB729" t="s">
        <v>14</v>
      </c>
      <c r="AC729">
        <v>2.8603000000000001</v>
      </c>
      <c r="AD729" t="s">
        <v>54</v>
      </c>
      <c r="AE729">
        <v>1</v>
      </c>
      <c r="AF729">
        <v>0.73229999999999995</v>
      </c>
      <c r="AG729">
        <v>2.8258000000000001</v>
      </c>
      <c r="AH729">
        <v>0.73229999999999995</v>
      </c>
      <c r="AI729" t="s">
        <v>14</v>
      </c>
      <c r="AJ729" t="s">
        <v>14</v>
      </c>
      <c r="AK729" t="s">
        <v>1621</v>
      </c>
      <c r="AL729" t="s">
        <v>49</v>
      </c>
      <c r="AM729">
        <v>1.0273000000000001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 t="b">
        <v>0</v>
      </c>
      <c r="AV729" t="s">
        <v>49</v>
      </c>
    </row>
    <row r="730" spans="1:48" x14ac:dyDescent="0.25">
      <c r="A730" t="s">
        <v>742</v>
      </c>
      <c r="B730" t="s">
        <v>1688</v>
      </c>
      <c r="C730" t="s">
        <v>742</v>
      </c>
      <c r="D730" t="s">
        <v>743</v>
      </c>
      <c r="E730" t="s">
        <v>742</v>
      </c>
      <c r="F730" t="s">
        <v>2469</v>
      </c>
      <c r="G730" t="s">
        <v>196</v>
      </c>
      <c r="H730">
        <v>21</v>
      </c>
      <c r="I730">
        <v>0</v>
      </c>
      <c r="J730">
        <v>74683.42</v>
      </c>
      <c r="K730">
        <v>51203.76</v>
      </c>
      <c r="L730">
        <v>62058.720000000001</v>
      </c>
      <c r="M730">
        <v>42052.28</v>
      </c>
      <c r="N730">
        <v>7.43</v>
      </c>
      <c r="O730">
        <v>4.5599999999999996</v>
      </c>
      <c r="P730">
        <v>19</v>
      </c>
      <c r="Q730">
        <v>50529.38</v>
      </c>
      <c r="R730">
        <v>23604.07</v>
      </c>
      <c r="S730">
        <v>6.11</v>
      </c>
      <c r="T730">
        <v>2.0499999999999998</v>
      </c>
      <c r="U730">
        <v>5.71</v>
      </c>
      <c r="V730">
        <v>1</v>
      </c>
      <c r="W730">
        <v>2.0775999999999999</v>
      </c>
      <c r="X730">
        <v>2.0525000000000002</v>
      </c>
      <c r="Y730">
        <v>2.0775999999999999</v>
      </c>
      <c r="Z730">
        <v>2.0525000000000002</v>
      </c>
      <c r="AA730" t="s">
        <v>59</v>
      </c>
      <c r="AB730" t="s">
        <v>196</v>
      </c>
      <c r="AC730">
        <v>1.8334999999999999</v>
      </c>
      <c r="AD730" t="s">
        <v>54</v>
      </c>
      <c r="AE730">
        <v>1</v>
      </c>
      <c r="AF730">
        <v>2.1215000000000002</v>
      </c>
      <c r="AG730">
        <v>2.0525000000000002</v>
      </c>
      <c r="AH730">
        <v>2.1215000000000002</v>
      </c>
      <c r="AI730" t="s">
        <v>196</v>
      </c>
      <c r="AJ730" t="s">
        <v>196</v>
      </c>
      <c r="AK730" t="s">
        <v>1623</v>
      </c>
      <c r="AL730" t="s">
        <v>49</v>
      </c>
      <c r="AM730">
        <v>2.9763000000000002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2</v>
      </c>
      <c r="AT730">
        <v>0</v>
      </c>
      <c r="AU730" t="b">
        <v>0</v>
      </c>
      <c r="AV730" t="s">
        <v>49</v>
      </c>
    </row>
    <row r="731" spans="1:48" x14ac:dyDescent="0.25">
      <c r="A731" t="s">
        <v>744</v>
      </c>
      <c r="B731" t="s">
        <v>1688</v>
      </c>
      <c r="C731" t="s">
        <v>744</v>
      </c>
      <c r="D731" t="s">
        <v>49</v>
      </c>
      <c r="E731" t="s">
        <v>744</v>
      </c>
      <c r="F731" t="s">
        <v>2470</v>
      </c>
      <c r="G731" t="s">
        <v>196</v>
      </c>
      <c r="H731">
        <v>45</v>
      </c>
      <c r="I731">
        <v>5</v>
      </c>
      <c r="J731">
        <v>51941.760000000002</v>
      </c>
      <c r="K731">
        <v>74647.360000000001</v>
      </c>
      <c r="L731">
        <v>43324.14</v>
      </c>
      <c r="M731">
        <v>61499.32</v>
      </c>
      <c r="N731">
        <v>5.22</v>
      </c>
      <c r="O731">
        <v>5.14</v>
      </c>
      <c r="P731">
        <v>43</v>
      </c>
      <c r="Q731">
        <v>31707.39</v>
      </c>
      <c r="R731">
        <v>27701.05</v>
      </c>
      <c r="S731">
        <v>4.3499999999999996</v>
      </c>
      <c r="T731">
        <v>3.05</v>
      </c>
      <c r="U731">
        <v>3.33</v>
      </c>
      <c r="V731">
        <v>1</v>
      </c>
      <c r="W731">
        <v>1.3037000000000001</v>
      </c>
      <c r="X731">
        <v>1.288</v>
      </c>
      <c r="Y731">
        <v>1.3037000000000001</v>
      </c>
      <c r="Z731">
        <v>1.288</v>
      </c>
      <c r="AA731" t="s">
        <v>54</v>
      </c>
      <c r="AB731" t="s">
        <v>196</v>
      </c>
      <c r="AC731">
        <v>1.8217000000000001</v>
      </c>
      <c r="AD731" t="s">
        <v>54</v>
      </c>
      <c r="AE731">
        <v>1</v>
      </c>
      <c r="AF731">
        <v>1.1913</v>
      </c>
      <c r="AG731">
        <v>1.288</v>
      </c>
      <c r="AH731">
        <v>1.1913</v>
      </c>
      <c r="AI731" t="s">
        <v>196</v>
      </c>
      <c r="AJ731" t="s">
        <v>196</v>
      </c>
      <c r="AK731" t="s">
        <v>54</v>
      </c>
      <c r="AL731" t="s">
        <v>49</v>
      </c>
      <c r="AM731">
        <v>1.6713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2</v>
      </c>
      <c r="AT731">
        <v>0</v>
      </c>
      <c r="AU731" t="b">
        <v>0</v>
      </c>
      <c r="AV731" t="s">
        <v>49</v>
      </c>
    </row>
    <row r="732" spans="1:48" x14ac:dyDescent="0.25">
      <c r="A732" t="s">
        <v>745</v>
      </c>
      <c r="B732" t="s">
        <v>1689</v>
      </c>
      <c r="C732" t="s">
        <v>745</v>
      </c>
      <c r="D732" t="s">
        <v>56</v>
      </c>
      <c r="E732" t="s">
        <v>745</v>
      </c>
      <c r="F732" t="s">
        <v>2471</v>
      </c>
      <c r="G732" t="s">
        <v>14</v>
      </c>
      <c r="H732">
        <v>6</v>
      </c>
      <c r="I732">
        <v>2</v>
      </c>
      <c r="J732">
        <v>103437.31</v>
      </c>
      <c r="K732">
        <v>64726.22</v>
      </c>
      <c r="L732">
        <v>96090.84</v>
      </c>
      <c r="M732">
        <v>63877.73</v>
      </c>
      <c r="N732">
        <v>11.17</v>
      </c>
      <c r="O732">
        <v>9.8699999999999992</v>
      </c>
      <c r="P732">
        <v>6</v>
      </c>
      <c r="Q732">
        <v>96090.84</v>
      </c>
      <c r="R732">
        <v>63877.73</v>
      </c>
      <c r="S732">
        <v>9.4</v>
      </c>
      <c r="T732">
        <v>9.8699999999999992</v>
      </c>
      <c r="U732">
        <v>6.5</v>
      </c>
      <c r="V732">
        <v>0</v>
      </c>
      <c r="W732">
        <v>3.9510000000000001</v>
      </c>
      <c r="X732">
        <v>3.2391000000000001</v>
      </c>
      <c r="Y732">
        <v>3.2787000000000002</v>
      </c>
      <c r="Z732">
        <v>3.2391000000000001</v>
      </c>
      <c r="AA732" t="s">
        <v>55</v>
      </c>
      <c r="AB732" t="s">
        <v>61</v>
      </c>
      <c r="AC732">
        <v>3.2787000000000002</v>
      </c>
      <c r="AD732" t="s">
        <v>1546</v>
      </c>
      <c r="AE732">
        <v>1.507795</v>
      </c>
      <c r="AF732">
        <v>3.3479999999999999</v>
      </c>
      <c r="AG732">
        <v>3.2391000000000001</v>
      </c>
      <c r="AH732">
        <v>3.3479999999999999</v>
      </c>
      <c r="AI732" t="s">
        <v>14</v>
      </c>
      <c r="AJ732" t="s">
        <v>14</v>
      </c>
      <c r="AK732" t="s">
        <v>1624</v>
      </c>
      <c r="AL732" t="s">
        <v>49</v>
      </c>
      <c r="AM732">
        <v>4.6969000000000003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 t="b">
        <v>0</v>
      </c>
      <c r="AV732" t="s">
        <v>49</v>
      </c>
    </row>
    <row r="733" spans="1:48" x14ac:dyDescent="0.25">
      <c r="A733" t="s">
        <v>746</v>
      </c>
      <c r="B733" t="s">
        <v>1689</v>
      </c>
      <c r="C733" t="s">
        <v>746</v>
      </c>
      <c r="D733" t="s">
        <v>58</v>
      </c>
      <c r="E733" t="s">
        <v>746</v>
      </c>
      <c r="F733" t="s">
        <v>2472</v>
      </c>
      <c r="G733" t="s">
        <v>196</v>
      </c>
      <c r="H733">
        <v>32</v>
      </c>
      <c r="I733">
        <v>1</v>
      </c>
      <c r="J733">
        <v>55437.45</v>
      </c>
      <c r="K733">
        <v>58999.63</v>
      </c>
      <c r="L733">
        <v>51304.97</v>
      </c>
      <c r="M733">
        <v>54184.58</v>
      </c>
      <c r="N733">
        <v>7.09</v>
      </c>
      <c r="O733">
        <v>10.050000000000001</v>
      </c>
      <c r="P733">
        <v>30</v>
      </c>
      <c r="Q733">
        <v>40160.47</v>
      </c>
      <c r="R733">
        <v>32154.42</v>
      </c>
      <c r="S733">
        <v>6.2</v>
      </c>
      <c r="T733">
        <v>9.5500000000000007</v>
      </c>
      <c r="U733">
        <v>3.89</v>
      </c>
      <c r="V733">
        <v>1</v>
      </c>
      <c r="W733">
        <v>1.6513</v>
      </c>
      <c r="X733">
        <v>1.6314</v>
      </c>
      <c r="Y733">
        <v>1.6513</v>
      </c>
      <c r="Z733">
        <v>1.6460999999999999</v>
      </c>
      <c r="AA733" t="s">
        <v>62</v>
      </c>
      <c r="AB733" t="s">
        <v>63</v>
      </c>
      <c r="AC733">
        <v>2.1745000000000001</v>
      </c>
      <c r="AD733" t="s">
        <v>1547</v>
      </c>
      <c r="AE733">
        <v>1.174517</v>
      </c>
      <c r="AF733">
        <v>1.8378000000000001</v>
      </c>
      <c r="AG733">
        <v>1.8321000000000001</v>
      </c>
      <c r="AH733">
        <v>1.8378000000000001</v>
      </c>
      <c r="AI733" t="s">
        <v>1579</v>
      </c>
      <c r="AJ733" t="s">
        <v>1579</v>
      </c>
      <c r="AK733" t="s">
        <v>1624</v>
      </c>
      <c r="AL733" t="s">
        <v>49</v>
      </c>
      <c r="AM733">
        <v>2.5781999999999998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2</v>
      </c>
      <c r="AT733">
        <v>0</v>
      </c>
      <c r="AU733" t="b">
        <v>0</v>
      </c>
      <c r="AV733" t="s">
        <v>49</v>
      </c>
    </row>
    <row r="734" spans="1:48" x14ac:dyDescent="0.25">
      <c r="A734" t="s">
        <v>747</v>
      </c>
      <c r="B734" t="s">
        <v>1689</v>
      </c>
      <c r="C734" t="s">
        <v>747</v>
      </c>
      <c r="D734" t="s">
        <v>60</v>
      </c>
      <c r="E734" t="s">
        <v>746</v>
      </c>
      <c r="F734" t="s">
        <v>2473</v>
      </c>
      <c r="G734" t="s">
        <v>196</v>
      </c>
      <c r="H734">
        <v>17</v>
      </c>
      <c r="I734">
        <v>0</v>
      </c>
      <c r="J734">
        <v>48228.34</v>
      </c>
      <c r="K734">
        <v>30740.26</v>
      </c>
      <c r="L734">
        <v>44911.29</v>
      </c>
      <c r="M734">
        <v>27674.71</v>
      </c>
      <c r="N734">
        <v>3.71</v>
      </c>
      <c r="O734">
        <v>3.08</v>
      </c>
      <c r="P734">
        <v>16</v>
      </c>
      <c r="Q734">
        <v>41201.81</v>
      </c>
      <c r="R734">
        <v>24079.72</v>
      </c>
      <c r="S734">
        <v>3.5</v>
      </c>
      <c r="T734">
        <v>3.06</v>
      </c>
      <c r="U734">
        <v>2.75</v>
      </c>
      <c r="V734">
        <v>1</v>
      </c>
      <c r="W734">
        <v>1.6940999999999999</v>
      </c>
      <c r="X734">
        <v>1.6737</v>
      </c>
      <c r="Y734">
        <v>1.6940999999999999</v>
      </c>
      <c r="Z734">
        <v>1.6460999999999999</v>
      </c>
      <c r="AA734" t="s">
        <v>64</v>
      </c>
      <c r="AB734" t="s">
        <v>63</v>
      </c>
      <c r="AC734">
        <v>1.8513999999999999</v>
      </c>
      <c r="AD734" t="s">
        <v>1548</v>
      </c>
      <c r="AE734">
        <v>1</v>
      </c>
      <c r="AF734">
        <v>1.341</v>
      </c>
      <c r="AG734">
        <v>1.2974000000000001</v>
      </c>
      <c r="AH734">
        <v>1.341</v>
      </c>
      <c r="AI734" t="s">
        <v>1579</v>
      </c>
      <c r="AJ734" t="s">
        <v>1579</v>
      </c>
      <c r="AK734" t="s">
        <v>1624</v>
      </c>
      <c r="AL734" t="s">
        <v>49</v>
      </c>
      <c r="AM734">
        <v>1.8813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1</v>
      </c>
      <c r="AT734">
        <v>0</v>
      </c>
      <c r="AU734" t="b">
        <v>0</v>
      </c>
      <c r="AV734" t="s">
        <v>49</v>
      </c>
    </row>
    <row r="735" spans="1:48" x14ac:dyDescent="0.25">
      <c r="A735" t="s">
        <v>748</v>
      </c>
      <c r="B735" t="s">
        <v>1689</v>
      </c>
      <c r="C735" t="s">
        <v>748</v>
      </c>
      <c r="D735" t="s">
        <v>51</v>
      </c>
      <c r="E735" t="s">
        <v>748</v>
      </c>
      <c r="F735" t="s">
        <v>2474</v>
      </c>
      <c r="G735" t="s">
        <v>49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 t="s">
        <v>49</v>
      </c>
      <c r="AB735" t="s">
        <v>49</v>
      </c>
      <c r="AC735">
        <v>1.3649</v>
      </c>
      <c r="AD735" t="s">
        <v>1549</v>
      </c>
      <c r="AE735">
        <v>1.309005</v>
      </c>
      <c r="AF735">
        <v>0</v>
      </c>
      <c r="AG735">
        <v>0</v>
      </c>
      <c r="AH735">
        <v>0</v>
      </c>
      <c r="AI735" t="s">
        <v>54</v>
      </c>
      <c r="AJ735" t="s">
        <v>54</v>
      </c>
      <c r="AK735" t="s">
        <v>1621</v>
      </c>
      <c r="AL735" t="s">
        <v>49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 t="b">
        <v>1</v>
      </c>
      <c r="AV735" t="s">
        <v>49</v>
      </c>
    </row>
    <row r="736" spans="1:48" x14ac:dyDescent="0.25">
      <c r="A736" t="s">
        <v>749</v>
      </c>
      <c r="B736" t="s">
        <v>1689</v>
      </c>
      <c r="C736" t="s">
        <v>749</v>
      </c>
      <c r="D736" t="s">
        <v>53</v>
      </c>
      <c r="E736" t="s">
        <v>749</v>
      </c>
      <c r="F736" t="s">
        <v>2475</v>
      </c>
      <c r="G736" t="s">
        <v>49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 t="s">
        <v>49</v>
      </c>
      <c r="AB736" t="s">
        <v>49</v>
      </c>
      <c r="AC736">
        <v>1.0427</v>
      </c>
      <c r="AD736" t="s">
        <v>1550</v>
      </c>
      <c r="AE736">
        <v>1</v>
      </c>
      <c r="AF736">
        <v>0</v>
      </c>
      <c r="AG736">
        <v>0</v>
      </c>
      <c r="AH736">
        <v>0</v>
      </c>
      <c r="AI736" t="s">
        <v>54</v>
      </c>
      <c r="AJ736" t="s">
        <v>54</v>
      </c>
      <c r="AK736" t="s">
        <v>1621</v>
      </c>
      <c r="AL736" t="s">
        <v>49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 t="b">
        <v>1</v>
      </c>
      <c r="AV736" t="s">
        <v>49</v>
      </c>
    </row>
    <row r="737" spans="1:48" x14ac:dyDescent="0.25">
      <c r="A737" t="s">
        <v>750</v>
      </c>
      <c r="B737" t="s">
        <v>1689</v>
      </c>
      <c r="C737" t="s">
        <v>750</v>
      </c>
      <c r="D737" t="s">
        <v>51</v>
      </c>
      <c r="E737" t="s">
        <v>750</v>
      </c>
      <c r="F737" t="s">
        <v>2476</v>
      </c>
      <c r="G737" t="s">
        <v>196</v>
      </c>
      <c r="H737">
        <v>52</v>
      </c>
      <c r="I737">
        <v>6</v>
      </c>
      <c r="J737">
        <v>30976.25</v>
      </c>
      <c r="K737">
        <v>21632.240000000002</v>
      </c>
      <c r="L737">
        <v>28596.17</v>
      </c>
      <c r="M737">
        <v>18737.41</v>
      </c>
      <c r="N737">
        <v>6.48</v>
      </c>
      <c r="O737">
        <v>8.69</v>
      </c>
      <c r="P737">
        <v>51</v>
      </c>
      <c r="Q737">
        <v>27300.880000000001</v>
      </c>
      <c r="R737">
        <v>16453.89</v>
      </c>
      <c r="S737">
        <v>5.45</v>
      </c>
      <c r="T737">
        <v>4.67</v>
      </c>
      <c r="U737">
        <v>4.17</v>
      </c>
      <c r="V737">
        <v>1</v>
      </c>
      <c r="W737">
        <v>1.1225000000000001</v>
      </c>
      <c r="X737">
        <v>1.109</v>
      </c>
      <c r="Y737">
        <v>1.1225000000000001</v>
      </c>
      <c r="Z737">
        <v>1.109</v>
      </c>
      <c r="AA737" t="s">
        <v>50</v>
      </c>
      <c r="AB737" t="s">
        <v>196</v>
      </c>
      <c r="AC737">
        <v>1.2056</v>
      </c>
      <c r="AD737" t="s">
        <v>1544</v>
      </c>
      <c r="AE737">
        <v>1.545245</v>
      </c>
      <c r="AF737">
        <v>1.1463000000000001</v>
      </c>
      <c r="AG737">
        <v>1.109</v>
      </c>
      <c r="AH737">
        <v>1.1463000000000001</v>
      </c>
      <c r="AI737" t="s">
        <v>196</v>
      </c>
      <c r="AJ737" t="s">
        <v>196</v>
      </c>
      <c r="AK737" t="s">
        <v>1621</v>
      </c>
      <c r="AL737" t="s">
        <v>49</v>
      </c>
      <c r="AM737">
        <v>1.6081000000000001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1</v>
      </c>
      <c r="AT737">
        <v>0</v>
      </c>
      <c r="AU737" t="b">
        <v>0</v>
      </c>
      <c r="AV737" t="s">
        <v>49</v>
      </c>
    </row>
    <row r="738" spans="1:48" x14ac:dyDescent="0.25">
      <c r="A738" t="s">
        <v>751</v>
      </c>
      <c r="B738" t="s">
        <v>1689</v>
      </c>
      <c r="C738" t="s">
        <v>751</v>
      </c>
      <c r="D738" t="s">
        <v>53</v>
      </c>
      <c r="E738" t="s">
        <v>751</v>
      </c>
      <c r="F738" t="s">
        <v>2477</v>
      </c>
      <c r="G738" t="s">
        <v>196</v>
      </c>
      <c r="H738">
        <v>241</v>
      </c>
      <c r="I738">
        <v>14</v>
      </c>
      <c r="J738">
        <v>16438.25</v>
      </c>
      <c r="K738">
        <v>13261.5</v>
      </c>
      <c r="L738">
        <v>15290.75</v>
      </c>
      <c r="M738">
        <v>11884.41</v>
      </c>
      <c r="N738">
        <v>3.19</v>
      </c>
      <c r="O738">
        <v>2.59</v>
      </c>
      <c r="P738">
        <v>236</v>
      </c>
      <c r="Q738">
        <v>14208.52</v>
      </c>
      <c r="R738">
        <v>9281.5</v>
      </c>
      <c r="S738">
        <v>3.02</v>
      </c>
      <c r="T738">
        <v>2.17</v>
      </c>
      <c r="U738">
        <v>2.42</v>
      </c>
      <c r="V738">
        <v>1</v>
      </c>
      <c r="W738">
        <v>0.58420000000000005</v>
      </c>
      <c r="X738">
        <v>0.57709999999999995</v>
      </c>
      <c r="Y738">
        <v>0.58420000000000005</v>
      </c>
      <c r="Z738">
        <v>0.57709999999999995</v>
      </c>
      <c r="AA738" t="s">
        <v>52</v>
      </c>
      <c r="AB738" t="s">
        <v>196</v>
      </c>
      <c r="AC738">
        <v>0.7802</v>
      </c>
      <c r="AD738" t="s">
        <v>1545</v>
      </c>
      <c r="AE738">
        <v>1</v>
      </c>
      <c r="AF738">
        <v>0.59650000000000003</v>
      </c>
      <c r="AG738">
        <v>0.57709999999999995</v>
      </c>
      <c r="AH738">
        <v>0.59650000000000003</v>
      </c>
      <c r="AI738" t="s">
        <v>196</v>
      </c>
      <c r="AJ738" t="s">
        <v>196</v>
      </c>
      <c r="AK738" t="s">
        <v>1621</v>
      </c>
      <c r="AL738" t="s">
        <v>49</v>
      </c>
      <c r="AM738">
        <v>0.83679999999999999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5</v>
      </c>
      <c r="AT738">
        <v>0</v>
      </c>
      <c r="AU738" t="b">
        <v>0</v>
      </c>
      <c r="AV738" t="s">
        <v>49</v>
      </c>
    </row>
    <row r="739" spans="1:48" x14ac:dyDescent="0.25">
      <c r="A739" t="s">
        <v>752</v>
      </c>
      <c r="B739" t="s">
        <v>1689</v>
      </c>
      <c r="C739" t="s">
        <v>752</v>
      </c>
      <c r="D739" t="s">
        <v>51</v>
      </c>
      <c r="E739" t="s">
        <v>752</v>
      </c>
      <c r="F739" t="s">
        <v>2478</v>
      </c>
      <c r="G739" t="s">
        <v>196</v>
      </c>
      <c r="H739">
        <v>22</v>
      </c>
      <c r="I739">
        <v>1</v>
      </c>
      <c r="J739">
        <v>29335.47</v>
      </c>
      <c r="K739">
        <v>36092.910000000003</v>
      </c>
      <c r="L739">
        <v>27418.76</v>
      </c>
      <c r="M739">
        <v>32088.84</v>
      </c>
      <c r="N739">
        <v>6.82</v>
      </c>
      <c r="O739">
        <v>7.2</v>
      </c>
      <c r="P739">
        <v>21</v>
      </c>
      <c r="Q739">
        <v>21698.58</v>
      </c>
      <c r="R739">
        <v>18944.02</v>
      </c>
      <c r="S739">
        <v>5.62</v>
      </c>
      <c r="T739">
        <v>4.76</v>
      </c>
      <c r="U739">
        <v>4.01</v>
      </c>
      <c r="V739">
        <v>1</v>
      </c>
      <c r="W739">
        <v>0.89219999999999999</v>
      </c>
      <c r="X739">
        <v>0.88139999999999996</v>
      </c>
      <c r="Y739">
        <v>0.89219999999999999</v>
      </c>
      <c r="Z739">
        <v>0.88139999999999996</v>
      </c>
      <c r="AA739" t="s">
        <v>50</v>
      </c>
      <c r="AB739" t="s">
        <v>196</v>
      </c>
      <c r="AC739">
        <v>1.1462000000000001</v>
      </c>
      <c r="AD739" t="s">
        <v>1549</v>
      </c>
      <c r="AE739">
        <v>1.5387299999999999</v>
      </c>
      <c r="AF739">
        <v>0.91100000000000003</v>
      </c>
      <c r="AG739">
        <v>0.88139999999999996</v>
      </c>
      <c r="AH739">
        <v>0.91100000000000003</v>
      </c>
      <c r="AI739" t="s">
        <v>196</v>
      </c>
      <c r="AJ739" t="s">
        <v>196</v>
      </c>
      <c r="AK739" t="s">
        <v>1621</v>
      </c>
      <c r="AL739" t="s">
        <v>49</v>
      </c>
      <c r="AM739">
        <v>1.278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1</v>
      </c>
      <c r="AT739">
        <v>0</v>
      </c>
      <c r="AU739" t="b">
        <v>0</v>
      </c>
      <c r="AV739" t="s">
        <v>49</v>
      </c>
    </row>
    <row r="740" spans="1:48" x14ac:dyDescent="0.25">
      <c r="A740" t="s">
        <v>753</v>
      </c>
      <c r="B740" t="s">
        <v>1689</v>
      </c>
      <c r="C740" t="s">
        <v>753</v>
      </c>
      <c r="D740" t="s">
        <v>53</v>
      </c>
      <c r="E740" t="s">
        <v>753</v>
      </c>
      <c r="F740" t="s">
        <v>2479</v>
      </c>
      <c r="G740" t="s">
        <v>14</v>
      </c>
      <c r="H740">
        <v>4</v>
      </c>
      <c r="I740">
        <v>0</v>
      </c>
      <c r="J740">
        <v>15987.68</v>
      </c>
      <c r="K740">
        <v>8677.56</v>
      </c>
      <c r="L740">
        <v>16836.740000000002</v>
      </c>
      <c r="M740">
        <v>9066.2900000000009</v>
      </c>
      <c r="N740">
        <v>8.25</v>
      </c>
      <c r="O740">
        <v>3.96</v>
      </c>
      <c r="P740">
        <v>4</v>
      </c>
      <c r="Q740">
        <v>16836.740000000002</v>
      </c>
      <c r="R740">
        <v>9066.2900000000009</v>
      </c>
      <c r="S740">
        <v>4.8</v>
      </c>
      <c r="T740">
        <v>3.96</v>
      </c>
      <c r="U740">
        <v>3.4</v>
      </c>
      <c r="V740">
        <v>0</v>
      </c>
      <c r="W740">
        <v>0.69230000000000003</v>
      </c>
      <c r="X740">
        <v>0.7359</v>
      </c>
      <c r="Y740">
        <v>0.74490000000000001</v>
      </c>
      <c r="Z740">
        <v>0.7359</v>
      </c>
      <c r="AA740" t="s">
        <v>52</v>
      </c>
      <c r="AB740" t="s">
        <v>14</v>
      </c>
      <c r="AC740">
        <v>0.74490000000000001</v>
      </c>
      <c r="AD740" t="s">
        <v>1550</v>
      </c>
      <c r="AE740">
        <v>1</v>
      </c>
      <c r="AF740">
        <v>0.76060000000000005</v>
      </c>
      <c r="AG740">
        <v>0.7359</v>
      </c>
      <c r="AH740">
        <v>0.76060000000000005</v>
      </c>
      <c r="AI740" t="s">
        <v>14</v>
      </c>
      <c r="AJ740" t="s">
        <v>14</v>
      </c>
      <c r="AK740" t="s">
        <v>1621</v>
      </c>
      <c r="AL740" t="s">
        <v>49</v>
      </c>
      <c r="AM740">
        <v>1.0669999999999999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 t="b">
        <v>0</v>
      </c>
      <c r="AV740" t="s">
        <v>49</v>
      </c>
    </row>
    <row r="741" spans="1:48" x14ac:dyDescent="0.25">
      <c r="A741" t="s">
        <v>754</v>
      </c>
      <c r="B741" t="s">
        <v>1689</v>
      </c>
      <c r="C741" t="s">
        <v>754</v>
      </c>
      <c r="D741" t="s">
        <v>49</v>
      </c>
      <c r="E741" t="s">
        <v>754</v>
      </c>
      <c r="F741" t="s">
        <v>2480</v>
      </c>
      <c r="G741" t="s">
        <v>196</v>
      </c>
      <c r="H741">
        <v>40</v>
      </c>
      <c r="I741">
        <v>0</v>
      </c>
      <c r="J741">
        <v>42509.82</v>
      </c>
      <c r="K741">
        <v>197505.3</v>
      </c>
      <c r="L741">
        <v>38465.410000000003</v>
      </c>
      <c r="M741">
        <v>175625.29</v>
      </c>
      <c r="N741">
        <v>6.83</v>
      </c>
      <c r="O741">
        <v>24.75</v>
      </c>
      <c r="P741">
        <v>39</v>
      </c>
      <c r="Q741">
        <v>10404.24</v>
      </c>
      <c r="R741">
        <v>11745.08</v>
      </c>
      <c r="S741">
        <v>2.9</v>
      </c>
      <c r="T741">
        <v>3.36</v>
      </c>
      <c r="U741">
        <v>2.16</v>
      </c>
      <c r="V741">
        <v>1</v>
      </c>
      <c r="W741">
        <v>0.42780000000000001</v>
      </c>
      <c r="X741">
        <v>0.42259999999999998</v>
      </c>
      <c r="Y741">
        <v>0.42780000000000001</v>
      </c>
      <c r="Z741">
        <v>0.42259999999999998</v>
      </c>
      <c r="AA741" t="s">
        <v>54</v>
      </c>
      <c r="AB741" t="s">
        <v>196</v>
      </c>
      <c r="AC741">
        <v>0.7984</v>
      </c>
      <c r="AD741" t="s">
        <v>54</v>
      </c>
      <c r="AE741">
        <v>1</v>
      </c>
      <c r="AF741">
        <v>0.1171</v>
      </c>
      <c r="AG741">
        <v>0.42259999999999998</v>
      </c>
      <c r="AH741">
        <v>0.1171</v>
      </c>
      <c r="AI741" t="s">
        <v>196</v>
      </c>
      <c r="AJ741" t="s">
        <v>196</v>
      </c>
      <c r="AK741" t="s">
        <v>54</v>
      </c>
      <c r="AL741" t="s">
        <v>49</v>
      </c>
      <c r="AM741">
        <v>0.1643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1</v>
      </c>
      <c r="AT741">
        <v>0</v>
      </c>
      <c r="AU741" t="b">
        <v>0</v>
      </c>
      <c r="AV741" t="s">
        <v>49</v>
      </c>
    </row>
    <row r="742" spans="1:48" x14ac:dyDescent="0.25">
      <c r="A742" t="s">
        <v>755</v>
      </c>
      <c r="B742" t="s">
        <v>1690</v>
      </c>
      <c r="C742" t="s">
        <v>755</v>
      </c>
      <c r="D742" t="s">
        <v>49</v>
      </c>
      <c r="E742" t="s">
        <v>755</v>
      </c>
      <c r="F742" t="s">
        <v>2481</v>
      </c>
      <c r="G742" t="s">
        <v>196</v>
      </c>
      <c r="H742">
        <v>16</v>
      </c>
      <c r="I742">
        <v>5</v>
      </c>
      <c r="J742">
        <v>156789.42000000001</v>
      </c>
      <c r="K742">
        <v>85236.800000000003</v>
      </c>
      <c r="L742">
        <v>138954.85</v>
      </c>
      <c r="M742">
        <v>74627.86</v>
      </c>
      <c r="N742">
        <v>16.059999999999999</v>
      </c>
      <c r="O742">
        <v>15.31</v>
      </c>
      <c r="P742">
        <v>15</v>
      </c>
      <c r="Q742">
        <v>124884.92</v>
      </c>
      <c r="R742">
        <v>52661.18</v>
      </c>
      <c r="S742">
        <v>13.73</v>
      </c>
      <c r="T742">
        <v>12.78</v>
      </c>
      <c r="U742">
        <v>8.5399999999999991</v>
      </c>
      <c r="V742">
        <v>1</v>
      </c>
      <c r="W742">
        <v>5.1349</v>
      </c>
      <c r="X742">
        <v>5.0728999999999997</v>
      </c>
      <c r="Y742">
        <v>5.1349</v>
      </c>
      <c r="Z742">
        <v>5.0728999999999997</v>
      </c>
      <c r="AA742" t="s">
        <v>54</v>
      </c>
      <c r="AB742" t="s">
        <v>196</v>
      </c>
      <c r="AC742">
        <v>6.0968999999999998</v>
      </c>
      <c r="AD742" t="s">
        <v>54</v>
      </c>
      <c r="AE742">
        <v>1</v>
      </c>
      <c r="AF742">
        <v>4.7751000000000001</v>
      </c>
      <c r="AG742">
        <v>5.0728999999999997</v>
      </c>
      <c r="AH742">
        <v>4.7751000000000001</v>
      </c>
      <c r="AI742" t="s">
        <v>196</v>
      </c>
      <c r="AJ742" t="s">
        <v>196</v>
      </c>
      <c r="AK742" t="s">
        <v>54</v>
      </c>
      <c r="AL742" t="s">
        <v>49</v>
      </c>
      <c r="AM742">
        <v>6.6989999999999998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1</v>
      </c>
      <c r="AT742">
        <v>0</v>
      </c>
      <c r="AU742" t="b">
        <v>0</v>
      </c>
      <c r="AV742" t="s">
        <v>49</v>
      </c>
    </row>
    <row r="743" spans="1:48" x14ac:dyDescent="0.25">
      <c r="A743" t="s">
        <v>756</v>
      </c>
      <c r="B743" t="s">
        <v>1690</v>
      </c>
      <c r="C743" t="s">
        <v>756</v>
      </c>
      <c r="D743" t="s">
        <v>49</v>
      </c>
      <c r="E743" t="s">
        <v>756</v>
      </c>
      <c r="F743" t="s">
        <v>2482</v>
      </c>
      <c r="G743" t="s">
        <v>196</v>
      </c>
      <c r="H743">
        <v>55</v>
      </c>
      <c r="I743">
        <v>10</v>
      </c>
      <c r="J743">
        <v>169179.08</v>
      </c>
      <c r="K743">
        <v>114448.41</v>
      </c>
      <c r="L743">
        <v>149561.09</v>
      </c>
      <c r="M743">
        <v>100413.48</v>
      </c>
      <c r="N743">
        <v>14.09</v>
      </c>
      <c r="O743">
        <v>11.84</v>
      </c>
      <c r="P743">
        <v>54</v>
      </c>
      <c r="Q743">
        <v>142426.94</v>
      </c>
      <c r="R743">
        <v>86430.88</v>
      </c>
      <c r="S743">
        <v>13.11</v>
      </c>
      <c r="T743">
        <v>9.48</v>
      </c>
      <c r="U743">
        <v>10.09</v>
      </c>
      <c r="V743">
        <v>1</v>
      </c>
      <c r="W743">
        <v>5.8562000000000003</v>
      </c>
      <c r="X743">
        <v>5.7854999999999999</v>
      </c>
      <c r="Y743">
        <v>5.8562000000000003</v>
      </c>
      <c r="Z743">
        <v>5.7854999999999999</v>
      </c>
      <c r="AA743" t="s">
        <v>54</v>
      </c>
      <c r="AB743" t="s">
        <v>196</v>
      </c>
      <c r="AC743">
        <v>3.7837999999999998</v>
      </c>
      <c r="AD743" t="s">
        <v>54</v>
      </c>
      <c r="AE743">
        <v>1</v>
      </c>
      <c r="AF743">
        <v>5.59</v>
      </c>
      <c r="AG743">
        <v>5.7854999999999999</v>
      </c>
      <c r="AH743">
        <v>5.59</v>
      </c>
      <c r="AI743" t="s">
        <v>196</v>
      </c>
      <c r="AJ743" t="s">
        <v>196</v>
      </c>
      <c r="AK743" t="s">
        <v>54</v>
      </c>
      <c r="AL743" t="s">
        <v>49</v>
      </c>
      <c r="AM743">
        <v>7.8422000000000001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1</v>
      </c>
      <c r="AT743">
        <v>0</v>
      </c>
      <c r="AU743" t="b">
        <v>0</v>
      </c>
      <c r="AV743" t="s">
        <v>49</v>
      </c>
    </row>
    <row r="744" spans="1:48" x14ac:dyDescent="0.25">
      <c r="A744" t="s">
        <v>757</v>
      </c>
      <c r="B744" t="s">
        <v>1690</v>
      </c>
      <c r="C744" t="s">
        <v>757</v>
      </c>
      <c r="D744" t="s">
        <v>56</v>
      </c>
      <c r="E744" t="s">
        <v>757</v>
      </c>
      <c r="F744" t="s">
        <v>2483</v>
      </c>
      <c r="G744" t="s">
        <v>196</v>
      </c>
      <c r="H744">
        <v>43</v>
      </c>
      <c r="I744">
        <v>7</v>
      </c>
      <c r="J744">
        <v>151807.82</v>
      </c>
      <c r="K744">
        <v>103351.96</v>
      </c>
      <c r="L744">
        <v>132767.48000000001</v>
      </c>
      <c r="M744">
        <v>86804.43</v>
      </c>
      <c r="N744">
        <v>14.79</v>
      </c>
      <c r="O744">
        <v>12.52</v>
      </c>
      <c r="P744">
        <v>41</v>
      </c>
      <c r="Q744">
        <v>120704.54</v>
      </c>
      <c r="R744">
        <v>68672.11</v>
      </c>
      <c r="S744">
        <v>13.27</v>
      </c>
      <c r="T744">
        <v>10.65</v>
      </c>
      <c r="U744">
        <v>9.8000000000000007</v>
      </c>
      <c r="V744">
        <v>1</v>
      </c>
      <c r="W744">
        <v>4.9630000000000001</v>
      </c>
      <c r="X744">
        <v>4.9031000000000002</v>
      </c>
      <c r="Y744">
        <v>4.9630000000000001</v>
      </c>
      <c r="Z744">
        <v>4.9031000000000002</v>
      </c>
      <c r="AA744" t="s">
        <v>55</v>
      </c>
      <c r="AB744" t="s">
        <v>196</v>
      </c>
      <c r="AC744">
        <v>7.5984999999999996</v>
      </c>
      <c r="AD744" t="s">
        <v>1546</v>
      </c>
      <c r="AE744">
        <v>1.8179099999999999</v>
      </c>
      <c r="AF744">
        <v>4.5364000000000004</v>
      </c>
      <c r="AG744">
        <v>4.9031000000000002</v>
      </c>
      <c r="AH744">
        <v>4.5364000000000004</v>
      </c>
      <c r="AI744" t="s">
        <v>196</v>
      </c>
      <c r="AJ744" t="s">
        <v>196</v>
      </c>
      <c r="AK744" t="s">
        <v>1623</v>
      </c>
      <c r="AL744" t="s">
        <v>49</v>
      </c>
      <c r="AM744">
        <v>6.3640999999999996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2</v>
      </c>
      <c r="AT744">
        <v>0</v>
      </c>
      <c r="AU744" t="b">
        <v>0</v>
      </c>
      <c r="AV744" t="s">
        <v>49</v>
      </c>
    </row>
    <row r="745" spans="1:48" x14ac:dyDescent="0.25">
      <c r="A745" t="s">
        <v>758</v>
      </c>
      <c r="B745" t="s">
        <v>1690</v>
      </c>
      <c r="C745" t="s">
        <v>758</v>
      </c>
      <c r="D745" t="s">
        <v>58</v>
      </c>
      <c r="E745" t="s">
        <v>758</v>
      </c>
      <c r="F745" t="s">
        <v>2484</v>
      </c>
      <c r="G745" t="s">
        <v>196</v>
      </c>
      <c r="H745">
        <v>60</v>
      </c>
      <c r="I745">
        <v>12</v>
      </c>
      <c r="J745">
        <v>98398.69</v>
      </c>
      <c r="K745">
        <v>51147.29</v>
      </c>
      <c r="L745">
        <v>86344.11</v>
      </c>
      <c r="M745">
        <v>44773.85</v>
      </c>
      <c r="N745">
        <v>8.08</v>
      </c>
      <c r="O745">
        <v>4.46</v>
      </c>
      <c r="P745">
        <v>59</v>
      </c>
      <c r="Q745">
        <v>83081.38</v>
      </c>
      <c r="R745">
        <v>37415.879999999997</v>
      </c>
      <c r="S745">
        <v>7.83</v>
      </c>
      <c r="T745">
        <v>4.05</v>
      </c>
      <c r="U745">
        <v>6.7</v>
      </c>
      <c r="V745">
        <v>1</v>
      </c>
      <c r="W745">
        <v>3.4161000000000001</v>
      </c>
      <c r="X745">
        <v>3.3748999999999998</v>
      </c>
      <c r="Y745">
        <v>3.4161000000000001</v>
      </c>
      <c r="Z745">
        <v>3.3748999999999998</v>
      </c>
      <c r="AA745" t="s">
        <v>57</v>
      </c>
      <c r="AB745" t="s">
        <v>196</v>
      </c>
      <c r="AC745">
        <v>4.1798000000000002</v>
      </c>
      <c r="AD745" t="s">
        <v>1547</v>
      </c>
      <c r="AE745">
        <v>1.705554</v>
      </c>
      <c r="AF745">
        <v>3.3435999999999999</v>
      </c>
      <c r="AG745">
        <v>3.3748999999999998</v>
      </c>
      <c r="AH745">
        <v>3.3435999999999999</v>
      </c>
      <c r="AI745" t="s">
        <v>196</v>
      </c>
      <c r="AJ745" t="s">
        <v>196</v>
      </c>
      <c r="AK745" t="s">
        <v>1623</v>
      </c>
      <c r="AL745" t="s">
        <v>49</v>
      </c>
      <c r="AM745">
        <v>4.6906999999999996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1</v>
      </c>
      <c r="AT745">
        <v>0</v>
      </c>
      <c r="AU745" t="b">
        <v>0</v>
      </c>
      <c r="AV745" t="s">
        <v>49</v>
      </c>
    </row>
    <row r="746" spans="1:48" x14ac:dyDescent="0.25">
      <c r="A746" t="s">
        <v>759</v>
      </c>
      <c r="B746" t="s">
        <v>1690</v>
      </c>
      <c r="C746" t="s">
        <v>759</v>
      </c>
      <c r="D746" t="s">
        <v>60</v>
      </c>
      <c r="E746" t="s">
        <v>759</v>
      </c>
      <c r="F746" t="s">
        <v>2485</v>
      </c>
      <c r="G746" t="s">
        <v>14</v>
      </c>
      <c r="H746">
        <v>5</v>
      </c>
      <c r="I746">
        <v>2</v>
      </c>
      <c r="J746">
        <v>57960.98</v>
      </c>
      <c r="K746">
        <v>23053.33</v>
      </c>
      <c r="L746">
        <v>50082.400000000001</v>
      </c>
      <c r="M746">
        <v>17441.91</v>
      </c>
      <c r="N746">
        <v>4</v>
      </c>
      <c r="O746">
        <v>0.89</v>
      </c>
      <c r="P746">
        <v>5</v>
      </c>
      <c r="Q746">
        <v>50082.400000000001</v>
      </c>
      <c r="R746">
        <v>17441.91</v>
      </c>
      <c r="S746">
        <v>4.7</v>
      </c>
      <c r="T746">
        <v>0.89</v>
      </c>
      <c r="U746">
        <v>3.8</v>
      </c>
      <c r="V746">
        <v>0</v>
      </c>
      <c r="W746">
        <v>2.0592000000000001</v>
      </c>
      <c r="X746">
        <v>2.4211</v>
      </c>
      <c r="Y746">
        <v>2.4506999999999999</v>
      </c>
      <c r="Z746">
        <v>2.4211</v>
      </c>
      <c r="AA746" t="s">
        <v>59</v>
      </c>
      <c r="AB746" t="s">
        <v>14</v>
      </c>
      <c r="AC746">
        <v>2.4506999999999999</v>
      </c>
      <c r="AD746" t="s">
        <v>1548</v>
      </c>
      <c r="AE746">
        <v>1</v>
      </c>
      <c r="AF746">
        <v>2.5024999999999999</v>
      </c>
      <c r="AG746">
        <v>2.4211</v>
      </c>
      <c r="AH746">
        <v>2.5024999999999999</v>
      </c>
      <c r="AI746" t="s">
        <v>14</v>
      </c>
      <c r="AJ746" t="s">
        <v>14</v>
      </c>
      <c r="AK746" t="s">
        <v>1623</v>
      </c>
      <c r="AL746" t="s">
        <v>49</v>
      </c>
      <c r="AM746">
        <v>3.5108000000000001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 t="b">
        <v>0</v>
      </c>
      <c r="AV746" t="s">
        <v>49</v>
      </c>
    </row>
    <row r="747" spans="1:48" x14ac:dyDescent="0.25">
      <c r="A747" t="s">
        <v>760</v>
      </c>
      <c r="B747" t="s">
        <v>1690</v>
      </c>
      <c r="C747" t="s">
        <v>760</v>
      </c>
      <c r="D747" t="s">
        <v>56</v>
      </c>
      <c r="E747" t="s">
        <v>760</v>
      </c>
      <c r="F747" t="s">
        <v>2486</v>
      </c>
      <c r="G747" t="s">
        <v>196</v>
      </c>
      <c r="H747">
        <v>20</v>
      </c>
      <c r="I747">
        <v>8</v>
      </c>
      <c r="J747">
        <v>86414.42</v>
      </c>
      <c r="K747">
        <v>66698.98</v>
      </c>
      <c r="L747">
        <v>75708.259999999995</v>
      </c>
      <c r="M747">
        <v>57478.77</v>
      </c>
      <c r="N747">
        <v>14.35</v>
      </c>
      <c r="O747">
        <v>16.78</v>
      </c>
      <c r="P747">
        <v>19</v>
      </c>
      <c r="Q747">
        <v>65358.44</v>
      </c>
      <c r="R747">
        <v>36542.01</v>
      </c>
      <c r="S747">
        <v>10.79</v>
      </c>
      <c r="T747">
        <v>6.53</v>
      </c>
      <c r="U747">
        <v>8.23</v>
      </c>
      <c r="V747">
        <v>1</v>
      </c>
      <c r="W747">
        <v>2.6873999999999998</v>
      </c>
      <c r="X747">
        <v>2.6549999999999998</v>
      </c>
      <c r="Y747">
        <v>2.6873999999999998</v>
      </c>
      <c r="Z747">
        <v>2.6549999999999998</v>
      </c>
      <c r="AA747" t="s">
        <v>55</v>
      </c>
      <c r="AB747" t="s">
        <v>196</v>
      </c>
      <c r="AC747">
        <v>2.7949999999999999</v>
      </c>
      <c r="AD747" t="s">
        <v>1546</v>
      </c>
      <c r="AE747">
        <v>1.895044</v>
      </c>
      <c r="AF747">
        <v>2.6577999999999999</v>
      </c>
      <c r="AG747">
        <v>2.6549999999999998</v>
      </c>
      <c r="AH747">
        <v>2.6577999999999999</v>
      </c>
      <c r="AI747" t="s">
        <v>196</v>
      </c>
      <c r="AJ747" t="s">
        <v>196</v>
      </c>
      <c r="AK747" t="s">
        <v>1623</v>
      </c>
      <c r="AL747" t="s">
        <v>49</v>
      </c>
      <c r="AM747">
        <v>3.7286000000000001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1</v>
      </c>
      <c r="AT747">
        <v>0</v>
      </c>
      <c r="AU747" t="b">
        <v>0</v>
      </c>
      <c r="AV747" t="s">
        <v>49</v>
      </c>
    </row>
    <row r="748" spans="1:48" x14ac:dyDescent="0.25">
      <c r="A748" t="s">
        <v>761</v>
      </c>
      <c r="B748" t="s">
        <v>1690</v>
      </c>
      <c r="C748" t="s">
        <v>761</v>
      </c>
      <c r="D748" t="s">
        <v>58</v>
      </c>
      <c r="E748" t="s">
        <v>761</v>
      </c>
      <c r="F748" t="s">
        <v>2487</v>
      </c>
      <c r="G748" t="s">
        <v>196</v>
      </c>
      <c r="H748">
        <v>45</v>
      </c>
      <c r="I748">
        <v>2</v>
      </c>
      <c r="J748">
        <v>34090.78</v>
      </c>
      <c r="K748">
        <v>17574.05</v>
      </c>
      <c r="L748">
        <v>30304.48</v>
      </c>
      <c r="M748">
        <v>15104.08</v>
      </c>
      <c r="N748">
        <v>4.7300000000000004</v>
      </c>
      <c r="O748">
        <v>2.81</v>
      </c>
      <c r="P748">
        <v>43</v>
      </c>
      <c r="Q748">
        <v>28430.81</v>
      </c>
      <c r="R748">
        <v>12615.72</v>
      </c>
      <c r="S748">
        <v>4.37</v>
      </c>
      <c r="T748">
        <v>2.2400000000000002</v>
      </c>
      <c r="U748">
        <v>3.83</v>
      </c>
      <c r="V748">
        <v>1</v>
      </c>
      <c r="W748">
        <v>1.169</v>
      </c>
      <c r="X748">
        <v>1.1549</v>
      </c>
      <c r="Y748">
        <v>1.169</v>
      </c>
      <c r="Z748">
        <v>1.1549</v>
      </c>
      <c r="AA748" t="s">
        <v>57</v>
      </c>
      <c r="AB748" t="s">
        <v>196</v>
      </c>
      <c r="AC748">
        <v>1.4749000000000001</v>
      </c>
      <c r="AD748" t="s">
        <v>1547</v>
      </c>
      <c r="AE748">
        <v>1.5138050000000001</v>
      </c>
      <c r="AF748">
        <v>1.1937</v>
      </c>
      <c r="AG748">
        <v>1.1549</v>
      </c>
      <c r="AH748">
        <v>1.1937</v>
      </c>
      <c r="AI748" t="s">
        <v>196</v>
      </c>
      <c r="AJ748" t="s">
        <v>196</v>
      </c>
      <c r="AK748" t="s">
        <v>1623</v>
      </c>
      <c r="AL748" t="s">
        <v>49</v>
      </c>
      <c r="AM748">
        <v>1.6746000000000001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2</v>
      </c>
      <c r="AT748">
        <v>0</v>
      </c>
      <c r="AU748" t="b">
        <v>0</v>
      </c>
      <c r="AV748" t="s">
        <v>49</v>
      </c>
    </row>
    <row r="749" spans="1:48" x14ac:dyDescent="0.25">
      <c r="A749" t="s">
        <v>762</v>
      </c>
      <c r="B749" t="s">
        <v>1690</v>
      </c>
      <c r="C749" t="s">
        <v>762</v>
      </c>
      <c r="D749" t="s">
        <v>60</v>
      </c>
      <c r="E749" t="s">
        <v>762</v>
      </c>
      <c r="F749" t="s">
        <v>2488</v>
      </c>
      <c r="G749" t="s">
        <v>196</v>
      </c>
      <c r="H749">
        <v>15</v>
      </c>
      <c r="I749">
        <v>1</v>
      </c>
      <c r="J749">
        <v>23131.47</v>
      </c>
      <c r="K749">
        <v>10529.42</v>
      </c>
      <c r="L749">
        <v>20623.310000000001</v>
      </c>
      <c r="M749">
        <v>8926.83</v>
      </c>
      <c r="N749">
        <v>3.67</v>
      </c>
      <c r="O749">
        <v>1.85</v>
      </c>
      <c r="P749">
        <v>14</v>
      </c>
      <c r="Q749">
        <v>19319.900000000001</v>
      </c>
      <c r="R749">
        <v>7739.33</v>
      </c>
      <c r="S749">
        <v>3.36</v>
      </c>
      <c r="T749">
        <v>1.49</v>
      </c>
      <c r="U749">
        <v>2.96</v>
      </c>
      <c r="V749">
        <v>1</v>
      </c>
      <c r="W749">
        <v>0.7944</v>
      </c>
      <c r="X749">
        <v>0.78480000000000005</v>
      </c>
      <c r="Y749">
        <v>0.7944</v>
      </c>
      <c r="Z749">
        <v>0.78480000000000005</v>
      </c>
      <c r="AA749" t="s">
        <v>59</v>
      </c>
      <c r="AB749" t="s">
        <v>196</v>
      </c>
      <c r="AC749">
        <v>0.97430000000000005</v>
      </c>
      <c r="AD749" t="s">
        <v>1548</v>
      </c>
      <c r="AE749">
        <v>1</v>
      </c>
      <c r="AF749">
        <v>0.81120000000000003</v>
      </c>
      <c r="AG749">
        <v>0.78480000000000005</v>
      </c>
      <c r="AH749">
        <v>0.81120000000000003</v>
      </c>
      <c r="AI749" t="s">
        <v>196</v>
      </c>
      <c r="AJ749" t="s">
        <v>196</v>
      </c>
      <c r="AK749" t="s">
        <v>1623</v>
      </c>
      <c r="AL749" t="s">
        <v>49</v>
      </c>
      <c r="AM749">
        <v>1.1379999999999999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1</v>
      </c>
      <c r="AT749">
        <v>0</v>
      </c>
      <c r="AU749" t="b">
        <v>0</v>
      </c>
      <c r="AV749" t="s">
        <v>49</v>
      </c>
    </row>
    <row r="750" spans="1:48" x14ac:dyDescent="0.25">
      <c r="A750" t="s">
        <v>763</v>
      </c>
      <c r="B750" t="s">
        <v>1691</v>
      </c>
      <c r="C750" t="s">
        <v>763</v>
      </c>
      <c r="D750" t="s">
        <v>51</v>
      </c>
      <c r="E750" t="s">
        <v>763</v>
      </c>
      <c r="F750" t="s">
        <v>2489</v>
      </c>
      <c r="G750" t="s">
        <v>14</v>
      </c>
      <c r="H750">
        <v>3</v>
      </c>
      <c r="I750">
        <v>0</v>
      </c>
      <c r="J750">
        <v>92863.12</v>
      </c>
      <c r="K750">
        <v>64623.82</v>
      </c>
      <c r="L750">
        <v>95368.58</v>
      </c>
      <c r="M750">
        <v>77161.67</v>
      </c>
      <c r="N750">
        <v>11.67</v>
      </c>
      <c r="O750">
        <v>8.65</v>
      </c>
      <c r="P750">
        <v>3</v>
      </c>
      <c r="Q750">
        <v>95368.58</v>
      </c>
      <c r="R750">
        <v>77161.67</v>
      </c>
      <c r="S750">
        <v>15.9</v>
      </c>
      <c r="T750">
        <v>8.65</v>
      </c>
      <c r="U750">
        <v>11.7</v>
      </c>
      <c r="V750">
        <v>0</v>
      </c>
      <c r="W750">
        <v>3.9213</v>
      </c>
      <c r="X750">
        <v>5.5311000000000003</v>
      </c>
      <c r="Y750">
        <v>5.5987</v>
      </c>
      <c r="Z750">
        <v>5.5311000000000003</v>
      </c>
      <c r="AA750" t="s">
        <v>50</v>
      </c>
      <c r="AB750" t="s">
        <v>14</v>
      </c>
      <c r="AC750">
        <v>5.5987</v>
      </c>
      <c r="AD750" t="s">
        <v>1544</v>
      </c>
      <c r="AE750">
        <v>2.0083579999999999</v>
      </c>
      <c r="AF750">
        <v>5.7169999999999996</v>
      </c>
      <c r="AG750">
        <v>5.5311000000000003</v>
      </c>
      <c r="AH750">
        <v>5.7169999999999996</v>
      </c>
      <c r="AI750" t="s">
        <v>14</v>
      </c>
      <c r="AJ750" t="s">
        <v>14</v>
      </c>
      <c r="AK750" t="s">
        <v>1621</v>
      </c>
      <c r="AL750" t="s">
        <v>49</v>
      </c>
      <c r="AM750">
        <v>8.0204000000000004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 t="b">
        <v>0</v>
      </c>
      <c r="AV750" t="s">
        <v>49</v>
      </c>
    </row>
    <row r="751" spans="1:48" x14ac:dyDescent="0.25">
      <c r="A751" t="s">
        <v>764</v>
      </c>
      <c r="B751" t="s">
        <v>1691</v>
      </c>
      <c r="C751" t="s">
        <v>764</v>
      </c>
      <c r="D751" t="s">
        <v>53</v>
      </c>
      <c r="E751" t="s">
        <v>764</v>
      </c>
      <c r="F751" t="s">
        <v>2490</v>
      </c>
      <c r="G751" t="s">
        <v>14</v>
      </c>
      <c r="H751">
        <v>1</v>
      </c>
      <c r="I751">
        <v>0</v>
      </c>
      <c r="J751">
        <v>33163.800000000003</v>
      </c>
      <c r="K751">
        <v>0</v>
      </c>
      <c r="L751">
        <v>30656.13</v>
      </c>
      <c r="M751">
        <v>0</v>
      </c>
      <c r="N751">
        <v>5</v>
      </c>
      <c r="O751">
        <v>0</v>
      </c>
      <c r="P751">
        <v>1</v>
      </c>
      <c r="Q751">
        <v>30656.13</v>
      </c>
      <c r="R751">
        <v>0</v>
      </c>
      <c r="S751">
        <v>8.6999999999999993</v>
      </c>
      <c r="T751">
        <v>0</v>
      </c>
      <c r="U751">
        <v>6.5</v>
      </c>
      <c r="V751">
        <v>0</v>
      </c>
      <c r="W751">
        <v>0</v>
      </c>
      <c r="X751">
        <v>2.7541000000000002</v>
      </c>
      <c r="Y751">
        <v>2.7877000000000001</v>
      </c>
      <c r="Z751">
        <v>2.7541000000000002</v>
      </c>
      <c r="AA751" t="s">
        <v>52</v>
      </c>
      <c r="AB751" t="s">
        <v>14</v>
      </c>
      <c r="AC751">
        <v>2.7877000000000001</v>
      </c>
      <c r="AD751" t="s">
        <v>1545</v>
      </c>
      <c r="AE751">
        <v>1</v>
      </c>
      <c r="AF751">
        <v>2.8466999999999998</v>
      </c>
      <c r="AG751">
        <v>2.7541000000000002</v>
      </c>
      <c r="AH751">
        <v>2.8466999999999998</v>
      </c>
      <c r="AI751" t="s">
        <v>14</v>
      </c>
      <c r="AJ751" t="s">
        <v>14</v>
      </c>
      <c r="AK751" t="s">
        <v>1621</v>
      </c>
      <c r="AL751" t="s">
        <v>49</v>
      </c>
      <c r="AM751">
        <v>3.9935999999999998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 t="b">
        <v>0</v>
      </c>
      <c r="AV751" t="s">
        <v>49</v>
      </c>
    </row>
    <row r="752" spans="1:48" x14ac:dyDescent="0.25">
      <c r="A752" t="s">
        <v>765</v>
      </c>
      <c r="B752" t="s">
        <v>1691</v>
      </c>
      <c r="C752" t="s">
        <v>765</v>
      </c>
      <c r="D752" t="s">
        <v>56</v>
      </c>
      <c r="E752" t="s">
        <v>765</v>
      </c>
      <c r="F752" t="s">
        <v>2491</v>
      </c>
      <c r="G752" t="s">
        <v>196</v>
      </c>
      <c r="H752">
        <v>19</v>
      </c>
      <c r="I752">
        <v>5</v>
      </c>
      <c r="J752">
        <v>69302.37</v>
      </c>
      <c r="K752">
        <v>41566.959999999999</v>
      </c>
      <c r="L752">
        <v>63550.879999999997</v>
      </c>
      <c r="M752">
        <v>34869.07</v>
      </c>
      <c r="N752">
        <v>11.05</v>
      </c>
      <c r="O752">
        <v>7.47</v>
      </c>
      <c r="P752">
        <v>18</v>
      </c>
      <c r="Q752">
        <v>59098.44</v>
      </c>
      <c r="R752">
        <v>30112.1</v>
      </c>
      <c r="S752">
        <v>10.17</v>
      </c>
      <c r="T752">
        <v>6.64</v>
      </c>
      <c r="U752">
        <v>8.27</v>
      </c>
      <c r="V752">
        <v>1</v>
      </c>
      <c r="W752">
        <v>2.4300000000000002</v>
      </c>
      <c r="X752">
        <v>2.4007000000000001</v>
      </c>
      <c r="Y752">
        <v>2.4300000000000002</v>
      </c>
      <c r="Z752">
        <v>2.4007000000000001</v>
      </c>
      <c r="AA752" t="s">
        <v>55</v>
      </c>
      <c r="AB752" t="s">
        <v>146</v>
      </c>
      <c r="AC752">
        <v>2.7229999999999999</v>
      </c>
      <c r="AD752" t="s">
        <v>1546</v>
      </c>
      <c r="AE752">
        <v>2.1110159999999998</v>
      </c>
      <c r="AF752">
        <v>2.3776999999999999</v>
      </c>
      <c r="AG752">
        <v>2.4007000000000001</v>
      </c>
      <c r="AH752">
        <v>2.3776999999999999</v>
      </c>
      <c r="AI752" t="s">
        <v>196</v>
      </c>
      <c r="AJ752" t="s">
        <v>196</v>
      </c>
      <c r="AK752" t="s">
        <v>1624</v>
      </c>
      <c r="AL752" t="s">
        <v>49</v>
      </c>
      <c r="AM752">
        <v>3.3357000000000001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1</v>
      </c>
      <c r="AT752">
        <v>0</v>
      </c>
      <c r="AU752" t="b">
        <v>0</v>
      </c>
      <c r="AV752" t="s">
        <v>49</v>
      </c>
    </row>
    <row r="753" spans="1:48" x14ac:dyDescent="0.25">
      <c r="A753" t="s">
        <v>766</v>
      </c>
      <c r="B753" t="s">
        <v>1691</v>
      </c>
      <c r="C753" t="s">
        <v>766</v>
      </c>
      <c r="D753" t="s">
        <v>58</v>
      </c>
      <c r="E753" t="s">
        <v>766</v>
      </c>
      <c r="F753" t="s">
        <v>2492</v>
      </c>
      <c r="G753" t="s">
        <v>196</v>
      </c>
      <c r="H753">
        <v>18</v>
      </c>
      <c r="I753">
        <v>1</v>
      </c>
      <c r="J753">
        <v>27715.69</v>
      </c>
      <c r="K753">
        <v>14808.19</v>
      </c>
      <c r="L753">
        <v>24924.13</v>
      </c>
      <c r="M753">
        <v>12689.92</v>
      </c>
      <c r="N753">
        <v>5.22</v>
      </c>
      <c r="O753">
        <v>3.52</v>
      </c>
      <c r="P753">
        <v>16</v>
      </c>
      <c r="Q753">
        <v>21346.06</v>
      </c>
      <c r="R753">
        <v>8115.16</v>
      </c>
      <c r="S753">
        <v>4.25</v>
      </c>
      <c r="T753">
        <v>2.08</v>
      </c>
      <c r="U753">
        <v>3.61</v>
      </c>
      <c r="V753">
        <v>1</v>
      </c>
      <c r="W753">
        <v>0.87770000000000004</v>
      </c>
      <c r="X753">
        <v>0.86709999999999998</v>
      </c>
      <c r="Y753">
        <v>0.87770000000000004</v>
      </c>
      <c r="Z753">
        <v>0.87660000000000005</v>
      </c>
      <c r="AA753" t="s">
        <v>62</v>
      </c>
      <c r="AB753" t="s">
        <v>63</v>
      </c>
      <c r="AC753">
        <v>1.2899</v>
      </c>
      <c r="AD753" t="s">
        <v>1547</v>
      </c>
      <c r="AE753">
        <v>1.3742810000000001</v>
      </c>
      <c r="AF753">
        <v>0.94979999999999998</v>
      </c>
      <c r="AG753">
        <v>0.91890000000000005</v>
      </c>
      <c r="AH753">
        <v>0.94979999999999998</v>
      </c>
      <c r="AI753" t="s">
        <v>1579</v>
      </c>
      <c r="AJ753" t="s">
        <v>1579</v>
      </c>
      <c r="AK753" t="s">
        <v>1624</v>
      </c>
      <c r="AL753" t="s">
        <v>49</v>
      </c>
      <c r="AM753">
        <v>1.3325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2</v>
      </c>
      <c r="AT753">
        <v>0</v>
      </c>
      <c r="AU753" t="b">
        <v>0</v>
      </c>
      <c r="AV753" t="s">
        <v>49</v>
      </c>
    </row>
    <row r="754" spans="1:48" x14ac:dyDescent="0.25">
      <c r="A754" t="s">
        <v>767</v>
      </c>
      <c r="B754" t="s">
        <v>1691</v>
      </c>
      <c r="C754" t="s">
        <v>767</v>
      </c>
      <c r="D754" t="s">
        <v>60</v>
      </c>
      <c r="E754" t="s">
        <v>766</v>
      </c>
      <c r="F754" t="s">
        <v>2493</v>
      </c>
      <c r="G754" t="s">
        <v>14</v>
      </c>
      <c r="H754">
        <v>3</v>
      </c>
      <c r="I754">
        <v>0</v>
      </c>
      <c r="J754">
        <v>29781.91</v>
      </c>
      <c r="K754">
        <v>16203.74</v>
      </c>
      <c r="L754">
        <v>26314.71</v>
      </c>
      <c r="M754">
        <v>14170.39</v>
      </c>
      <c r="N754">
        <v>9.67</v>
      </c>
      <c r="O754">
        <v>5.31</v>
      </c>
      <c r="P754">
        <v>3</v>
      </c>
      <c r="Q754">
        <v>26314.71</v>
      </c>
      <c r="R754">
        <v>14170.39</v>
      </c>
      <c r="S754">
        <v>3.9</v>
      </c>
      <c r="T754">
        <v>5.31</v>
      </c>
      <c r="U754">
        <v>3.1</v>
      </c>
      <c r="V754">
        <v>0</v>
      </c>
      <c r="W754">
        <v>1.0820000000000001</v>
      </c>
      <c r="X754">
        <v>0.92730000000000001</v>
      </c>
      <c r="Y754">
        <v>0.93859999999999999</v>
      </c>
      <c r="Z754">
        <v>0.87660000000000005</v>
      </c>
      <c r="AA754" t="s">
        <v>64</v>
      </c>
      <c r="AB754" t="s">
        <v>63</v>
      </c>
      <c r="AC754">
        <v>0.93859999999999999</v>
      </c>
      <c r="AD754" t="s">
        <v>1548</v>
      </c>
      <c r="AE754">
        <v>1</v>
      </c>
      <c r="AF754">
        <v>0.67269999999999996</v>
      </c>
      <c r="AG754">
        <v>0.65080000000000005</v>
      </c>
      <c r="AH754">
        <v>0.67269999999999996</v>
      </c>
      <c r="AI754" t="s">
        <v>1580</v>
      </c>
      <c r="AJ754" t="s">
        <v>1580</v>
      </c>
      <c r="AK754" t="s">
        <v>1624</v>
      </c>
      <c r="AL754" t="s">
        <v>49</v>
      </c>
      <c r="AM754">
        <v>0.94369999999999998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 t="b">
        <v>0</v>
      </c>
      <c r="AV754" t="s">
        <v>49</v>
      </c>
    </row>
    <row r="755" spans="1:48" x14ac:dyDescent="0.25">
      <c r="A755" t="s">
        <v>768</v>
      </c>
      <c r="B755" t="s">
        <v>1691</v>
      </c>
      <c r="C755" t="s">
        <v>768</v>
      </c>
      <c r="D755" t="s">
        <v>49</v>
      </c>
      <c r="E755" t="s">
        <v>768</v>
      </c>
      <c r="F755" t="s">
        <v>2494</v>
      </c>
      <c r="G755" t="s">
        <v>14</v>
      </c>
      <c r="H755">
        <v>7</v>
      </c>
      <c r="I755">
        <v>4</v>
      </c>
      <c r="J755">
        <v>58391.33</v>
      </c>
      <c r="K755">
        <v>74712.39</v>
      </c>
      <c r="L755">
        <v>52883.14</v>
      </c>
      <c r="M755">
        <v>65935.42</v>
      </c>
      <c r="N755">
        <v>10.43</v>
      </c>
      <c r="O755">
        <v>8.23</v>
      </c>
      <c r="P755">
        <v>6</v>
      </c>
      <c r="Q755">
        <v>26198.25</v>
      </c>
      <c r="R755">
        <v>9352.8700000000008</v>
      </c>
      <c r="S755">
        <v>4.5999999999999996</v>
      </c>
      <c r="T755">
        <v>2.11</v>
      </c>
      <c r="U755">
        <v>3.4</v>
      </c>
      <c r="V755">
        <v>0</v>
      </c>
      <c r="W755">
        <v>1.0771999999999999</v>
      </c>
      <c r="X755">
        <v>1.1557999999999999</v>
      </c>
      <c r="Y755">
        <v>1.1698999999999999</v>
      </c>
      <c r="Z755">
        <v>1.1557999999999999</v>
      </c>
      <c r="AA755" t="s">
        <v>54</v>
      </c>
      <c r="AB755" t="s">
        <v>14</v>
      </c>
      <c r="AC755">
        <v>1.1698999999999999</v>
      </c>
      <c r="AD755" t="s">
        <v>54</v>
      </c>
      <c r="AE755">
        <v>1</v>
      </c>
      <c r="AF755">
        <v>1.1853</v>
      </c>
      <c r="AG755">
        <v>1.1557999999999999</v>
      </c>
      <c r="AH755">
        <v>1.1853</v>
      </c>
      <c r="AI755" t="s">
        <v>14</v>
      </c>
      <c r="AJ755" t="s">
        <v>14</v>
      </c>
      <c r="AK755" t="s">
        <v>54</v>
      </c>
      <c r="AL755" t="s">
        <v>49</v>
      </c>
      <c r="AM755">
        <v>1.6629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1</v>
      </c>
      <c r="AT755">
        <v>0</v>
      </c>
      <c r="AU755" t="b">
        <v>0</v>
      </c>
      <c r="AV755" t="s">
        <v>49</v>
      </c>
    </row>
    <row r="756" spans="1:48" x14ac:dyDescent="0.25">
      <c r="A756" t="s">
        <v>769</v>
      </c>
      <c r="B756" t="s">
        <v>1703</v>
      </c>
      <c r="C756" t="s">
        <v>769</v>
      </c>
      <c r="D756" t="s">
        <v>56</v>
      </c>
      <c r="E756" t="s">
        <v>769</v>
      </c>
      <c r="F756" t="s">
        <v>2495</v>
      </c>
      <c r="G756" t="s">
        <v>196</v>
      </c>
      <c r="H756">
        <v>124</v>
      </c>
      <c r="I756">
        <v>17</v>
      </c>
      <c r="J756">
        <v>147222.98000000001</v>
      </c>
      <c r="K756">
        <v>193829.62</v>
      </c>
      <c r="L756">
        <v>133944.84</v>
      </c>
      <c r="M756">
        <v>171324.82</v>
      </c>
      <c r="N756">
        <v>19.61</v>
      </c>
      <c r="O756">
        <v>28.77</v>
      </c>
      <c r="P756">
        <v>120</v>
      </c>
      <c r="Q756">
        <v>109643.43</v>
      </c>
      <c r="R756">
        <v>108726.78</v>
      </c>
      <c r="S756">
        <v>16.670000000000002</v>
      </c>
      <c r="T756">
        <v>21.76</v>
      </c>
      <c r="U756">
        <v>10.29</v>
      </c>
      <c r="V756">
        <v>1</v>
      </c>
      <c r="W756">
        <v>4.5082000000000004</v>
      </c>
      <c r="X756">
        <v>4.4538000000000002</v>
      </c>
      <c r="Y756">
        <v>4.5082000000000004</v>
      </c>
      <c r="Z756">
        <v>4.4538000000000002</v>
      </c>
      <c r="AA756" t="s">
        <v>55</v>
      </c>
      <c r="AB756" t="s">
        <v>196</v>
      </c>
      <c r="AC756">
        <v>4.3704999999999998</v>
      </c>
      <c r="AD756" t="s">
        <v>1546</v>
      </c>
      <c r="AE756">
        <v>1.7817689999999999</v>
      </c>
      <c r="AF756">
        <v>3.4622999999999999</v>
      </c>
      <c r="AG756">
        <v>4.4538000000000002</v>
      </c>
      <c r="AH756">
        <v>3.4622999999999999</v>
      </c>
      <c r="AI756" t="s">
        <v>196</v>
      </c>
      <c r="AJ756" t="s">
        <v>196</v>
      </c>
      <c r="AK756" t="s">
        <v>1623</v>
      </c>
      <c r="AL756" t="s">
        <v>49</v>
      </c>
      <c r="AM756">
        <v>4.8573000000000004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4</v>
      </c>
      <c r="AT756">
        <v>0</v>
      </c>
      <c r="AU756" t="b">
        <v>0</v>
      </c>
      <c r="AV756" t="s">
        <v>49</v>
      </c>
    </row>
    <row r="757" spans="1:48" x14ac:dyDescent="0.25">
      <c r="A757" t="s">
        <v>770</v>
      </c>
      <c r="B757" t="s">
        <v>1703</v>
      </c>
      <c r="C757" t="s">
        <v>770</v>
      </c>
      <c r="D757" t="s">
        <v>58</v>
      </c>
      <c r="E757" t="s">
        <v>770</v>
      </c>
      <c r="F757" t="s">
        <v>2496</v>
      </c>
      <c r="G757" t="s">
        <v>196</v>
      </c>
      <c r="H757">
        <v>104</v>
      </c>
      <c r="I757">
        <v>7</v>
      </c>
      <c r="J757">
        <v>50888.45</v>
      </c>
      <c r="K757">
        <v>34807.879999999997</v>
      </c>
      <c r="L757">
        <v>47441.09</v>
      </c>
      <c r="M757">
        <v>31801.37</v>
      </c>
      <c r="N757">
        <v>6.27</v>
      </c>
      <c r="O757">
        <v>4.95</v>
      </c>
      <c r="P757">
        <v>101</v>
      </c>
      <c r="Q757">
        <v>44301.98</v>
      </c>
      <c r="R757">
        <v>26422.959999999999</v>
      </c>
      <c r="S757">
        <v>6.06</v>
      </c>
      <c r="T757">
        <v>4.84</v>
      </c>
      <c r="U757">
        <v>4.62</v>
      </c>
      <c r="V757">
        <v>1</v>
      </c>
      <c r="W757">
        <v>1.8216000000000001</v>
      </c>
      <c r="X757">
        <v>1.7996000000000001</v>
      </c>
      <c r="Y757">
        <v>1.8216000000000001</v>
      </c>
      <c r="Z757">
        <v>1.7996000000000001</v>
      </c>
      <c r="AA757" t="s">
        <v>57</v>
      </c>
      <c r="AB757" t="s">
        <v>196</v>
      </c>
      <c r="AC757">
        <v>2.4529000000000001</v>
      </c>
      <c r="AD757" t="s">
        <v>1547</v>
      </c>
      <c r="AE757">
        <v>1.563253</v>
      </c>
      <c r="AF757">
        <v>1.8601000000000001</v>
      </c>
      <c r="AG757">
        <v>1.7996000000000001</v>
      </c>
      <c r="AH757">
        <v>1.8601000000000001</v>
      </c>
      <c r="AI757" t="s">
        <v>196</v>
      </c>
      <c r="AJ757" t="s">
        <v>196</v>
      </c>
      <c r="AK757" t="s">
        <v>1623</v>
      </c>
      <c r="AL757" t="s">
        <v>49</v>
      </c>
      <c r="AM757">
        <v>2.6095000000000002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3</v>
      </c>
      <c r="AT757">
        <v>0</v>
      </c>
      <c r="AU757" t="b">
        <v>0</v>
      </c>
      <c r="AV757" t="s">
        <v>49</v>
      </c>
    </row>
    <row r="758" spans="1:48" x14ac:dyDescent="0.25">
      <c r="A758" t="s">
        <v>771</v>
      </c>
      <c r="B758" t="s">
        <v>1703</v>
      </c>
      <c r="C758" t="s">
        <v>771</v>
      </c>
      <c r="D758" t="s">
        <v>60</v>
      </c>
      <c r="E758" t="s">
        <v>771</v>
      </c>
      <c r="F758" t="s">
        <v>2497</v>
      </c>
      <c r="G758" t="s">
        <v>196</v>
      </c>
      <c r="H758">
        <v>61</v>
      </c>
      <c r="I758">
        <v>0</v>
      </c>
      <c r="J758">
        <v>31534.47</v>
      </c>
      <c r="K758">
        <v>22027.45</v>
      </c>
      <c r="L758">
        <v>29409.1</v>
      </c>
      <c r="M758">
        <v>20478.150000000001</v>
      </c>
      <c r="N758">
        <v>3.02</v>
      </c>
      <c r="O758">
        <v>2.69</v>
      </c>
      <c r="P758">
        <v>60</v>
      </c>
      <c r="Q758">
        <v>28182.84</v>
      </c>
      <c r="R758">
        <v>18292.57</v>
      </c>
      <c r="S758">
        <v>2.92</v>
      </c>
      <c r="T758">
        <v>2.6</v>
      </c>
      <c r="U758">
        <v>2.1800000000000002</v>
      </c>
      <c r="V758">
        <v>1</v>
      </c>
      <c r="W758">
        <v>1.1588000000000001</v>
      </c>
      <c r="X758">
        <v>1.1448</v>
      </c>
      <c r="Y758">
        <v>1.1588000000000001</v>
      </c>
      <c r="Z758">
        <v>1.1448</v>
      </c>
      <c r="AA758" t="s">
        <v>59</v>
      </c>
      <c r="AB758" t="s">
        <v>196</v>
      </c>
      <c r="AC758">
        <v>1.5690999999999999</v>
      </c>
      <c r="AD758" t="s">
        <v>1548</v>
      </c>
      <c r="AE758">
        <v>1</v>
      </c>
      <c r="AF758">
        <v>1.1833</v>
      </c>
      <c r="AG758">
        <v>1.1448</v>
      </c>
      <c r="AH758">
        <v>1.1833</v>
      </c>
      <c r="AI758" t="s">
        <v>196</v>
      </c>
      <c r="AJ758" t="s">
        <v>196</v>
      </c>
      <c r="AK758" t="s">
        <v>1623</v>
      </c>
      <c r="AL758" t="s">
        <v>49</v>
      </c>
      <c r="AM758">
        <v>1.6600999999999999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1</v>
      </c>
      <c r="AT758">
        <v>0</v>
      </c>
      <c r="AU758" t="b">
        <v>0</v>
      </c>
      <c r="AV758" t="s">
        <v>49</v>
      </c>
    </row>
    <row r="759" spans="1:48" x14ac:dyDescent="0.25">
      <c r="A759" t="s">
        <v>772</v>
      </c>
      <c r="B759" t="s">
        <v>1703</v>
      </c>
      <c r="C759" t="s">
        <v>772</v>
      </c>
      <c r="D759" t="s">
        <v>56</v>
      </c>
      <c r="E759" t="s">
        <v>772</v>
      </c>
      <c r="F759" t="s">
        <v>2498</v>
      </c>
      <c r="G759" t="s">
        <v>196</v>
      </c>
      <c r="H759">
        <v>63</v>
      </c>
      <c r="I759">
        <v>6</v>
      </c>
      <c r="J759">
        <v>99125.440000000002</v>
      </c>
      <c r="K759">
        <v>152179.88</v>
      </c>
      <c r="L759">
        <v>88907.81</v>
      </c>
      <c r="M759">
        <v>132767.67999999999</v>
      </c>
      <c r="N759">
        <v>9.92</v>
      </c>
      <c r="O759">
        <v>6.85</v>
      </c>
      <c r="P759">
        <v>62</v>
      </c>
      <c r="Q759">
        <v>76074.8</v>
      </c>
      <c r="R759">
        <v>86812.14</v>
      </c>
      <c r="S759">
        <v>9.7100000000000009</v>
      </c>
      <c r="T759">
        <v>6.7</v>
      </c>
      <c r="U759">
        <v>7.68</v>
      </c>
      <c r="V759">
        <v>1</v>
      </c>
      <c r="W759">
        <v>3.1280000000000001</v>
      </c>
      <c r="X759">
        <v>3.0903</v>
      </c>
      <c r="Y759">
        <v>3.1280000000000001</v>
      </c>
      <c r="Z759">
        <v>3.0903</v>
      </c>
      <c r="AA759" t="s">
        <v>55</v>
      </c>
      <c r="AB759" t="s">
        <v>196</v>
      </c>
      <c r="AC759">
        <v>3.3325999999999998</v>
      </c>
      <c r="AD759" t="s">
        <v>1546</v>
      </c>
      <c r="AE759">
        <v>1.968342</v>
      </c>
      <c r="AF759">
        <v>2.5055999999999998</v>
      </c>
      <c r="AG759">
        <v>3.0903</v>
      </c>
      <c r="AH759">
        <v>2.5055999999999998</v>
      </c>
      <c r="AI759" t="s">
        <v>196</v>
      </c>
      <c r="AJ759" t="s">
        <v>196</v>
      </c>
      <c r="AK759" t="s">
        <v>1623</v>
      </c>
      <c r="AL759" t="s">
        <v>49</v>
      </c>
      <c r="AM759">
        <v>3.5150999999999999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1</v>
      </c>
      <c r="AT759">
        <v>0</v>
      </c>
      <c r="AU759" t="b">
        <v>0</v>
      </c>
      <c r="AV759" t="s">
        <v>49</v>
      </c>
    </row>
    <row r="760" spans="1:48" x14ac:dyDescent="0.25">
      <c r="A760" t="s">
        <v>773</v>
      </c>
      <c r="B760" t="s">
        <v>1703</v>
      </c>
      <c r="C760" t="s">
        <v>773</v>
      </c>
      <c r="D760" t="s">
        <v>58</v>
      </c>
      <c r="E760" t="s">
        <v>773</v>
      </c>
      <c r="F760" t="s">
        <v>2499</v>
      </c>
      <c r="G760" t="s">
        <v>196</v>
      </c>
      <c r="H760">
        <v>75</v>
      </c>
      <c r="I760">
        <v>6</v>
      </c>
      <c r="J760">
        <v>41389.08</v>
      </c>
      <c r="K760">
        <v>25694.240000000002</v>
      </c>
      <c r="L760">
        <v>37766.25</v>
      </c>
      <c r="M760">
        <v>22162.34</v>
      </c>
      <c r="N760">
        <v>5.96</v>
      </c>
      <c r="O760">
        <v>4.43</v>
      </c>
      <c r="P760">
        <v>75</v>
      </c>
      <c r="Q760">
        <v>37766.25</v>
      </c>
      <c r="R760">
        <v>22162.34</v>
      </c>
      <c r="S760">
        <v>5.96</v>
      </c>
      <c r="T760">
        <v>4.43</v>
      </c>
      <c r="U760">
        <v>4.67</v>
      </c>
      <c r="V760">
        <v>1</v>
      </c>
      <c r="W760">
        <v>1.5528</v>
      </c>
      <c r="X760">
        <v>1.5341</v>
      </c>
      <c r="Y760">
        <v>1.5528</v>
      </c>
      <c r="Z760">
        <v>1.5341</v>
      </c>
      <c r="AA760" t="s">
        <v>57</v>
      </c>
      <c r="AB760" t="s">
        <v>196</v>
      </c>
      <c r="AC760">
        <v>1.6931</v>
      </c>
      <c r="AD760" t="s">
        <v>1547</v>
      </c>
      <c r="AE760">
        <v>1.6268860000000001</v>
      </c>
      <c r="AF760">
        <v>1.5857000000000001</v>
      </c>
      <c r="AG760">
        <v>1.5341</v>
      </c>
      <c r="AH760">
        <v>1.5857000000000001</v>
      </c>
      <c r="AI760" t="s">
        <v>196</v>
      </c>
      <c r="AJ760" t="s">
        <v>196</v>
      </c>
      <c r="AK760" t="s">
        <v>1623</v>
      </c>
      <c r="AL760" t="s">
        <v>49</v>
      </c>
      <c r="AM760">
        <v>2.2246000000000001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 t="b">
        <v>0</v>
      </c>
      <c r="AV760" t="s">
        <v>49</v>
      </c>
    </row>
    <row r="761" spans="1:48" x14ac:dyDescent="0.25">
      <c r="A761" t="s">
        <v>774</v>
      </c>
      <c r="B761" t="s">
        <v>1703</v>
      </c>
      <c r="C761" t="s">
        <v>774</v>
      </c>
      <c r="D761" t="s">
        <v>60</v>
      </c>
      <c r="E761" t="s">
        <v>774</v>
      </c>
      <c r="F761" t="s">
        <v>2500</v>
      </c>
      <c r="G761" t="s">
        <v>196</v>
      </c>
      <c r="H761">
        <v>32</v>
      </c>
      <c r="I761">
        <v>1</v>
      </c>
      <c r="J761">
        <v>21718.48</v>
      </c>
      <c r="K761">
        <v>12109.79</v>
      </c>
      <c r="L761">
        <v>19971.990000000002</v>
      </c>
      <c r="M761">
        <v>10690.8</v>
      </c>
      <c r="N761">
        <v>2.66</v>
      </c>
      <c r="O761">
        <v>1.67</v>
      </c>
      <c r="P761">
        <v>30</v>
      </c>
      <c r="Q761">
        <v>17759.73</v>
      </c>
      <c r="R761">
        <v>6567.21</v>
      </c>
      <c r="S761">
        <v>2.7</v>
      </c>
      <c r="T761">
        <v>1.7</v>
      </c>
      <c r="U761">
        <v>2.19</v>
      </c>
      <c r="V761">
        <v>1</v>
      </c>
      <c r="W761">
        <v>0.73019999999999996</v>
      </c>
      <c r="X761">
        <v>0.72140000000000004</v>
      </c>
      <c r="Y761">
        <v>0.73019999999999996</v>
      </c>
      <c r="Z761">
        <v>0.72140000000000004</v>
      </c>
      <c r="AA761" t="s">
        <v>59</v>
      </c>
      <c r="AB761" t="s">
        <v>196</v>
      </c>
      <c r="AC761">
        <v>1.0407</v>
      </c>
      <c r="AD761" t="s">
        <v>1548</v>
      </c>
      <c r="AE761">
        <v>1</v>
      </c>
      <c r="AF761">
        <v>0.74560000000000004</v>
      </c>
      <c r="AG761">
        <v>0.72140000000000004</v>
      </c>
      <c r="AH761">
        <v>0.74560000000000004</v>
      </c>
      <c r="AI761" t="s">
        <v>196</v>
      </c>
      <c r="AJ761" t="s">
        <v>196</v>
      </c>
      <c r="AK761" t="s">
        <v>1623</v>
      </c>
      <c r="AL761" t="s">
        <v>49</v>
      </c>
      <c r="AM761">
        <v>1.046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2</v>
      </c>
      <c r="AT761">
        <v>0</v>
      </c>
      <c r="AU761" t="b">
        <v>0</v>
      </c>
      <c r="AV761" t="s">
        <v>49</v>
      </c>
    </row>
    <row r="762" spans="1:48" x14ac:dyDescent="0.25">
      <c r="A762" t="s">
        <v>775</v>
      </c>
      <c r="B762" t="s">
        <v>49</v>
      </c>
      <c r="C762" t="s">
        <v>775</v>
      </c>
      <c r="D762" t="s">
        <v>49</v>
      </c>
      <c r="E762" t="s">
        <v>775</v>
      </c>
      <c r="F762" t="s">
        <v>2501</v>
      </c>
      <c r="G762" t="s">
        <v>49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 t="s">
        <v>49</v>
      </c>
      <c r="AB762" t="s">
        <v>49</v>
      </c>
      <c r="AC762">
        <v>0</v>
      </c>
      <c r="AD762" t="s">
        <v>54</v>
      </c>
      <c r="AE762">
        <v>1</v>
      </c>
      <c r="AF762">
        <v>0</v>
      </c>
      <c r="AG762">
        <v>0</v>
      </c>
      <c r="AH762">
        <v>0</v>
      </c>
      <c r="AI762" t="s">
        <v>54</v>
      </c>
      <c r="AJ762" t="s">
        <v>54</v>
      </c>
      <c r="AK762" t="s">
        <v>54</v>
      </c>
      <c r="AL762" t="s">
        <v>49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 t="b">
        <v>1</v>
      </c>
      <c r="AV762" t="s">
        <v>49</v>
      </c>
    </row>
    <row r="763" spans="1:48" x14ac:dyDescent="0.25">
      <c r="A763" t="s">
        <v>776</v>
      </c>
      <c r="B763" t="s">
        <v>49</v>
      </c>
      <c r="C763" t="s">
        <v>776</v>
      </c>
      <c r="D763" t="s">
        <v>49</v>
      </c>
      <c r="E763" t="s">
        <v>776</v>
      </c>
      <c r="F763" t="s">
        <v>2502</v>
      </c>
      <c r="G763" t="s">
        <v>49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 t="s">
        <v>49</v>
      </c>
      <c r="AB763" t="s">
        <v>49</v>
      </c>
      <c r="AC763">
        <v>0</v>
      </c>
      <c r="AD763" t="s">
        <v>54</v>
      </c>
      <c r="AE763">
        <v>1</v>
      </c>
      <c r="AF763">
        <v>0</v>
      </c>
      <c r="AG763">
        <v>0</v>
      </c>
      <c r="AH763">
        <v>0</v>
      </c>
      <c r="AI763" t="s">
        <v>54</v>
      </c>
      <c r="AJ763" t="s">
        <v>54</v>
      </c>
      <c r="AK763" t="s">
        <v>54</v>
      </c>
      <c r="AL763" t="s">
        <v>49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 t="b">
        <v>1</v>
      </c>
      <c r="AV763" t="s">
        <v>49</v>
      </c>
    </row>
    <row r="764" spans="1:48" x14ac:dyDescent="0.25">
      <c r="A764" t="s">
        <v>777</v>
      </c>
      <c r="B764" t="s">
        <v>1427</v>
      </c>
      <c r="C764" t="s">
        <v>777</v>
      </c>
      <c r="D764" t="s">
        <v>49</v>
      </c>
      <c r="E764" t="s">
        <v>777</v>
      </c>
      <c r="F764" t="s">
        <v>1574</v>
      </c>
      <c r="G764" t="s">
        <v>196</v>
      </c>
      <c r="H764">
        <v>84</v>
      </c>
      <c r="I764">
        <v>0</v>
      </c>
      <c r="J764">
        <v>286384.84999999998</v>
      </c>
      <c r="K764">
        <v>442471.22</v>
      </c>
      <c r="L764">
        <v>251184.05</v>
      </c>
      <c r="M764">
        <v>392327.35</v>
      </c>
      <c r="N764">
        <v>35.5</v>
      </c>
      <c r="O764">
        <v>60.53</v>
      </c>
      <c r="P764">
        <v>83</v>
      </c>
      <c r="Q764">
        <v>223765.71</v>
      </c>
      <c r="R764">
        <v>304346.71999999997</v>
      </c>
      <c r="S764">
        <v>31.3</v>
      </c>
      <c r="T764">
        <v>47.19</v>
      </c>
      <c r="U764">
        <v>9.35</v>
      </c>
      <c r="V764">
        <v>1</v>
      </c>
      <c r="W764">
        <v>9.2005999999999997</v>
      </c>
      <c r="X764">
        <v>9.0896000000000008</v>
      </c>
      <c r="Y764">
        <v>9.2005999999999997</v>
      </c>
      <c r="Z764">
        <v>9.0896000000000008</v>
      </c>
      <c r="AA764" t="s">
        <v>54</v>
      </c>
      <c r="AB764" t="s">
        <v>196</v>
      </c>
      <c r="AC764">
        <v>0</v>
      </c>
      <c r="AD764" t="s">
        <v>54</v>
      </c>
      <c r="AE764">
        <v>1</v>
      </c>
      <c r="AF764">
        <v>5.8301999999999996</v>
      </c>
      <c r="AG764">
        <v>9.0896000000000008</v>
      </c>
      <c r="AH764">
        <v>5.8301999999999996</v>
      </c>
      <c r="AI764" t="s">
        <v>196</v>
      </c>
      <c r="AJ764" t="s">
        <v>196</v>
      </c>
      <c r="AK764" t="s">
        <v>54</v>
      </c>
      <c r="AL764" t="s">
        <v>49</v>
      </c>
      <c r="AM764">
        <v>8.1791999999999998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1</v>
      </c>
      <c r="AT764">
        <v>0</v>
      </c>
      <c r="AU764" t="b">
        <v>0</v>
      </c>
      <c r="AV764" t="s">
        <v>49</v>
      </c>
    </row>
    <row r="765" spans="1:48" x14ac:dyDescent="0.25">
      <c r="A765" t="s">
        <v>778</v>
      </c>
      <c r="B765" t="s">
        <v>1427</v>
      </c>
      <c r="C765" t="s">
        <v>778</v>
      </c>
      <c r="D765" t="s">
        <v>49</v>
      </c>
      <c r="E765" t="s">
        <v>778</v>
      </c>
      <c r="F765" t="s">
        <v>1575</v>
      </c>
      <c r="G765" t="s">
        <v>196</v>
      </c>
      <c r="H765">
        <v>409</v>
      </c>
      <c r="I765">
        <v>0</v>
      </c>
      <c r="J765">
        <v>179973.82</v>
      </c>
      <c r="K765">
        <v>316863.96000000002</v>
      </c>
      <c r="L765">
        <v>156304.1</v>
      </c>
      <c r="M765">
        <v>280502.96000000002</v>
      </c>
      <c r="N765">
        <v>30.08</v>
      </c>
      <c r="O765">
        <v>36.43</v>
      </c>
      <c r="P765">
        <v>400</v>
      </c>
      <c r="Q765">
        <v>120886.22</v>
      </c>
      <c r="R765">
        <v>127732.58</v>
      </c>
      <c r="S765">
        <v>26.11</v>
      </c>
      <c r="T765">
        <v>24.26</v>
      </c>
      <c r="U765">
        <v>17.43</v>
      </c>
      <c r="V765">
        <v>1</v>
      </c>
      <c r="W765">
        <v>4.9705000000000004</v>
      </c>
      <c r="X765">
        <v>4.9104999999999999</v>
      </c>
      <c r="Y765">
        <v>4.9705000000000004</v>
      </c>
      <c r="Z765">
        <v>4.9104999999999999</v>
      </c>
      <c r="AA765" t="s">
        <v>54</v>
      </c>
      <c r="AB765" t="s">
        <v>196</v>
      </c>
      <c r="AC765">
        <v>0</v>
      </c>
      <c r="AD765" t="s">
        <v>54</v>
      </c>
      <c r="AE765">
        <v>1</v>
      </c>
      <c r="AF765">
        <v>3.4531999999999998</v>
      </c>
      <c r="AG765">
        <v>4.9104999999999999</v>
      </c>
      <c r="AH765">
        <v>3.4531999999999998</v>
      </c>
      <c r="AI765" t="s">
        <v>196</v>
      </c>
      <c r="AJ765" t="s">
        <v>196</v>
      </c>
      <c r="AK765" t="s">
        <v>54</v>
      </c>
      <c r="AL765" t="s">
        <v>49</v>
      </c>
      <c r="AM765">
        <v>4.8445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9</v>
      </c>
      <c r="AT765">
        <v>0</v>
      </c>
      <c r="AU765" t="b">
        <v>0</v>
      </c>
      <c r="AV765" t="s">
        <v>49</v>
      </c>
    </row>
    <row r="766" spans="1:48" x14ac:dyDescent="0.25">
      <c r="A766" t="s">
        <v>779</v>
      </c>
      <c r="B766" t="s">
        <v>1427</v>
      </c>
      <c r="C766" t="s">
        <v>779</v>
      </c>
      <c r="D766" t="s">
        <v>49</v>
      </c>
      <c r="E766" t="s">
        <v>779</v>
      </c>
      <c r="F766" t="s">
        <v>84</v>
      </c>
      <c r="G766" t="s">
        <v>196</v>
      </c>
      <c r="H766">
        <v>358</v>
      </c>
      <c r="I766">
        <v>0</v>
      </c>
      <c r="J766">
        <v>80537.88</v>
      </c>
      <c r="K766">
        <v>88484.9</v>
      </c>
      <c r="L766">
        <v>69264.88</v>
      </c>
      <c r="M766">
        <v>75915.360000000001</v>
      </c>
      <c r="N766">
        <v>16.46</v>
      </c>
      <c r="O766">
        <v>15.32</v>
      </c>
      <c r="P766">
        <v>348</v>
      </c>
      <c r="Q766">
        <v>60213.79</v>
      </c>
      <c r="R766">
        <v>52550.12</v>
      </c>
      <c r="S766">
        <v>14.79</v>
      </c>
      <c r="T766">
        <v>11.23</v>
      </c>
      <c r="U766">
        <v>10.92</v>
      </c>
      <c r="V766">
        <v>1</v>
      </c>
      <c r="W766">
        <v>2.4758</v>
      </c>
      <c r="X766">
        <v>2.4459</v>
      </c>
      <c r="Y766">
        <v>2.4758</v>
      </c>
      <c r="Z766">
        <v>2.4459</v>
      </c>
      <c r="AA766" t="s">
        <v>54</v>
      </c>
      <c r="AB766" t="s">
        <v>196</v>
      </c>
      <c r="AC766">
        <v>0</v>
      </c>
      <c r="AD766" t="s">
        <v>54</v>
      </c>
      <c r="AE766">
        <v>1</v>
      </c>
      <c r="AF766">
        <v>2.3149000000000002</v>
      </c>
      <c r="AG766">
        <v>2.4459</v>
      </c>
      <c r="AH766">
        <v>2.3149000000000002</v>
      </c>
      <c r="AI766" t="s">
        <v>196</v>
      </c>
      <c r="AJ766" t="s">
        <v>196</v>
      </c>
      <c r="AK766" t="s">
        <v>54</v>
      </c>
      <c r="AL766" t="s">
        <v>49</v>
      </c>
      <c r="AM766">
        <v>3.2475999999999998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10</v>
      </c>
      <c r="AT766">
        <v>0</v>
      </c>
      <c r="AU766" t="b">
        <v>0</v>
      </c>
      <c r="AV766" t="s">
        <v>49</v>
      </c>
    </row>
    <row r="767" spans="1:48" x14ac:dyDescent="0.25">
      <c r="A767" t="s">
        <v>780</v>
      </c>
      <c r="B767" t="s">
        <v>1427</v>
      </c>
      <c r="C767" t="s">
        <v>780</v>
      </c>
      <c r="D767" t="s">
        <v>49</v>
      </c>
      <c r="E767" t="s">
        <v>780</v>
      </c>
      <c r="F767" t="s">
        <v>85</v>
      </c>
      <c r="G767" t="s">
        <v>196</v>
      </c>
      <c r="H767">
        <v>322</v>
      </c>
      <c r="I767">
        <v>0</v>
      </c>
      <c r="J767">
        <v>25771.97</v>
      </c>
      <c r="K767">
        <v>28713.599999999999</v>
      </c>
      <c r="L767">
        <v>22393.96</v>
      </c>
      <c r="M767">
        <v>25084.32</v>
      </c>
      <c r="N767">
        <v>6.91</v>
      </c>
      <c r="O767">
        <v>6.16</v>
      </c>
      <c r="P767">
        <v>316</v>
      </c>
      <c r="Q767">
        <v>20441.32</v>
      </c>
      <c r="R767">
        <v>20748.39</v>
      </c>
      <c r="S767">
        <v>6.45</v>
      </c>
      <c r="T767">
        <v>5.14</v>
      </c>
      <c r="U767">
        <v>4.87</v>
      </c>
      <c r="V767">
        <v>1</v>
      </c>
      <c r="W767">
        <v>0.84050000000000002</v>
      </c>
      <c r="X767">
        <v>0.83040000000000003</v>
      </c>
      <c r="Y767">
        <v>0.84050000000000002</v>
      </c>
      <c r="Z767">
        <v>0.83040000000000003</v>
      </c>
      <c r="AA767" t="s">
        <v>54</v>
      </c>
      <c r="AB767" t="s">
        <v>196</v>
      </c>
      <c r="AC767">
        <v>0</v>
      </c>
      <c r="AD767" t="s">
        <v>54</v>
      </c>
      <c r="AE767">
        <v>1</v>
      </c>
      <c r="AF767">
        <v>0.85829999999999995</v>
      </c>
      <c r="AG767">
        <v>0.83040000000000003</v>
      </c>
      <c r="AH767">
        <v>0.85829999999999995</v>
      </c>
      <c r="AI767" t="s">
        <v>196</v>
      </c>
      <c r="AJ767" t="s">
        <v>196</v>
      </c>
      <c r="AK767" t="s">
        <v>54</v>
      </c>
      <c r="AL767" t="s">
        <v>49</v>
      </c>
      <c r="AM767">
        <v>1.2040999999999999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6</v>
      </c>
      <c r="AT767">
        <v>0</v>
      </c>
      <c r="AU767" t="b">
        <v>0</v>
      </c>
      <c r="AV767" t="s">
        <v>49</v>
      </c>
    </row>
    <row r="768" spans="1:48" x14ac:dyDescent="0.25">
      <c r="A768" t="s">
        <v>781</v>
      </c>
      <c r="B768" t="s">
        <v>1427</v>
      </c>
      <c r="C768" t="s">
        <v>781</v>
      </c>
      <c r="D768" t="s">
        <v>49</v>
      </c>
      <c r="E768" t="s">
        <v>781</v>
      </c>
      <c r="F768" t="s">
        <v>86</v>
      </c>
      <c r="G768" t="s">
        <v>196</v>
      </c>
      <c r="H768">
        <v>669</v>
      </c>
      <c r="I768">
        <v>1</v>
      </c>
      <c r="J768">
        <v>45982.38</v>
      </c>
      <c r="K768">
        <v>62436.88</v>
      </c>
      <c r="L768">
        <v>39445.58</v>
      </c>
      <c r="M768">
        <v>53963.02</v>
      </c>
      <c r="N768">
        <v>12.09</v>
      </c>
      <c r="O768">
        <v>14.52</v>
      </c>
      <c r="P768">
        <v>652</v>
      </c>
      <c r="Q768">
        <v>33373.79</v>
      </c>
      <c r="R768">
        <v>36314.42</v>
      </c>
      <c r="S768">
        <v>11.22</v>
      </c>
      <c r="T768">
        <v>13.17</v>
      </c>
      <c r="U768">
        <v>6.64</v>
      </c>
      <c r="V768">
        <v>1</v>
      </c>
      <c r="W768">
        <v>1.3722000000000001</v>
      </c>
      <c r="X768">
        <v>1.3555999999999999</v>
      </c>
      <c r="Y768">
        <v>1.3722000000000001</v>
      </c>
      <c r="Z768">
        <v>1.3555999999999999</v>
      </c>
      <c r="AA768" t="s">
        <v>54</v>
      </c>
      <c r="AB768" t="s">
        <v>196</v>
      </c>
      <c r="AC768">
        <v>0</v>
      </c>
      <c r="AD768" t="s">
        <v>54</v>
      </c>
      <c r="AE768">
        <v>1</v>
      </c>
      <c r="AF768">
        <v>1.3327</v>
      </c>
      <c r="AG768">
        <v>1.3555999999999999</v>
      </c>
      <c r="AH768">
        <v>1.3327</v>
      </c>
      <c r="AI768" t="s">
        <v>196</v>
      </c>
      <c r="AJ768" t="s">
        <v>196</v>
      </c>
      <c r="AK768" t="s">
        <v>54</v>
      </c>
      <c r="AL768" t="s">
        <v>49</v>
      </c>
      <c r="AM768">
        <v>1.8695999999999999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17</v>
      </c>
      <c r="AT768">
        <v>0</v>
      </c>
      <c r="AU768" t="b">
        <v>0</v>
      </c>
      <c r="AV768" t="s">
        <v>49</v>
      </c>
    </row>
    <row r="769" spans="1:48" x14ac:dyDescent="0.25">
      <c r="A769" t="s">
        <v>782</v>
      </c>
      <c r="B769" t="s">
        <v>1427</v>
      </c>
      <c r="C769" t="s">
        <v>782</v>
      </c>
      <c r="D769" t="s">
        <v>49</v>
      </c>
      <c r="E769" t="s">
        <v>782</v>
      </c>
      <c r="F769" t="s">
        <v>1551</v>
      </c>
      <c r="G769" t="s">
        <v>196</v>
      </c>
      <c r="H769">
        <v>1161</v>
      </c>
      <c r="I769">
        <v>0</v>
      </c>
      <c r="J769">
        <v>5529.37</v>
      </c>
      <c r="K769">
        <v>5121.84</v>
      </c>
      <c r="L769">
        <v>4723.95</v>
      </c>
      <c r="M769">
        <v>4338.41</v>
      </c>
      <c r="N769">
        <v>2.48</v>
      </c>
      <c r="O769">
        <v>1.17</v>
      </c>
      <c r="P769">
        <v>1133</v>
      </c>
      <c r="Q769">
        <v>4180.5600000000004</v>
      </c>
      <c r="R769">
        <v>2290.66</v>
      </c>
      <c r="S769">
        <v>2.39</v>
      </c>
      <c r="T769">
        <v>0.91</v>
      </c>
      <c r="U769">
        <v>2.2400000000000002</v>
      </c>
      <c r="V769">
        <v>1</v>
      </c>
      <c r="W769">
        <v>0.1719</v>
      </c>
      <c r="X769">
        <v>0.16980000000000001</v>
      </c>
      <c r="Y769">
        <v>0.1719</v>
      </c>
      <c r="Z769">
        <v>0.16980000000000001</v>
      </c>
      <c r="AA769" t="s">
        <v>54</v>
      </c>
      <c r="AB769" t="s">
        <v>196</v>
      </c>
      <c r="AC769">
        <v>0</v>
      </c>
      <c r="AD769" t="s">
        <v>54</v>
      </c>
      <c r="AE769">
        <v>1</v>
      </c>
      <c r="AF769">
        <v>0.17549999999999999</v>
      </c>
      <c r="AG769">
        <v>0.16980000000000001</v>
      </c>
      <c r="AH769">
        <v>0.17549999999999999</v>
      </c>
      <c r="AI769" t="s">
        <v>196</v>
      </c>
      <c r="AJ769" t="s">
        <v>196</v>
      </c>
      <c r="AK769" t="s">
        <v>54</v>
      </c>
      <c r="AL769" t="s">
        <v>49</v>
      </c>
      <c r="AM769">
        <v>0.2462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28</v>
      </c>
      <c r="AT769">
        <v>0</v>
      </c>
      <c r="AU769" t="b">
        <v>0</v>
      </c>
      <c r="AV769" t="s">
        <v>49</v>
      </c>
    </row>
    <row r="770" spans="1:48" x14ac:dyDescent="0.25">
      <c r="AS770"/>
    </row>
    <row r="771" spans="1:48" x14ac:dyDescent="0.25">
      <c r="G771" s="54">
        <f t="shared" ref="G771:Y771" si="0">SUM(G3:G770)</f>
        <v>0</v>
      </c>
      <c r="H771" s="54">
        <f t="shared" si="0"/>
        <v>88703</v>
      </c>
      <c r="I771" s="54">
        <f t="shared" si="0"/>
        <v>4139</v>
      </c>
      <c r="J771" s="54">
        <f t="shared" si="0"/>
        <v>35571250.279999994</v>
      </c>
      <c r="K771" s="54">
        <f t="shared" si="0"/>
        <v>23302431.40999997</v>
      </c>
      <c r="L771" s="54">
        <f t="shared" si="0"/>
        <v>32317443.609999973</v>
      </c>
      <c r="M771" s="54">
        <f t="shared" si="0"/>
        <v>20795665.850000005</v>
      </c>
      <c r="N771" s="54">
        <f t="shared" si="0"/>
        <v>4342.5199999999977</v>
      </c>
      <c r="O771" s="54">
        <f t="shared" si="0"/>
        <v>3513.1499999999996</v>
      </c>
      <c r="P771" s="54">
        <f t="shared" si="0"/>
        <v>86970</v>
      </c>
      <c r="Q771" s="54">
        <f t="shared" si="0"/>
        <v>29516316.600000009</v>
      </c>
      <c r="R771" s="54">
        <f t="shared" si="0"/>
        <v>14681939.540000012</v>
      </c>
      <c r="S771" s="54">
        <f t="shared" si="0"/>
        <v>4225.010000000002</v>
      </c>
      <c r="T771" s="54">
        <f t="shared" si="0"/>
        <v>2581.1300000000024</v>
      </c>
      <c r="U771" s="54">
        <f t="shared" si="0"/>
        <v>3311.01</v>
      </c>
      <c r="V771" s="54">
        <f t="shared" si="0"/>
        <v>554</v>
      </c>
      <c r="W771" s="54">
        <f t="shared" si="0"/>
        <v>1131.8571999999997</v>
      </c>
      <c r="X771" s="54">
        <f t="shared" si="0"/>
        <v>1402.0480000000002</v>
      </c>
      <c r="Y771" s="54">
        <f t="shared" si="0"/>
        <v>1417.9344000000001</v>
      </c>
      <c r="Z771" s="54"/>
      <c r="AA771" s="54"/>
      <c r="AB771" s="54">
        <f>SUM(AB3:AB770)</f>
        <v>0</v>
      </c>
      <c r="AC771" s="54"/>
      <c r="AD771" s="54">
        <f>SUM(AD3:AD770)</f>
        <v>0</v>
      </c>
      <c r="AE771" s="54">
        <f>SUM(AE3:AE770)</f>
        <v>1018.0179570000007</v>
      </c>
      <c r="AF771" s="54">
        <f>SUM(AF3:AF770)</f>
        <v>1394.2088999999999</v>
      </c>
      <c r="AG771" s="54">
        <f>SUM(AG3:AG770)</f>
        <v>1393.2012000000004</v>
      </c>
      <c r="AH771" s="54"/>
      <c r="AI771" s="54"/>
      <c r="AJ771" s="54">
        <f t="shared" ref="AJ771:AQ771" si="1">SUM(AJ3:AJ770)</f>
        <v>0</v>
      </c>
      <c r="AK771" s="54">
        <f t="shared" si="1"/>
        <v>0</v>
      </c>
      <c r="AL771" s="54">
        <f t="shared" si="1"/>
        <v>0</v>
      </c>
      <c r="AM771" s="54">
        <f t="shared" si="1"/>
        <v>1915.0209999999961</v>
      </c>
      <c r="AN771" s="54">
        <f t="shared" si="1"/>
        <v>0</v>
      </c>
      <c r="AO771" s="54">
        <f t="shared" si="1"/>
        <v>0</v>
      </c>
      <c r="AP771" s="54">
        <f t="shared" si="1"/>
        <v>0</v>
      </c>
      <c r="AQ771" s="54">
        <f t="shared" si="1"/>
        <v>0</v>
      </c>
      <c r="AV771" t="s">
        <v>1427</v>
      </c>
    </row>
    <row r="773" spans="1:48" x14ac:dyDescent="0.25">
      <c r="G773">
        <v>64293</v>
      </c>
      <c r="H773">
        <v>1677</v>
      </c>
      <c r="I773">
        <v>30037809.110000033</v>
      </c>
      <c r="J773">
        <v>20477199.620000016</v>
      </c>
      <c r="K773">
        <v>27304302.779999997</v>
      </c>
      <c r="L773">
        <v>18138008.950000018</v>
      </c>
      <c r="M773">
        <v>4679.3399999999974</v>
      </c>
      <c r="N773">
        <v>3490.2599999999989</v>
      </c>
      <c r="O773">
        <v>62956</v>
      </c>
      <c r="P773">
        <v>24659822.03000002</v>
      </c>
      <c r="Q773">
        <v>12099069.470000004</v>
      </c>
      <c r="R773">
        <v>4491.57</v>
      </c>
      <c r="S773">
        <v>2745.3799999999974</v>
      </c>
      <c r="T773">
        <v>3519.3900000000035</v>
      </c>
      <c r="U773">
        <v>544</v>
      </c>
      <c r="V773">
        <v>1034.6246000000012</v>
      </c>
      <c r="W773">
        <v>1316.7955999999992</v>
      </c>
      <c r="X773">
        <v>1342.8614000000007</v>
      </c>
      <c r="Y773">
        <v>1315.1616999999997</v>
      </c>
      <c r="AB773">
        <v>1615.152699999998</v>
      </c>
      <c r="AD773">
        <v>1019.2108849999997</v>
      </c>
      <c r="AE773">
        <v>1306.7137000000005</v>
      </c>
      <c r="AF773">
        <v>1307.703399999999</v>
      </c>
      <c r="AG773">
        <v>1304.1828000000007</v>
      </c>
      <c r="AJ773">
        <v>1958.8557000000001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1337</v>
      </c>
      <c r="AQ773">
        <v>0</v>
      </c>
    </row>
    <row r="774" spans="1:48" x14ac:dyDescent="0.25">
      <c r="G774" s="55">
        <f>G771-G773</f>
        <v>-64293</v>
      </c>
      <c r="H774" s="55">
        <f t="shared" ref="H774:AQ774" si="2">H771-H773</f>
        <v>87026</v>
      </c>
      <c r="I774" s="31">
        <f t="shared" si="2"/>
        <v>-30033670.110000033</v>
      </c>
      <c r="J774" s="31">
        <f t="shared" si="2"/>
        <v>15094050.659999978</v>
      </c>
      <c r="K774" s="31">
        <f t="shared" si="2"/>
        <v>-4001871.3700000271</v>
      </c>
      <c r="L774" s="31">
        <f t="shared" si="2"/>
        <v>14179434.659999955</v>
      </c>
      <c r="M774" s="31">
        <f t="shared" si="2"/>
        <v>20790986.510000005</v>
      </c>
      <c r="N774" s="31">
        <f t="shared" si="2"/>
        <v>852.25999999999885</v>
      </c>
      <c r="O774" s="55">
        <f t="shared" si="2"/>
        <v>-59442.85</v>
      </c>
      <c r="P774" s="31">
        <f t="shared" si="2"/>
        <v>-24572852.03000002</v>
      </c>
      <c r="Q774" s="31">
        <f t="shared" si="2"/>
        <v>17417247.130000003</v>
      </c>
      <c r="R774" s="31">
        <f t="shared" si="2"/>
        <v>14677447.970000012</v>
      </c>
      <c r="S774" s="31">
        <f t="shared" si="2"/>
        <v>1479.6300000000047</v>
      </c>
      <c r="T774" s="31">
        <f t="shared" si="2"/>
        <v>-938.26000000000113</v>
      </c>
      <c r="U774" s="55">
        <f t="shared" si="2"/>
        <v>2767.01</v>
      </c>
      <c r="V774" s="32">
        <f t="shared" si="2"/>
        <v>-480.62460000000124</v>
      </c>
      <c r="W774" s="32">
        <f t="shared" si="2"/>
        <v>-184.93839999999955</v>
      </c>
      <c r="X774" s="32">
        <f t="shared" si="2"/>
        <v>59.186599999999544</v>
      </c>
      <c r="Y774" s="32">
        <f t="shared" si="2"/>
        <v>102.77270000000044</v>
      </c>
      <c r="Z774" s="32"/>
      <c r="AA774" s="32"/>
      <c r="AB774" s="32">
        <f>AB771-AB773</f>
        <v>-1615.152699999998</v>
      </c>
      <c r="AC774" s="55"/>
      <c r="AD774" s="56">
        <f t="shared" si="2"/>
        <v>-1019.2108849999997</v>
      </c>
      <c r="AE774" s="32">
        <f t="shared" si="2"/>
        <v>-288.69574299999977</v>
      </c>
      <c r="AF774" s="32">
        <f t="shared" si="2"/>
        <v>86.505500000000893</v>
      </c>
      <c r="AG774" s="32">
        <f t="shared" si="2"/>
        <v>89.018399999999701</v>
      </c>
      <c r="AH774" s="55"/>
      <c r="AI774" s="55"/>
      <c r="AJ774" s="32">
        <f t="shared" si="2"/>
        <v>-1958.8557000000001</v>
      </c>
      <c r="AK774" s="55">
        <f t="shared" si="2"/>
        <v>0</v>
      </c>
      <c r="AL774" s="55">
        <f t="shared" si="2"/>
        <v>0</v>
      </c>
      <c r="AM774" s="55">
        <f t="shared" si="2"/>
        <v>1915.0209999999961</v>
      </c>
      <c r="AN774" s="55">
        <f t="shared" si="2"/>
        <v>0</v>
      </c>
      <c r="AO774" s="55">
        <f t="shared" si="2"/>
        <v>0</v>
      </c>
      <c r="AP774" s="55">
        <f t="shared" si="2"/>
        <v>-1337</v>
      </c>
      <c r="AQ774" s="55">
        <f t="shared" si="2"/>
        <v>0</v>
      </c>
    </row>
  </sheetData>
  <sortState ref="A2:CN758">
    <sortCondition ref="B2:B758"/>
  </sortState>
  <phoneticPr fontId="0" type="noConversion"/>
  <pageMargins left="0.25" right="0.25" top="0.5" bottom="0.75" header="0.5" footer="0.5"/>
  <pageSetup scale="30" fitToHeight="10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79458532C40A41AF7EC85C232C8E00" ma:contentTypeVersion="6" ma:contentTypeDescription="Create a new document." ma:contentTypeScope="" ma:versionID="bf52b8960e766cebfb7ad8c82ff83785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0b6ec0fed4bf60031f87821f5b9d3e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E58990F-6833-464F-8F8D-F99AC9C0A3F8}"/>
</file>

<file path=customXml/itemProps2.xml><?xml version="1.0" encoding="utf-8"?>
<ds:datastoreItem xmlns:ds="http://schemas.openxmlformats.org/officeDocument/2006/customXml" ds:itemID="{B57F539F-9D7D-4CC0-B01C-D83D7FA02D0F}"/>
</file>

<file path=customXml/itemProps3.xml><?xml version="1.0" encoding="utf-8"?>
<ds:datastoreItem xmlns:ds="http://schemas.openxmlformats.org/officeDocument/2006/customXml" ds:itemID="{1D200486-333B-4C9E-BA96-DC208F59721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9</vt:i4>
      </vt:variant>
    </vt:vector>
  </HeadingPairs>
  <TitlesOfParts>
    <vt:vector size="16" baseType="lpstr">
      <vt:lpstr>DRG</vt:lpstr>
      <vt:lpstr>Percent Change</vt:lpstr>
      <vt:lpstr>Volume Change</vt:lpstr>
      <vt:lpstr>Final</vt:lpstr>
      <vt:lpstr>Sorted</vt:lpstr>
      <vt:lpstr>Previous Update</vt:lpstr>
      <vt:lpstr>Data</vt:lpstr>
      <vt:lpstr>Data_Tab</vt:lpstr>
      <vt:lpstr>Database</vt:lpstr>
      <vt:lpstr>DRG_Tab</vt:lpstr>
      <vt:lpstr>Previous_Update</vt:lpstr>
      <vt:lpstr>DRG!Print_Titles</vt:lpstr>
      <vt:lpstr>Final!Print_Titles</vt:lpstr>
      <vt:lpstr>'Percent Change'!Print_Titles</vt:lpstr>
      <vt:lpstr>Sorted!Print_Titles</vt:lpstr>
      <vt:lpstr>'Volume Change'!Print_Titles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Myers and Stauffer, LC</dc:creator>
  <cp:lastModifiedBy>Moore, Leigh A</cp:lastModifiedBy>
  <cp:lastPrinted>2018-12-13T20:48:51Z</cp:lastPrinted>
  <dcterms:created xsi:type="dcterms:W3CDTF">1999-07-28T18:33:42Z</dcterms:created>
  <dcterms:modified xsi:type="dcterms:W3CDTF">2018-12-13T20:51:47Z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0x010100ED79458532C40A41AF7EC85C232C8E00</vt:lpwstr>
  </property>
</Properties>
</file>